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QMG_Projects\Emissions Platforms\2014\v2\"/>
    </mc:Choice>
  </mc:AlternateContent>
  <xr:revisionPtr revIDLastSave="0" documentId="8_{918A3D14-4502-4395-AB84-47B457CB74BA}" xr6:coauthVersionLast="36" xr6:coauthVersionMax="36" xr10:uidLastSave="{00000000-0000-0000-0000-000000000000}"/>
  <bookViews>
    <workbookView xWindow="4440" yWindow="2928" windowWidth="16056" windowHeight="3552" tabRatio="650" firstSheet="22" activeTab="24" xr2:uid="{00000000-000D-0000-FFFF-FFFF00000000}"/>
  </bookViews>
  <sheets>
    <sheet name="README" sheetId="19" r:id="rId1"/>
    <sheet name="State Totals 12" sheetId="30" r:id="rId2"/>
    <sheet name="All Sectors 12" sheetId="21" r:id="rId3"/>
    <sheet name="Model Species 12" sheetId="20" r:id="rId4"/>
    <sheet name="Model Species 36" sheetId="47" r:id="rId5"/>
    <sheet name="afdust" sheetId="1" r:id="rId6"/>
    <sheet name="ag" sheetId="48" r:id="rId7"/>
    <sheet name="biogenics 36" sheetId="46" r:id="rId8"/>
    <sheet name="biogenics 12" sheetId="29" r:id="rId9"/>
    <sheet name="rail" sheetId="3" r:id="rId10"/>
    <sheet name="cmv_c1c2" sheetId="4" r:id="rId11"/>
    <sheet name="cmv_c3 36" sheetId="38" r:id="rId12"/>
    <sheet name="cmv_c3 12" sheetId="51" r:id="rId13"/>
    <sheet name="nonpt" sheetId="9" r:id="rId14"/>
    <sheet name="ptagfire" sheetId="33" r:id="rId15"/>
    <sheet name="nonroad" sheetId="5" r:id="rId16"/>
    <sheet name="onroad all" sheetId="14" r:id="rId17"/>
    <sheet name="othar 12US1" sheetId="6" r:id="rId18"/>
    <sheet name="othar 36US3" sheetId="44" r:id="rId19"/>
    <sheet name="onroad_can 12US1" sheetId="7" r:id="rId20"/>
    <sheet name="onroad_can 36US3" sheetId="41" r:id="rId21"/>
    <sheet name="onroad_mex 12US1" sheetId="37" r:id="rId22"/>
    <sheet name="onroad_mex 36US3" sheetId="42" r:id="rId23"/>
    <sheet name="othpt 12US1" sheetId="8" r:id="rId24"/>
    <sheet name="othpt 36US3" sheetId="43" r:id="rId25"/>
    <sheet name="othafdust 12US1" sheetId="32" r:id="rId26"/>
    <sheet name="othafdust 36US3" sheetId="45" r:id="rId27"/>
    <sheet name="othptdust 12US1" sheetId="49" r:id="rId28"/>
    <sheet name="othptdust 36US3" sheetId="50" r:id="rId29"/>
    <sheet name="ptfire" sheetId="34" r:id="rId30"/>
    <sheet name="ptfire_othna 12US1" sheetId="36" r:id="rId31"/>
    <sheet name="ptfire_othna 36US3" sheetId="39" r:id="rId32"/>
    <sheet name="ptegu" sheetId="11" r:id="rId33"/>
    <sheet name="ptnonipm" sheetId="12" r:id="rId34"/>
    <sheet name="pt_oilgas" sheetId="25" r:id="rId35"/>
    <sheet name="np_oilgas" sheetId="27" r:id="rId36"/>
    <sheet name="rwc" sheetId="13" r:id="rId37"/>
  </sheets>
  <definedNames>
    <definedName name="_2011ea_v6_11f_12US2_cbo5_soa_ag_state" localSheetId="6">ag!#REF!</definedName>
    <definedName name="_2011ea_v6_11f_12US2_cbo5_soa_ag_state_1" localSheetId="6">ag!#REF!</definedName>
    <definedName name="_xlnm._FilterDatabase" localSheetId="1" hidden="1">'State Totals 12'!$A$3:$I$52</definedName>
    <definedName name="annual_2011_draft_ptfire_12US2_cbo5_soa" localSheetId="29">ptfire!$Q$2:$BU$51</definedName>
    <definedName name="annual_2011ea_v6_11f_afdust_12US2_cmaq_cb05_soa_state" localSheetId="5">afdust!$F$2:$AA$56</definedName>
    <definedName name="annual_2011ea_v6_11f_afdust_12US2_cmaq_cb05_soa_state" localSheetId="25">'othafdust 12US1'!#REF!</definedName>
    <definedName name="annual_2011ea_v6_11f_afdust_12US2_cmaq_cb05_soa_state" localSheetId="26">'othafdust 36US3'!#REF!</definedName>
    <definedName name="annual_2011ea_v6_11f_afdust_12US2_cmaq_cb05_soa_state" localSheetId="27">'othptdust 12US1'!#REF!</definedName>
    <definedName name="annual_2011ea_v6_11f_afdust_12US2_cmaq_cb05_soa_state" localSheetId="28">'othptdust 36US3'!#REF!</definedName>
    <definedName name="annual_2011ea_v6_11f_afdust_12US2_cmaq_cb05_soa_state_1" localSheetId="5">afdust!$F$2:$AA$56</definedName>
    <definedName name="annual_2011ea_v6_11f_c1c2rail_12US2_cbo5_soa_state" localSheetId="6">ag!$I$2:$AM$54</definedName>
    <definedName name="annual_2011ea_v6_11f_c1c2rail_12US2_cbo5_soa_state" localSheetId="9">rail!$P$2:$BW$54</definedName>
    <definedName name="annual_2011ea_v6_11f_c3marine_12US2_cbo5_soa_state" localSheetId="10">cmv_c1c2!$R$2:$BZ$56</definedName>
    <definedName name="annual_2011ea_v6_11f_c3marine_12US2_cbo5_soa_state" localSheetId="12">'cmv_c3 12'!$Q$2:$BV$56</definedName>
    <definedName name="annual_2011ea_v6_11f_c3marine_12US2_cbo5_soa_state" localSheetId="11">'cmv_c3 36'!$Q$2:$BV$56</definedName>
    <definedName name="annual_2011ea_v6_11f_nonpt_12US2_cbo5_soa_state" localSheetId="13">nonpt!$S$2:$BY$54</definedName>
    <definedName name="annual_2011ea_v6_11f_nonpt_12US2_cbo5_soa_state" localSheetId="14">ptagfire!$O$2:$BS$54</definedName>
    <definedName name="annual_2011ea_v6_11f_nonroad_12US2_cbo5_soa_state" localSheetId="15">nonroad!$P$2:$BU$58</definedName>
    <definedName name="annual_2011ea_v6_11f_othar_12US2_cmaq_cb05_soa_state" localSheetId="17">'othar 12US1'!$J$2:$BM$47</definedName>
    <definedName name="annual_2011ea_v6_11f_othar_12US2_cmaq_cb05_soa_state" localSheetId="18">'othar 36US3'!$J$2:$BM$47</definedName>
    <definedName name="annual_2011ea_v6_11f_othar_12US2_cmaq_cb05_soa_state" localSheetId="30">'ptfire_othna 12US1'!$J$2:$BN$48</definedName>
    <definedName name="annual_2011ea_v6_11f_othar_12US2_cmaq_cb05_soa_state" localSheetId="31">'ptfire_othna 36US3'!$J$2:$BN$48</definedName>
    <definedName name="annual_2011ea_v6_11f_othon_12US2_cmaq_cb05_soa_state" localSheetId="19">'onroad_can 12US1'!$J$2:$BM$47</definedName>
    <definedName name="annual_2011ea_v6_11f_othon_12US2_cmaq_cb05_soa_state" localSheetId="20">'onroad_can 36US3'!$J$2:$BM$47</definedName>
    <definedName name="annual_2011ea_v6_11f_othon_12US2_cmaq_cb05_soa_state" localSheetId="21">'onroad_mex 12US1'!$P$2:$BS$34</definedName>
    <definedName name="annual_2011ea_v6_11f_othon_12US2_cmaq_cb05_soa_state" localSheetId="22">'onroad_mex 36US3'!$P$2:$BS$34</definedName>
    <definedName name="annual_2011ea_v6_11f_othpt_12US2_cmaq_cb05_soa_state" localSheetId="23">'othpt 12US1'!$M$2:$BR$47</definedName>
    <definedName name="annual_2011ea_v6_11f_othpt_12US2_cmaq_cb05_soa_state" localSheetId="24">'othpt 36US3'!$M$2:$BR$47</definedName>
    <definedName name="annual_2011ea_v6_11f_ptipm_12US2_cbo5_soa_state" localSheetId="32">ptegu!$S$2:$BY$54</definedName>
    <definedName name="annual_2011ea_v6_11f_ptnonipm_12US2_cbo5_soa_state" localSheetId="34">pt_oilgas!$S$2:$BY$54</definedName>
    <definedName name="annual_2011ea_v6_11f_ptnonipm_12US2_cbo5_soa_state" localSheetId="33">ptnonipm!$S$2:$BY$54</definedName>
    <definedName name="annual_2011ea_v6_11f_rwc_12US2_cbo5_soa_state" localSheetId="36">rwc!$Q$2:$BV$54</definedName>
    <definedName name="beis" localSheetId="6">#REF!</definedName>
    <definedName name="beis" localSheetId="7">'biogenics 36'!$A$2:$O$51</definedName>
    <definedName name="beis" localSheetId="21">#REF!</definedName>
    <definedName name="beis" localSheetId="22">#REF!</definedName>
    <definedName name="beis">'biogenics 12'!$A$2:$O$51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H45" i="21"/>
  <c r="G45" i="21"/>
  <c r="F45" i="21"/>
  <c r="E45" i="21"/>
  <c r="D45" i="21"/>
  <c r="C45" i="21"/>
  <c r="B45" i="21"/>
  <c r="P8" i="20"/>
  <c r="N8" i="20"/>
  <c r="L8" i="20"/>
  <c r="E8" i="20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B62" i="51"/>
  <c r="BV61" i="51"/>
  <c r="BU61" i="51"/>
  <c r="BT61" i="51"/>
  <c r="BS61" i="51"/>
  <c r="BR61" i="51"/>
  <c r="BQ61" i="51"/>
  <c r="V8" i="20" s="1"/>
  <c r="BP61" i="51"/>
  <c r="U8" i="20" s="1"/>
  <c r="BO61" i="51"/>
  <c r="T8" i="20" s="1"/>
  <c r="BN61" i="51"/>
  <c r="S8" i="20" s="1"/>
  <c r="BM61" i="51"/>
  <c r="R8" i="20" s="1"/>
  <c r="BL61" i="51"/>
  <c r="Q8" i="20" s="1"/>
  <c r="BK61" i="51"/>
  <c r="BJ61" i="51"/>
  <c r="BI61" i="51"/>
  <c r="BH61" i="51"/>
  <c r="BG61" i="51"/>
  <c r="BF61" i="51"/>
  <c r="BE61" i="51"/>
  <c r="BD61" i="51"/>
  <c r="BC61" i="51"/>
  <c r="BB61" i="51"/>
  <c r="BA61" i="51"/>
  <c r="AZ61" i="51"/>
  <c r="AY61" i="51"/>
  <c r="AX61" i="51"/>
  <c r="AW61" i="51"/>
  <c r="O8" i="20" s="1"/>
  <c r="AV61" i="51"/>
  <c r="AU61" i="51"/>
  <c r="M8" i="20" s="1"/>
  <c r="AT61" i="51"/>
  <c r="AS61" i="51"/>
  <c r="AR61" i="51"/>
  <c r="AQ61" i="51"/>
  <c r="AP61" i="51"/>
  <c r="AO61" i="51"/>
  <c r="AN61" i="51"/>
  <c r="AM61" i="51"/>
  <c r="K8" i="20" s="1"/>
  <c r="AL61" i="51"/>
  <c r="AK61" i="51"/>
  <c r="J8" i="20" s="1"/>
  <c r="AJ61" i="51"/>
  <c r="I8" i="20" s="1"/>
  <c r="AI61" i="51"/>
  <c r="AH61" i="51"/>
  <c r="AG61" i="51"/>
  <c r="AF61" i="51"/>
  <c r="AE61" i="51"/>
  <c r="H8" i="20" s="1"/>
  <c r="AD61" i="51"/>
  <c r="F8" i="20" s="1"/>
  <c r="AC61" i="51"/>
  <c r="AB61" i="51"/>
  <c r="AA61" i="51"/>
  <c r="Z61" i="51"/>
  <c r="Y61" i="51"/>
  <c r="X61" i="51"/>
  <c r="W61" i="51"/>
  <c r="V61" i="51"/>
  <c r="C8" i="20" s="1"/>
  <c r="U61" i="51"/>
  <c r="B8" i="20" s="1"/>
  <c r="T61" i="51"/>
  <c r="S61" i="51"/>
  <c r="R61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CK60" i="51"/>
  <c r="CJ60" i="51"/>
  <c r="CI60" i="51"/>
  <c r="CH60" i="51"/>
  <c r="CG60" i="51"/>
  <c r="CF60" i="51"/>
  <c r="CE60" i="51"/>
  <c r="CD60" i="51"/>
  <c r="CC60" i="51"/>
  <c r="CB60" i="51"/>
  <c r="CA60" i="51"/>
  <c r="BZ60" i="51"/>
  <c r="BY60" i="51"/>
  <c r="BX60" i="51"/>
  <c r="CK59" i="51"/>
  <c r="CJ59" i="51"/>
  <c r="CI59" i="51"/>
  <c r="CH59" i="51"/>
  <c r="CG59" i="51"/>
  <c r="CF59" i="51"/>
  <c r="CE59" i="51"/>
  <c r="CD59" i="51"/>
  <c r="CC59" i="51"/>
  <c r="CB59" i="51"/>
  <c r="CA59" i="51"/>
  <c r="BZ59" i="51"/>
  <c r="BY59" i="51"/>
  <c r="BX59" i="51"/>
  <c r="CK58" i="51"/>
  <c r="CJ58" i="51"/>
  <c r="CI58" i="51"/>
  <c r="CH58" i="51"/>
  <c r="CG58" i="51"/>
  <c r="CF58" i="51"/>
  <c r="CE58" i="51"/>
  <c r="CD58" i="51"/>
  <c r="CC58" i="51"/>
  <c r="CB58" i="51"/>
  <c r="CA58" i="51"/>
  <c r="BZ58" i="51"/>
  <c r="BY58" i="51"/>
  <c r="BX58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CK56" i="51"/>
  <c r="CJ56" i="51"/>
  <c r="CI56" i="51"/>
  <c r="CH56" i="51"/>
  <c r="CG56" i="51"/>
  <c r="CF56" i="51"/>
  <c r="CE56" i="51"/>
  <c r="CD56" i="51"/>
  <c r="CC56" i="51"/>
  <c r="CB56" i="51"/>
  <c r="CA56" i="51"/>
  <c r="BZ56" i="51"/>
  <c r="BY56" i="51"/>
  <c r="BX56" i="51"/>
  <c r="CK55" i="51"/>
  <c r="CJ55" i="51"/>
  <c r="CI55" i="51"/>
  <c r="CH55" i="51"/>
  <c r="CG55" i="51"/>
  <c r="CF55" i="51"/>
  <c r="CE55" i="51"/>
  <c r="CD55" i="51"/>
  <c r="CC55" i="51"/>
  <c r="CB55" i="51"/>
  <c r="CA55" i="51"/>
  <c r="BZ55" i="51"/>
  <c r="BY55" i="51"/>
  <c r="BX55" i="51"/>
  <c r="CK54" i="51"/>
  <c r="CJ54" i="51"/>
  <c r="CI54" i="51"/>
  <c r="CH54" i="51"/>
  <c r="CG54" i="51"/>
  <c r="CF54" i="51"/>
  <c r="CE54" i="51"/>
  <c r="CD54" i="51"/>
  <c r="CC54" i="51"/>
  <c r="CB54" i="51"/>
  <c r="CA54" i="51"/>
  <c r="BZ54" i="51"/>
  <c r="BY54" i="51"/>
  <c r="BX54" i="51"/>
  <c r="CK53" i="51"/>
  <c r="CJ53" i="51"/>
  <c r="CI53" i="51"/>
  <c r="CH53" i="51"/>
  <c r="CG53" i="51"/>
  <c r="CF53" i="51"/>
  <c r="CE53" i="51"/>
  <c r="CD53" i="51"/>
  <c r="CC53" i="51"/>
  <c r="CB53" i="51"/>
  <c r="CA53" i="51"/>
  <c r="BZ53" i="51"/>
  <c r="BY53" i="51"/>
  <c r="BX53" i="51"/>
  <c r="CK52" i="51"/>
  <c r="CJ52" i="51"/>
  <c r="CI52" i="51"/>
  <c r="CH52" i="51"/>
  <c r="CG52" i="51"/>
  <c r="CF52" i="51"/>
  <c r="CE52" i="51"/>
  <c r="CD52" i="51"/>
  <c r="CC52" i="51"/>
  <c r="CB52" i="51"/>
  <c r="CA52" i="51"/>
  <c r="BZ52" i="51"/>
  <c r="BY52" i="51"/>
  <c r="BX52" i="51"/>
  <c r="CK51" i="51"/>
  <c r="CJ51" i="51"/>
  <c r="CI51" i="51"/>
  <c r="CH51" i="51"/>
  <c r="CG51" i="51"/>
  <c r="CF51" i="51"/>
  <c r="CE51" i="51"/>
  <c r="CD51" i="51"/>
  <c r="CC51" i="51"/>
  <c r="CB51" i="51"/>
  <c r="CA51" i="51"/>
  <c r="BZ51" i="51"/>
  <c r="BY51" i="51"/>
  <c r="BX51" i="51"/>
  <c r="CK50" i="51"/>
  <c r="CJ50" i="51"/>
  <c r="CI50" i="51"/>
  <c r="CH50" i="51"/>
  <c r="CG50" i="51"/>
  <c r="CF50" i="51"/>
  <c r="CE50" i="51"/>
  <c r="CD50" i="51"/>
  <c r="CC50" i="51"/>
  <c r="CB50" i="51"/>
  <c r="CA50" i="51"/>
  <c r="BZ50" i="51"/>
  <c r="BY50" i="51"/>
  <c r="BX50" i="51"/>
  <c r="CK49" i="51"/>
  <c r="CJ49" i="51"/>
  <c r="CI49" i="51"/>
  <c r="CH49" i="51"/>
  <c r="CG49" i="51"/>
  <c r="CF49" i="51"/>
  <c r="CE49" i="51"/>
  <c r="CD49" i="51"/>
  <c r="CC49" i="51"/>
  <c r="CB49" i="51"/>
  <c r="CA49" i="51"/>
  <c r="BZ49" i="51"/>
  <c r="BY49" i="51"/>
  <c r="BX49" i="51"/>
  <c r="CK48" i="51"/>
  <c r="CJ48" i="51"/>
  <c r="CI48" i="51"/>
  <c r="CH48" i="51"/>
  <c r="CG48" i="51"/>
  <c r="CF48" i="51"/>
  <c r="CE48" i="51"/>
  <c r="CD48" i="51"/>
  <c r="CC48" i="51"/>
  <c r="CB48" i="51"/>
  <c r="CA48" i="51"/>
  <c r="BZ48" i="51"/>
  <c r="BY48" i="51"/>
  <c r="BX48" i="51"/>
  <c r="CK47" i="51"/>
  <c r="CJ47" i="51"/>
  <c r="CI47" i="51"/>
  <c r="CH47" i="51"/>
  <c r="CG47" i="51"/>
  <c r="CF47" i="51"/>
  <c r="CE47" i="51"/>
  <c r="CD47" i="51"/>
  <c r="CC47" i="51"/>
  <c r="CB47" i="51"/>
  <c r="CA47" i="51"/>
  <c r="BZ47" i="51"/>
  <c r="BY47" i="51"/>
  <c r="BX47" i="51"/>
  <c r="CK46" i="51"/>
  <c r="CJ46" i="51"/>
  <c r="CI46" i="51"/>
  <c r="CH46" i="51"/>
  <c r="CG46" i="51"/>
  <c r="CF46" i="51"/>
  <c r="CE46" i="51"/>
  <c r="CD46" i="51"/>
  <c r="CC46" i="51"/>
  <c r="CB46" i="51"/>
  <c r="CA46" i="51"/>
  <c r="BZ46" i="51"/>
  <c r="BY46" i="51"/>
  <c r="BX46" i="51"/>
  <c r="CK45" i="51"/>
  <c r="CJ45" i="51"/>
  <c r="CI45" i="51"/>
  <c r="CH45" i="51"/>
  <c r="CG45" i="51"/>
  <c r="CF45" i="51"/>
  <c r="CE45" i="51"/>
  <c r="CD45" i="51"/>
  <c r="CC45" i="51"/>
  <c r="CB45" i="51"/>
  <c r="CA45" i="51"/>
  <c r="BZ45" i="51"/>
  <c r="BY45" i="51"/>
  <c r="BX45" i="51"/>
  <c r="CK44" i="51"/>
  <c r="CJ44" i="51"/>
  <c r="CI44" i="51"/>
  <c r="CH44" i="51"/>
  <c r="CG44" i="51"/>
  <c r="CF44" i="51"/>
  <c r="CE44" i="51"/>
  <c r="CD44" i="51"/>
  <c r="CC44" i="51"/>
  <c r="CB44" i="51"/>
  <c r="CA44" i="51"/>
  <c r="BZ44" i="51"/>
  <c r="BY44" i="51"/>
  <c r="BX44" i="51"/>
  <c r="CK43" i="51"/>
  <c r="CJ43" i="51"/>
  <c r="CI43" i="51"/>
  <c r="CH43" i="51"/>
  <c r="CG43" i="51"/>
  <c r="CF43" i="51"/>
  <c r="CE43" i="51"/>
  <c r="CD43" i="51"/>
  <c r="CC43" i="51"/>
  <c r="CB43" i="51"/>
  <c r="CA43" i="51"/>
  <c r="BZ43" i="51"/>
  <c r="BY43" i="51"/>
  <c r="BX43" i="51"/>
  <c r="CK42" i="51"/>
  <c r="CJ42" i="51"/>
  <c r="CI42" i="51"/>
  <c r="CH42" i="51"/>
  <c r="CG42" i="51"/>
  <c r="CF42" i="51"/>
  <c r="CE42" i="51"/>
  <c r="CD42" i="51"/>
  <c r="CC42" i="51"/>
  <c r="CB42" i="51"/>
  <c r="CA42" i="51"/>
  <c r="BZ42" i="51"/>
  <c r="BY42" i="51"/>
  <c r="BX42" i="51"/>
  <c r="CK41" i="51"/>
  <c r="CJ41" i="51"/>
  <c r="CI41" i="51"/>
  <c r="CH41" i="51"/>
  <c r="CG41" i="51"/>
  <c r="CF41" i="51"/>
  <c r="CE41" i="51"/>
  <c r="CD41" i="51"/>
  <c r="CC41" i="51"/>
  <c r="CB41" i="51"/>
  <c r="CA41" i="51"/>
  <c r="BZ41" i="51"/>
  <c r="BY41" i="51"/>
  <c r="BX41" i="51"/>
  <c r="CK40" i="51"/>
  <c r="CJ40" i="51"/>
  <c r="CI40" i="51"/>
  <c r="CH40" i="51"/>
  <c r="CG40" i="51"/>
  <c r="CF40" i="51"/>
  <c r="CE40" i="51"/>
  <c r="CD40" i="51"/>
  <c r="CC40" i="51"/>
  <c r="CB40" i="51"/>
  <c r="CA40" i="51"/>
  <c r="BZ40" i="51"/>
  <c r="BY40" i="51"/>
  <c r="BX40" i="51"/>
  <c r="CK39" i="51"/>
  <c r="CJ39" i="51"/>
  <c r="CI39" i="51"/>
  <c r="CH39" i="51"/>
  <c r="CG39" i="51"/>
  <c r="CF39" i="51"/>
  <c r="CE39" i="51"/>
  <c r="CD39" i="51"/>
  <c r="CC39" i="51"/>
  <c r="CB39" i="51"/>
  <c r="CA39" i="51"/>
  <c r="BZ39" i="51"/>
  <c r="BY39" i="51"/>
  <c r="BX39" i="51"/>
  <c r="CK38" i="51"/>
  <c r="CJ38" i="51"/>
  <c r="CI38" i="51"/>
  <c r="CH38" i="51"/>
  <c r="CG38" i="51"/>
  <c r="CF38" i="51"/>
  <c r="CE38" i="51"/>
  <c r="CD38" i="51"/>
  <c r="CC38" i="51"/>
  <c r="CB38" i="51"/>
  <c r="CA38" i="51"/>
  <c r="BZ38" i="51"/>
  <c r="BY38" i="51"/>
  <c r="BX38" i="51"/>
  <c r="CK37" i="51"/>
  <c r="CJ37" i="51"/>
  <c r="CI37" i="51"/>
  <c r="CH37" i="51"/>
  <c r="CG37" i="51"/>
  <c r="CF37" i="51"/>
  <c r="CE37" i="51"/>
  <c r="CD37" i="51"/>
  <c r="CC37" i="51"/>
  <c r="CB37" i="51"/>
  <c r="CA37" i="51"/>
  <c r="BZ37" i="51"/>
  <c r="BY37" i="51"/>
  <c r="BX37" i="51"/>
  <c r="CK36" i="51"/>
  <c r="CJ36" i="51"/>
  <c r="CI36" i="51"/>
  <c r="CH36" i="51"/>
  <c r="CG36" i="51"/>
  <c r="CF36" i="51"/>
  <c r="CE36" i="51"/>
  <c r="CD36" i="51"/>
  <c r="CC36" i="51"/>
  <c r="CB36" i="51"/>
  <c r="CA36" i="51"/>
  <c r="BZ36" i="51"/>
  <c r="BY36" i="51"/>
  <c r="BX36" i="51"/>
  <c r="CK35" i="51"/>
  <c r="CJ35" i="51"/>
  <c r="CI35" i="51"/>
  <c r="CH35" i="51"/>
  <c r="CG35" i="51"/>
  <c r="CF35" i="51"/>
  <c r="CE35" i="51"/>
  <c r="CD35" i="51"/>
  <c r="CC35" i="51"/>
  <c r="CB35" i="51"/>
  <c r="CA35" i="51"/>
  <c r="BZ35" i="51"/>
  <c r="BY35" i="51"/>
  <c r="BX35" i="51"/>
  <c r="CK34" i="51"/>
  <c r="CJ34" i="51"/>
  <c r="CI34" i="51"/>
  <c r="CH34" i="51"/>
  <c r="CG34" i="51"/>
  <c r="CF34" i="51"/>
  <c r="CE34" i="51"/>
  <c r="CD34" i="51"/>
  <c r="CC34" i="51"/>
  <c r="CB34" i="51"/>
  <c r="CA34" i="51"/>
  <c r="BZ34" i="51"/>
  <c r="BY34" i="51"/>
  <c r="BX34" i="51"/>
  <c r="CK33" i="51"/>
  <c r="CJ33" i="51"/>
  <c r="CI33" i="51"/>
  <c r="CH33" i="51"/>
  <c r="CG33" i="51"/>
  <c r="CF33" i="51"/>
  <c r="CE33" i="51"/>
  <c r="CD33" i="51"/>
  <c r="CC33" i="51"/>
  <c r="CB33" i="51"/>
  <c r="CA33" i="51"/>
  <c r="BZ33" i="51"/>
  <c r="BY33" i="51"/>
  <c r="BX33" i="51"/>
  <c r="CK32" i="51"/>
  <c r="CJ32" i="51"/>
  <c r="CI32" i="51"/>
  <c r="CH32" i="51"/>
  <c r="CG32" i="51"/>
  <c r="CF32" i="51"/>
  <c r="CE32" i="51"/>
  <c r="CD32" i="51"/>
  <c r="CC32" i="51"/>
  <c r="CB32" i="51"/>
  <c r="CA32" i="51"/>
  <c r="BZ32" i="51"/>
  <c r="BY32" i="51"/>
  <c r="BX32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CK30" i="51"/>
  <c r="CJ30" i="51"/>
  <c r="CI30" i="51"/>
  <c r="CH30" i="51"/>
  <c r="CG30" i="51"/>
  <c r="CF30" i="51"/>
  <c r="CE30" i="51"/>
  <c r="CD30" i="51"/>
  <c r="CC30" i="51"/>
  <c r="CB30" i="51"/>
  <c r="CA30" i="51"/>
  <c r="BZ30" i="51"/>
  <c r="BY30" i="51"/>
  <c r="BX30" i="51"/>
  <c r="CK29" i="51"/>
  <c r="CJ29" i="51"/>
  <c r="CI29" i="51"/>
  <c r="CH29" i="51"/>
  <c r="CG29" i="51"/>
  <c r="CF29" i="51"/>
  <c r="CE29" i="51"/>
  <c r="CD29" i="51"/>
  <c r="CC29" i="51"/>
  <c r="CB29" i="51"/>
  <c r="CA29" i="51"/>
  <c r="BZ29" i="51"/>
  <c r="BY29" i="51"/>
  <c r="BX29" i="51"/>
  <c r="CK28" i="51"/>
  <c r="CJ28" i="51"/>
  <c r="CI28" i="51"/>
  <c r="CH28" i="51"/>
  <c r="CG28" i="51"/>
  <c r="CF28" i="51"/>
  <c r="CE28" i="51"/>
  <c r="CD28" i="51"/>
  <c r="CC28" i="51"/>
  <c r="CB28" i="51"/>
  <c r="CA28" i="51"/>
  <c r="BZ28" i="51"/>
  <c r="BY28" i="51"/>
  <c r="BX28" i="51"/>
  <c r="CK27" i="51"/>
  <c r="CJ27" i="51"/>
  <c r="CI27" i="51"/>
  <c r="CH27" i="51"/>
  <c r="CG27" i="51"/>
  <c r="CF27" i="51"/>
  <c r="CE27" i="51"/>
  <c r="CD27" i="51"/>
  <c r="CC27" i="51"/>
  <c r="CB27" i="51"/>
  <c r="CA27" i="51"/>
  <c r="BZ27" i="51"/>
  <c r="BY27" i="51"/>
  <c r="BX27" i="51"/>
  <c r="CK26" i="51"/>
  <c r="CJ26" i="51"/>
  <c r="CI26" i="51"/>
  <c r="CH26" i="51"/>
  <c r="CG26" i="51"/>
  <c r="CF26" i="51"/>
  <c r="CE26" i="51"/>
  <c r="CD26" i="51"/>
  <c r="CC26" i="51"/>
  <c r="CB26" i="51"/>
  <c r="CA26" i="51"/>
  <c r="BZ26" i="51"/>
  <c r="BY26" i="51"/>
  <c r="BX26" i="51"/>
  <c r="CK25" i="51"/>
  <c r="CJ25" i="51"/>
  <c r="CI25" i="51"/>
  <c r="CH25" i="51"/>
  <c r="CG25" i="51"/>
  <c r="CF25" i="51"/>
  <c r="CE25" i="51"/>
  <c r="CD25" i="51"/>
  <c r="CC25" i="51"/>
  <c r="CB25" i="51"/>
  <c r="CA25" i="51"/>
  <c r="BZ25" i="51"/>
  <c r="BY25" i="51"/>
  <c r="BX25" i="51"/>
  <c r="CK24" i="51"/>
  <c r="CJ24" i="51"/>
  <c r="CI24" i="51"/>
  <c r="CH24" i="51"/>
  <c r="CG24" i="51"/>
  <c r="CF24" i="51"/>
  <c r="CE24" i="51"/>
  <c r="CD24" i="51"/>
  <c r="CC24" i="51"/>
  <c r="CB24" i="51"/>
  <c r="CA24" i="51"/>
  <c r="BZ24" i="51"/>
  <c r="BY24" i="51"/>
  <c r="BX24" i="51"/>
  <c r="CK23" i="51"/>
  <c r="CJ23" i="51"/>
  <c r="CI23" i="51"/>
  <c r="CH23" i="51"/>
  <c r="CG23" i="51"/>
  <c r="CF23" i="51"/>
  <c r="CE23" i="51"/>
  <c r="CD23" i="51"/>
  <c r="CC23" i="51"/>
  <c r="CB23" i="51"/>
  <c r="CA23" i="51"/>
  <c r="BZ23" i="51"/>
  <c r="BY23" i="51"/>
  <c r="BX23" i="51"/>
  <c r="CK22" i="51"/>
  <c r="CJ22" i="51"/>
  <c r="CI22" i="51"/>
  <c r="CH22" i="51"/>
  <c r="CG22" i="51"/>
  <c r="CF22" i="51"/>
  <c r="CE22" i="51"/>
  <c r="CD22" i="51"/>
  <c r="CC22" i="51"/>
  <c r="CB22" i="51"/>
  <c r="CA22" i="51"/>
  <c r="BZ22" i="51"/>
  <c r="BY22" i="51"/>
  <c r="BX22" i="51"/>
  <c r="CK21" i="51"/>
  <c r="CJ21" i="51"/>
  <c r="CI21" i="51"/>
  <c r="CH21" i="51"/>
  <c r="CG21" i="51"/>
  <c r="CF21" i="51"/>
  <c r="CE21" i="51"/>
  <c r="CD21" i="51"/>
  <c r="CC21" i="51"/>
  <c r="CB21" i="51"/>
  <c r="CA21" i="51"/>
  <c r="BZ21" i="51"/>
  <c r="BY21" i="51"/>
  <c r="BX21" i="51"/>
  <c r="CK20" i="51"/>
  <c r="CJ20" i="51"/>
  <c r="CI20" i="51"/>
  <c r="CH20" i="51"/>
  <c r="CG20" i="51"/>
  <c r="CF20" i="51"/>
  <c r="CE20" i="51"/>
  <c r="CD20" i="51"/>
  <c r="CC20" i="51"/>
  <c r="CB20" i="51"/>
  <c r="CA20" i="51"/>
  <c r="BZ20" i="51"/>
  <c r="BY20" i="51"/>
  <c r="BX20" i="51"/>
  <c r="CK19" i="51"/>
  <c r="CJ19" i="51"/>
  <c r="CI19" i="51"/>
  <c r="CH19" i="51"/>
  <c r="CG19" i="51"/>
  <c r="CF19" i="51"/>
  <c r="CE19" i="51"/>
  <c r="CD19" i="51"/>
  <c r="CC19" i="51"/>
  <c r="CB19" i="51"/>
  <c r="CA19" i="51"/>
  <c r="BZ19" i="51"/>
  <c r="BY19" i="51"/>
  <c r="BX19" i="51"/>
  <c r="CK18" i="51"/>
  <c r="CJ18" i="51"/>
  <c r="CI18" i="51"/>
  <c r="CH18" i="51"/>
  <c r="CG18" i="51"/>
  <c r="CF18" i="51"/>
  <c r="CE18" i="51"/>
  <c r="CD18" i="51"/>
  <c r="CC18" i="51"/>
  <c r="CB18" i="51"/>
  <c r="CA18" i="51"/>
  <c r="BZ18" i="51"/>
  <c r="BY18" i="51"/>
  <c r="BX18" i="51"/>
  <c r="CK17" i="51"/>
  <c r="CJ17" i="51"/>
  <c r="CI17" i="51"/>
  <c r="CH17" i="51"/>
  <c r="CG17" i="51"/>
  <c r="CF17" i="51"/>
  <c r="CE17" i="51"/>
  <c r="CD17" i="51"/>
  <c r="CC17" i="51"/>
  <c r="CB17" i="51"/>
  <c r="CA17" i="51"/>
  <c r="BZ17" i="51"/>
  <c r="BY17" i="51"/>
  <c r="BX17" i="51"/>
  <c r="CK16" i="51"/>
  <c r="CJ16" i="51"/>
  <c r="CI16" i="51"/>
  <c r="CH16" i="51"/>
  <c r="CG16" i="51"/>
  <c r="CF16" i="51"/>
  <c r="CE16" i="51"/>
  <c r="CD16" i="51"/>
  <c r="CC16" i="51"/>
  <c r="CB16" i="51"/>
  <c r="CA16" i="51"/>
  <c r="BZ16" i="51"/>
  <c r="BY16" i="51"/>
  <c r="BX16" i="51"/>
  <c r="CK15" i="51"/>
  <c r="CJ15" i="51"/>
  <c r="CI15" i="51"/>
  <c r="CH15" i="51"/>
  <c r="CG15" i="51"/>
  <c r="CF15" i="51"/>
  <c r="CE15" i="51"/>
  <c r="CD15" i="51"/>
  <c r="CC15" i="51"/>
  <c r="CB15" i="51"/>
  <c r="CA15" i="51"/>
  <c r="BZ15" i="51"/>
  <c r="BY15" i="51"/>
  <c r="BX15" i="51"/>
  <c r="CK14" i="51"/>
  <c r="CJ14" i="51"/>
  <c r="CI14" i="51"/>
  <c r="CH14" i="51"/>
  <c r="CG14" i="51"/>
  <c r="CF14" i="51"/>
  <c r="CE14" i="51"/>
  <c r="CD14" i="51"/>
  <c r="CC14" i="51"/>
  <c r="CB14" i="51"/>
  <c r="CA14" i="51"/>
  <c r="BZ14" i="51"/>
  <c r="BY14" i="51"/>
  <c r="BX14" i="51"/>
  <c r="CK13" i="51"/>
  <c r="CJ13" i="51"/>
  <c r="CI13" i="51"/>
  <c r="CH13" i="51"/>
  <c r="CG13" i="51"/>
  <c r="CF13" i="51"/>
  <c r="CE13" i="51"/>
  <c r="CD13" i="51"/>
  <c r="CC13" i="51"/>
  <c r="CB13" i="51"/>
  <c r="CA13" i="51"/>
  <c r="BZ13" i="51"/>
  <c r="BY13" i="51"/>
  <c r="BX13" i="51"/>
  <c r="CK12" i="51"/>
  <c r="CJ12" i="51"/>
  <c r="CI12" i="51"/>
  <c r="CH12" i="51"/>
  <c r="CG12" i="51"/>
  <c r="CF12" i="51"/>
  <c r="CE12" i="51"/>
  <c r="CD12" i="51"/>
  <c r="CC12" i="51"/>
  <c r="CB12" i="51"/>
  <c r="CA12" i="51"/>
  <c r="BZ12" i="51"/>
  <c r="BY12" i="51"/>
  <c r="BX12" i="51"/>
  <c r="CK11" i="51"/>
  <c r="CJ11" i="51"/>
  <c r="CI11" i="51"/>
  <c r="CH11" i="51"/>
  <c r="CG11" i="51"/>
  <c r="CF11" i="51"/>
  <c r="CE11" i="51"/>
  <c r="CD11" i="51"/>
  <c r="CC11" i="51"/>
  <c r="CB11" i="51"/>
  <c r="CA11" i="51"/>
  <c r="BZ11" i="51"/>
  <c r="BY11" i="51"/>
  <c r="BX11" i="51"/>
  <c r="CK10" i="51"/>
  <c r="CJ10" i="51"/>
  <c r="CI10" i="51"/>
  <c r="CH10" i="51"/>
  <c r="CG10" i="51"/>
  <c r="CF10" i="51"/>
  <c r="CE10" i="51"/>
  <c r="CD10" i="51"/>
  <c r="CC10" i="51"/>
  <c r="CB10" i="51"/>
  <c r="CA10" i="51"/>
  <c r="BZ10" i="51"/>
  <c r="BY10" i="51"/>
  <c r="BX10" i="51"/>
  <c r="CK9" i="51"/>
  <c r="CJ9" i="51"/>
  <c r="CI9" i="51"/>
  <c r="CH9" i="51"/>
  <c r="CG9" i="51"/>
  <c r="CF9" i="51"/>
  <c r="CE9" i="51"/>
  <c r="CD9" i="51"/>
  <c r="CC9" i="51"/>
  <c r="CB9" i="51"/>
  <c r="CA9" i="51"/>
  <c r="BZ9" i="51"/>
  <c r="BY9" i="51"/>
  <c r="BX9" i="51"/>
  <c r="CK8" i="51"/>
  <c r="CJ8" i="51"/>
  <c r="CI8" i="51"/>
  <c r="CH8" i="51"/>
  <c r="CG8" i="51"/>
  <c r="CF8" i="51"/>
  <c r="CE8" i="51"/>
  <c r="CD8" i="51"/>
  <c r="CC8" i="51"/>
  <c r="CB8" i="51"/>
  <c r="CA8" i="51"/>
  <c r="BZ8" i="51"/>
  <c r="BY8" i="51"/>
  <c r="BX8" i="51"/>
  <c r="CK7" i="51"/>
  <c r="CJ7" i="51"/>
  <c r="CI7" i="51"/>
  <c r="CH7" i="51"/>
  <c r="CG7" i="51"/>
  <c r="CF7" i="51"/>
  <c r="CE7" i="51"/>
  <c r="CD7" i="51"/>
  <c r="CC7" i="51"/>
  <c r="CB7" i="51"/>
  <c r="CA7" i="51"/>
  <c r="BZ7" i="51"/>
  <c r="BY7" i="51"/>
  <c r="BX7" i="51"/>
  <c r="CK6" i="51"/>
  <c r="CJ6" i="51"/>
  <c r="CI6" i="51"/>
  <c r="CH6" i="51"/>
  <c r="CG6" i="51"/>
  <c r="CF6" i="51"/>
  <c r="CE6" i="51"/>
  <c r="CD6" i="51"/>
  <c r="CC6" i="51"/>
  <c r="CB6" i="51"/>
  <c r="CA6" i="51"/>
  <c r="BZ6" i="51"/>
  <c r="BY6" i="51"/>
  <c r="BX6" i="51"/>
  <c r="CK5" i="51"/>
  <c r="CJ5" i="51"/>
  <c r="CI5" i="51"/>
  <c r="CH5" i="51"/>
  <c r="CG5" i="51"/>
  <c r="CF5" i="51"/>
  <c r="CE5" i="51"/>
  <c r="CD5" i="51"/>
  <c r="CC5" i="51"/>
  <c r="CB5" i="51"/>
  <c r="CA5" i="51"/>
  <c r="BZ5" i="51"/>
  <c r="BY5" i="51"/>
  <c r="BX5" i="51"/>
  <c r="CK4" i="51"/>
  <c r="CJ4" i="51"/>
  <c r="CI4" i="51"/>
  <c r="CH4" i="51"/>
  <c r="CG4" i="51"/>
  <c r="CF4" i="51"/>
  <c r="CE4" i="51"/>
  <c r="CD4" i="51"/>
  <c r="CC4" i="51"/>
  <c r="CB4" i="51"/>
  <c r="CA4" i="51"/>
  <c r="BZ4" i="51"/>
  <c r="BY4" i="51"/>
  <c r="BX4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D33" i="20" l="1"/>
  <c r="G33" i="20"/>
  <c r="T61" i="27" l="1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AO61" i="27"/>
  <c r="AP61" i="27"/>
  <c r="AQ61" i="27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S61" i="27"/>
  <c r="D33" i="47"/>
  <c r="G33" i="47"/>
  <c r="CR58" i="12" l="1"/>
  <c r="CQ58" i="12"/>
  <c r="CR57" i="12"/>
  <c r="CQ57" i="12"/>
  <c r="CR56" i="12"/>
  <c r="CQ56" i="12"/>
  <c r="CR55" i="12"/>
  <c r="CQ55" i="12"/>
  <c r="CR54" i="12"/>
  <c r="CQ54" i="12"/>
  <c r="CQ4" i="12"/>
  <c r="CR4" i="12"/>
  <c r="CQ5" i="12"/>
  <c r="CR5" i="12"/>
  <c r="CQ6" i="12"/>
  <c r="CR6" i="12"/>
  <c r="CQ7" i="12"/>
  <c r="CR7" i="12"/>
  <c r="CQ8" i="12"/>
  <c r="CR8" i="12"/>
  <c r="CQ9" i="12"/>
  <c r="CR9" i="12"/>
  <c r="CQ10" i="12"/>
  <c r="CR10" i="12"/>
  <c r="CQ11" i="12"/>
  <c r="CR11" i="12"/>
  <c r="CQ12" i="12"/>
  <c r="CR12" i="12"/>
  <c r="CQ13" i="12"/>
  <c r="CR13" i="12"/>
  <c r="CQ14" i="12"/>
  <c r="CR14" i="12"/>
  <c r="CQ15" i="12"/>
  <c r="CR15" i="12"/>
  <c r="CQ16" i="12"/>
  <c r="CR16" i="12"/>
  <c r="CQ17" i="12"/>
  <c r="CR17" i="12"/>
  <c r="CQ18" i="12"/>
  <c r="CR18" i="12"/>
  <c r="CQ19" i="12"/>
  <c r="CR19" i="12"/>
  <c r="CQ20" i="12"/>
  <c r="CR20" i="12"/>
  <c r="CQ21" i="12"/>
  <c r="CR21" i="12"/>
  <c r="CQ22" i="12"/>
  <c r="CR22" i="12"/>
  <c r="CQ23" i="12"/>
  <c r="CR23" i="12"/>
  <c r="CQ24" i="12"/>
  <c r="CR24" i="12"/>
  <c r="CQ25" i="12"/>
  <c r="CR25" i="12"/>
  <c r="CQ26" i="12"/>
  <c r="CR26" i="12"/>
  <c r="CQ27" i="12"/>
  <c r="CR27" i="12"/>
  <c r="CQ28" i="12"/>
  <c r="CR28" i="12"/>
  <c r="CQ29" i="12"/>
  <c r="CR29" i="12"/>
  <c r="CQ30" i="12"/>
  <c r="CR30" i="12"/>
  <c r="CQ31" i="12"/>
  <c r="CR31" i="12"/>
  <c r="CQ32" i="12"/>
  <c r="CR32" i="12"/>
  <c r="CQ33" i="12"/>
  <c r="CR33" i="12"/>
  <c r="CQ34" i="12"/>
  <c r="CR34" i="12"/>
  <c r="CQ35" i="12"/>
  <c r="CR35" i="12"/>
  <c r="CQ36" i="12"/>
  <c r="CR36" i="12"/>
  <c r="CQ37" i="12"/>
  <c r="CR37" i="12"/>
  <c r="CQ38" i="12"/>
  <c r="CR38" i="12"/>
  <c r="CQ39" i="12"/>
  <c r="CR39" i="12"/>
  <c r="CQ40" i="12"/>
  <c r="CR40" i="12"/>
  <c r="CQ41" i="12"/>
  <c r="CR41" i="12"/>
  <c r="CQ42" i="12"/>
  <c r="CR42" i="12"/>
  <c r="CQ43" i="12"/>
  <c r="CR43" i="12"/>
  <c r="CQ44" i="12"/>
  <c r="CR44" i="12"/>
  <c r="CQ45" i="12"/>
  <c r="CR45" i="12"/>
  <c r="CQ46" i="12"/>
  <c r="CR46" i="12"/>
  <c r="CQ47" i="12"/>
  <c r="CR47" i="12"/>
  <c r="CQ48" i="12"/>
  <c r="CR48" i="12"/>
  <c r="CQ49" i="12"/>
  <c r="CR49" i="12"/>
  <c r="CQ50" i="12"/>
  <c r="CR50" i="12"/>
  <c r="CQ51" i="12"/>
  <c r="CR51" i="12"/>
  <c r="CR3" i="12"/>
  <c r="CQ3" i="12"/>
  <c r="BS13" i="7" l="1"/>
  <c r="BS14" i="7"/>
  <c r="BA13" i="50" l="1"/>
  <c r="AZ13" i="50" s="1"/>
  <c r="BA14" i="50"/>
  <c r="AZ14" i="50" s="1"/>
  <c r="BA15" i="50"/>
  <c r="AZ15" i="50" s="1"/>
  <c r="AY18" i="50" l="1"/>
  <c r="S14" i="47" s="1"/>
  <c r="AX18" i="50"/>
  <c r="R14" i="47" s="1"/>
  <c r="AW18" i="50"/>
  <c r="Q14" i="47" s="1"/>
  <c r="AV18" i="50"/>
  <c r="AU18" i="50"/>
  <c r="AT18" i="50"/>
  <c r="AS18" i="50"/>
  <c r="AR18" i="50"/>
  <c r="AQ18" i="50"/>
  <c r="AP18" i="50"/>
  <c r="AO18" i="50"/>
  <c r="AN18" i="50"/>
  <c r="P14" i="47" s="1"/>
  <c r="AM18" i="50"/>
  <c r="AL18" i="50"/>
  <c r="AK18" i="50"/>
  <c r="O14" i="47" s="1"/>
  <c r="AJ18" i="50"/>
  <c r="N14" i="47" s="1"/>
  <c r="AI18" i="50"/>
  <c r="M14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C18" i="50"/>
  <c r="B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AY18" i="49"/>
  <c r="S14" i="20" s="1"/>
  <c r="AX18" i="49"/>
  <c r="R14" i="20" s="1"/>
  <c r="AW18" i="49"/>
  <c r="Q14" i="20" s="1"/>
  <c r="AV18" i="49"/>
  <c r="AU18" i="49"/>
  <c r="AT18" i="49"/>
  <c r="AS18" i="49"/>
  <c r="AR18" i="49"/>
  <c r="AQ18" i="49"/>
  <c r="AP18" i="49"/>
  <c r="AO18" i="49"/>
  <c r="AN18" i="49"/>
  <c r="P14" i="20" s="1"/>
  <c r="AM18" i="49"/>
  <c r="AL18" i="49"/>
  <c r="AK18" i="49"/>
  <c r="O14" i="20" s="1"/>
  <c r="AJ18" i="49"/>
  <c r="N14" i="20" s="1"/>
  <c r="AI18" i="49"/>
  <c r="M14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C14" i="49"/>
  <c r="AB14" i="49"/>
  <c r="BA13" i="49"/>
  <c r="BD13" i="49" s="1"/>
  <c r="AC13" i="49"/>
  <c r="AB13" i="49"/>
  <c r="BA12" i="49"/>
  <c r="BD12" i="49" s="1"/>
  <c r="AC12" i="49"/>
  <c r="AB12" i="49"/>
  <c r="BA11" i="49"/>
  <c r="BD11" i="49" s="1"/>
  <c r="AC11" i="49"/>
  <c r="AB11" i="49"/>
  <c r="BA10" i="49"/>
  <c r="BD10" i="49" s="1"/>
  <c r="AC10" i="49"/>
  <c r="AB10" i="49"/>
  <c r="BA9" i="49"/>
  <c r="BD9" i="49" s="1"/>
  <c r="AC9" i="49"/>
  <c r="AB9" i="49"/>
  <c r="BA8" i="49"/>
  <c r="BD8" i="49" s="1"/>
  <c r="AC8" i="49"/>
  <c r="AB8" i="49"/>
  <c r="BA7" i="49"/>
  <c r="BD7" i="49" s="1"/>
  <c r="AC7" i="49"/>
  <c r="AB7" i="49"/>
  <c r="BA6" i="49"/>
  <c r="BD6" i="49" s="1"/>
  <c r="AC6" i="49"/>
  <c r="AB6" i="49"/>
  <c r="BA5" i="49"/>
  <c r="BD5" i="49" s="1"/>
  <c r="AC5" i="49"/>
  <c r="AB5" i="49"/>
  <c r="BA4" i="49"/>
  <c r="BD4" i="49" s="1"/>
  <c r="AC4" i="49"/>
  <c r="AB4" i="49"/>
  <c r="BA3" i="49"/>
  <c r="BA18" i="49" s="1"/>
  <c r="F36" i="21" s="1"/>
  <c r="AC3" i="49"/>
  <c r="AB3" i="49"/>
  <c r="AZ3" i="49" l="1"/>
  <c r="AZ4" i="49"/>
  <c r="BC4" i="49" s="1"/>
  <c r="AZ5" i="49"/>
  <c r="BC5" i="49" s="1"/>
  <c r="AZ6" i="49"/>
  <c r="BC6" i="49" s="1"/>
  <c r="AZ7" i="49"/>
  <c r="BC7" i="49" s="1"/>
  <c r="AZ8" i="49"/>
  <c r="BC8" i="49" s="1"/>
  <c r="AZ9" i="49"/>
  <c r="BC9" i="49" s="1"/>
  <c r="AZ10" i="49"/>
  <c r="BC10" i="49" s="1"/>
  <c r="AZ11" i="49"/>
  <c r="BC11" i="49" s="1"/>
  <c r="AZ12" i="49"/>
  <c r="BC12" i="49" s="1"/>
  <c r="AZ13" i="49"/>
  <c r="BC13" i="49" s="1"/>
  <c r="AZ14" i="49"/>
  <c r="BC14" i="49" s="1"/>
  <c r="BA18" i="50"/>
  <c r="AZ3" i="50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C3" i="49"/>
  <c r="BC3" i="50"/>
  <c r="BD3" i="49"/>
  <c r="BD3" i="50"/>
  <c r="CR57" i="11"/>
  <c r="CQ57" i="11"/>
  <c r="CR56" i="11"/>
  <c r="CQ56" i="11"/>
  <c r="CR55" i="11"/>
  <c r="CQ55" i="11"/>
  <c r="CR54" i="11"/>
  <c r="CQ54" i="11"/>
  <c r="CR53" i="11"/>
  <c r="CQ53" i="11"/>
  <c r="CR52" i="11"/>
  <c r="CQ52" i="11"/>
  <c r="CR51" i="11"/>
  <c r="CQ51" i="11"/>
  <c r="CR50" i="11"/>
  <c r="CQ50" i="11"/>
  <c r="CR49" i="11"/>
  <c r="CQ49" i="11"/>
  <c r="CR48" i="11"/>
  <c r="CQ48" i="11"/>
  <c r="CR47" i="11"/>
  <c r="CQ47" i="11"/>
  <c r="CR46" i="11"/>
  <c r="CQ46" i="11"/>
  <c r="CR45" i="11"/>
  <c r="CQ45" i="11"/>
  <c r="CR44" i="11"/>
  <c r="CQ44" i="11"/>
  <c r="CR43" i="11"/>
  <c r="CQ43" i="11"/>
  <c r="CR42" i="11"/>
  <c r="CQ42" i="11"/>
  <c r="CR41" i="11"/>
  <c r="CQ41" i="11"/>
  <c r="CR40" i="11"/>
  <c r="CQ40" i="11"/>
  <c r="CR39" i="11"/>
  <c r="CQ39" i="11"/>
  <c r="CR38" i="11"/>
  <c r="CQ38" i="11"/>
  <c r="CR37" i="11"/>
  <c r="CQ37" i="11"/>
  <c r="CR36" i="11"/>
  <c r="CQ36" i="11"/>
  <c r="CR35" i="11"/>
  <c r="CQ35" i="11"/>
  <c r="CR34" i="11"/>
  <c r="CQ34" i="11"/>
  <c r="CR33" i="11"/>
  <c r="CQ33" i="11"/>
  <c r="CR32" i="11"/>
  <c r="CQ32" i="11"/>
  <c r="CR31" i="11"/>
  <c r="CQ31" i="11"/>
  <c r="CR30" i="11"/>
  <c r="CQ30" i="11"/>
  <c r="CR29" i="11"/>
  <c r="CQ29" i="11"/>
  <c r="CR28" i="11"/>
  <c r="CQ28" i="11"/>
  <c r="CR27" i="11"/>
  <c r="CQ27" i="11"/>
  <c r="CR26" i="11"/>
  <c r="CQ26" i="11"/>
  <c r="CR25" i="11"/>
  <c r="CQ25" i="11"/>
  <c r="CR24" i="11"/>
  <c r="CQ24" i="11"/>
  <c r="CR23" i="11"/>
  <c r="CQ23" i="11"/>
  <c r="CR22" i="11"/>
  <c r="CQ22" i="11"/>
  <c r="CR21" i="11"/>
  <c r="CQ21" i="11"/>
  <c r="CR20" i="11"/>
  <c r="CQ20" i="11"/>
  <c r="CR19" i="11"/>
  <c r="CQ19" i="11"/>
  <c r="CR18" i="11"/>
  <c r="CQ18" i="11"/>
  <c r="CR17" i="11"/>
  <c r="CQ17" i="11"/>
  <c r="CR16" i="11"/>
  <c r="CQ16" i="11"/>
  <c r="CR15" i="11"/>
  <c r="CQ15" i="11"/>
  <c r="CR14" i="11"/>
  <c r="CQ14" i="11"/>
  <c r="CR13" i="11"/>
  <c r="CQ13" i="11"/>
  <c r="CR12" i="11"/>
  <c r="CQ12" i="11"/>
  <c r="CR11" i="11"/>
  <c r="CQ11" i="11"/>
  <c r="CR10" i="11"/>
  <c r="CQ10" i="11"/>
  <c r="CR9" i="11"/>
  <c r="CQ9" i="11"/>
  <c r="CR8" i="11"/>
  <c r="CQ8" i="11"/>
  <c r="CR7" i="11"/>
  <c r="CQ7" i="11"/>
  <c r="CR6" i="11"/>
  <c r="CQ6" i="11"/>
  <c r="CR5" i="11"/>
  <c r="CQ5" i="11"/>
  <c r="CR4" i="11"/>
  <c r="CQ4" i="11"/>
  <c r="CR3" i="11"/>
  <c r="CQ3" i="11"/>
  <c r="AZ18" i="49" l="1"/>
  <c r="E36" i="21" s="1"/>
  <c r="AZ18" i="50"/>
  <c r="CV55" i="14"/>
  <c r="CU55" i="14"/>
  <c r="CT55" i="14"/>
  <c r="CS55" i="14"/>
  <c r="CO55" i="14"/>
  <c r="CN55" i="14"/>
  <c r="CM55" i="34" l="1"/>
  <c r="CL55" i="34"/>
  <c r="CL4" i="34"/>
  <c r="CM4" i="34"/>
  <c r="CL5" i="34"/>
  <c r="CM5" i="34"/>
  <c r="CL6" i="34"/>
  <c r="CM6" i="34"/>
  <c r="CL7" i="34"/>
  <c r="CM7" i="34"/>
  <c r="CL8" i="34"/>
  <c r="CM8" i="34"/>
  <c r="CL9" i="34"/>
  <c r="CM9" i="34"/>
  <c r="CL10" i="34"/>
  <c r="CM10" i="34"/>
  <c r="CL11" i="34"/>
  <c r="CM11" i="34"/>
  <c r="CL12" i="34"/>
  <c r="CM12" i="34"/>
  <c r="CL13" i="34"/>
  <c r="CM13" i="34"/>
  <c r="CL14" i="34"/>
  <c r="CM14" i="34"/>
  <c r="CL15" i="34"/>
  <c r="CM15" i="34"/>
  <c r="CL16" i="34"/>
  <c r="CM16" i="34"/>
  <c r="CL17" i="34"/>
  <c r="CM17" i="34"/>
  <c r="CL18" i="34"/>
  <c r="CM18" i="34"/>
  <c r="CL19" i="34"/>
  <c r="CM19" i="34"/>
  <c r="CL20" i="34"/>
  <c r="CM20" i="34"/>
  <c r="CL21" i="34"/>
  <c r="CM21" i="34"/>
  <c r="CL22" i="34"/>
  <c r="CM22" i="34"/>
  <c r="CL23" i="34"/>
  <c r="CM23" i="34"/>
  <c r="CL24" i="34"/>
  <c r="CM24" i="34"/>
  <c r="CL25" i="34"/>
  <c r="CM25" i="34"/>
  <c r="CL26" i="34"/>
  <c r="CM26" i="34"/>
  <c r="CL27" i="34"/>
  <c r="CM27" i="34"/>
  <c r="CL28" i="34"/>
  <c r="CM28" i="34"/>
  <c r="CL29" i="34"/>
  <c r="CM29" i="34"/>
  <c r="CL30" i="34"/>
  <c r="CM30" i="34"/>
  <c r="CL31" i="34"/>
  <c r="CM31" i="34"/>
  <c r="CL32" i="34"/>
  <c r="CM32" i="34"/>
  <c r="CL33" i="34"/>
  <c r="CM33" i="34"/>
  <c r="CL34" i="34"/>
  <c r="CM34" i="34"/>
  <c r="CL35" i="34"/>
  <c r="CM35" i="34"/>
  <c r="CL36" i="34"/>
  <c r="CM36" i="34"/>
  <c r="CL37" i="34"/>
  <c r="CM37" i="34"/>
  <c r="CL38" i="34"/>
  <c r="CM38" i="34"/>
  <c r="CL39" i="34"/>
  <c r="CM39" i="34"/>
  <c r="CL40" i="34"/>
  <c r="CM40" i="34"/>
  <c r="CL41" i="34"/>
  <c r="CM41" i="34"/>
  <c r="CL42" i="34"/>
  <c r="CM42" i="34"/>
  <c r="CL43" i="34"/>
  <c r="CM43" i="34"/>
  <c r="CL44" i="34"/>
  <c r="CM44" i="34"/>
  <c r="CL45" i="34"/>
  <c r="CM45" i="34"/>
  <c r="CL46" i="34"/>
  <c r="CM46" i="34"/>
  <c r="CL47" i="34"/>
  <c r="CM47" i="34"/>
  <c r="CL48" i="34"/>
  <c r="CM48" i="34"/>
  <c r="CL49" i="34"/>
  <c r="CM49" i="34"/>
  <c r="CL50" i="34"/>
  <c r="CM50" i="34"/>
  <c r="CL51" i="34"/>
  <c r="CM51" i="34"/>
  <c r="CM3" i="34"/>
  <c r="CL3" i="34"/>
  <c r="CR59" i="25" l="1"/>
  <c r="CQ59" i="25"/>
  <c r="CR55" i="25"/>
  <c r="CQ55" i="25"/>
  <c r="CR54" i="25"/>
  <c r="CQ54" i="25"/>
  <c r="CQ4" i="25"/>
  <c r="CR4" i="25"/>
  <c r="CQ5" i="25"/>
  <c r="CR5" i="25"/>
  <c r="CQ6" i="25"/>
  <c r="CR6" i="25"/>
  <c r="CQ7" i="25"/>
  <c r="CR7" i="25"/>
  <c r="CQ8" i="25"/>
  <c r="CR8" i="25"/>
  <c r="CQ9" i="25"/>
  <c r="CR9" i="25"/>
  <c r="CQ10" i="25"/>
  <c r="CR10" i="25"/>
  <c r="CQ11" i="25"/>
  <c r="CR11" i="25"/>
  <c r="CQ12" i="25"/>
  <c r="CR12" i="25"/>
  <c r="CQ13" i="25"/>
  <c r="CR13" i="25"/>
  <c r="CQ14" i="25"/>
  <c r="CR14" i="25"/>
  <c r="CQ15" i="25"/>
  <c r="CR15" i="25"/>
  <c r="CQ16" i="25"/>
  <c r="CR16" i="25"/>
  <c r="CQ17" i="25"/>
  <c r="CR17" i="25"/>
  <c r="CQ18" i="25"/>
  <c r="CR18" i="25"/>
  <c r="CQ19" i="25"/>
  <c r="CR19" i="25"/>
  <c r="CQ20" i="25"/>
  <c r="CR20" i="25"/>
  <c r="CQ21" i="25"/>
  <c r="CR21" i="25"/>
  <c r="CQ22" i="25"/>
  <c r="CR22" i="25"/>
  <c r="CQ23" i="25"/>
  <c r="CR23" i="25"/>
  <c r="CQ24" i="25"/>
  <c r="CR24" i="25"/>
  <c r="CQ25" i="25"/>
  <c r="CR25" i="25"/>
  <c r="CQ26" i="25"/>
  <c r="CR26" i="25"/>
  <c r="CQ27" i="25"/>
  <c r="CR27" i="25"/>
  <c r="CQ28" i="25"/>
  <c r="CR28" i="25"/>
  <c r="CQ29" i="25"/>
  <c r="CR29" i="25"/>
  <c r="CQ30" i="25"/>
  <c r="CR30" i="25"/>
  <c r="CQ31" i="25"/>
  <c r="CR31" i="25"/>
  <c r="CQ32" i="25"/>
  <c r="CR32" i="25"/>
  <c r="CQ33" i="25"/>
  <c r="CR33" i="25"/>
  <c r="CQ34" i="25"/>
  <c r="CR34" i="25"/>
  <c r="CQ35" i="25"/>
  <c r="CR35" i="25"/>
  <c r="CQ36" i="25"/>
  <c r="CR36" i="25"/>
  <c r="CQ37" i="25"/>
  <c r="CR37" i="25"/>
  <c r="CQ38" i="25"/>
  <c r="CR38" i="25"/>
  <c r="CQ39" i="25"/>
  <c r="CR39" i="25"/>
  <c r="CQ40" i="25"/>
  <c r="CR40" i="25"/>
  <c r="CQ41" i="25"/>
  <c r="CR41" i="25"/>
  <c r="CQ42" i="25"/>
  <c r="CR42" i="25"/>
  <c r="CQ43" i="25"/>
  <c r="CR43" i="25"/>
  <c r="CQ44" i="25"/>
  <c r="CR44" i="25"/>
  <c r="CQ45" i="25"/>
  <c r="CR45" i="25"/>
  <c r="CQ46" i="25"/>
  <c r="CR46" i="25"/>
  <c r="CQ47" i="25"/>
  <c r="CR47" i="25"/>
  <c r="CQ48" i="25"/>
  <c r="CR48" i="25"/>
  <c r="CQ49" i="25"/>
  <c r="CR49" i="25"/>
  <c r="CQ50" i="25"/>
  <c r="CR50" i="25"/>
  <c r="CQ51" i="25"/>
  <c r="CR51" i="25"/>
  <c r="CQ52" i="25"/>
  <c r="CR52" i="25"/>
  <c r="CR3" i="25"/>
  <c r="CQ3" i="25"/>
  <c r="BB55" i="1" l="1"/>
  <c r="BA55" i="1"/>
  <c r="BG55" i="1" s="1"/>
  <c r="BH55" i="1"/>
  <c r="BE55" i="1"/>
  <c r="BD55" i="1" l="1"/>
  <c r="CD4" i="33"/>
  <c r="CD5" i="33"/>
  <c r="CD6" i="33"/>
  <c r="CD7" i="33"/>
  <c r="CD8" i="33"/>
  <c r="CD9" i="33"/>
  <c r="CD10" i="33"/>
  <c r="CD11" i="33"/>
  <c r="CD12" i="33"/>
  <c r="CD13" i="33"/>
  <c r="CD14" i="33"/>
  <c r="CD15" i="33"/>
  <c r="CD16" i="33"/>
  <c r="CD17" i="33"/>
  <c r="CD18" i="33"/>
  <c r="CD19" i="33"/>
  <c r="CD20" i="33"/>
  <c r="CD21" i="33"/>
  <c r="CD22" i="33"/>
  <c r="CD23" i="33"/>
  <c r="CD24" i="33"/>
  <c r="CD25" i="33"/>
  <c r="CD26" i="33"/>
  <c r="CD27" i="33"/>
  <c r="CD28" i="33"/>
  <c r="CD29" i="33"/>
  <c r="CD30" i="33"/>
  <c r="CD31" i="33"/>
  <c r="CD32" i="33"/>
  <c r="CD33" i="33"/>
  <c r="CD34" i="33"/>
  <c r="CD35" i="33"/>
  <c r="CD36" i="33"/>
  <c r="CD37" i="33"/>
  <c r="CD38" i="33"/>
  <c r="CD39" i="33"/>
  <c r="CD40" i="33"/>
  <c r="CD41" i="33"/>
  <c r="CD42" i="33"/>
  <c r="CD43" i="33"/>
  <c r="CD44" i="33"/>
  <c r="CD45" i="33"/>
  <c r="CD46" i="33"/>
  <c r="CD47" i="33"/>
  <c r="CD48" i="33"/>
  <c r="CD49" i="33"/>
  <c r="CD50" i="33"/>
  <c r="CD51" i="33"/>
  <c r="CD3" i="33"/>
  <c r="CG4" i="33"/>
  <c r="CH4" i="33"/>
  <c r="CG5" i="33"/>
  <c r="CH5" i="33"/>
  <c r="CG6" i="33"/>
  <c r="CH6" i="33"/>
  <c r="CG7" i="33"/>
  <c r="CH7" i="33"/>
  <c r="CG8" i="33"/>
  <c r="CH8" i="33"/>
  <c r="CG9" i="33"/>
  <c r="CH9" i="33"/>
  <c r="CG10" i="33"/>
  <c r="CH10" i="33"/>
  <c r="CG11" i="33"/>
  <c r="CH11" i="33"/>
  <c r="CG12" i="33"/>
  <c r="CH12" i="33"/>
  <c r="CG13" i="33"/>
  <c r="CH13" i="33"/>
  <c r="CG14" i="33"/>
  <c r="CH14" i="33"/>
  <c r="CG15" i="33"/>
  <c r="CH15" i="33"/>
  <c r="CG16" i="33"/>
  <c r="CH16" i="33"/>
  <c r="CG17" i="33"/>
  <c r="CH17" i="33"/>
  <c r="CG18" i="33"/>
  <c r="CH18" i="33"/>
  <c r="CG19" i="33"/>
  <c r="CH19" i="33"/>
  <c r="CG20" i="33"/>
  <c r="CH20" i="33"/>
  <c r="CG21" i="33"/>
  <c r="CH21" i="33"/>
  <c r="CG22" i="33"/>
  <c r="CH22" i="33"/>
  <c r="CG23" i="33"/>
  <c r="CH23" i="33"/>
  <c r="CG24" i="33"/>
  <c r="CH24" i="33"/>
  <c r="CG25" i="33"/>
  <c r="CH25" i="33"/>
  <c r="CG26" i="33"/>
  <c r="CH26" i="33"/>
  <c r="CG27" i="33"/>
  <c r="CH27" i="33"/>
  <c r="CG28" i="33"/>
  <c r="CH28" i="33"/>
  <c r="CG29" i="33"/>
  <c r="CH29" i="33"/>
  <c r="CG30" i="33"/>
  <c r="CH30" i="33"/>
  <c r="CG31" i="33"/>
  <c r="CH31" i="33"/>
  <c r="CG32" i="33"/>
  <c r="CH32" i="33"/>
  <c r="CG33" i="33"/>
  <c r="CH33" i="33"/>
  <c r="CG34" i="33"/>
  <c r="CH34" i="33"/>
  <c r="CG35" i="33"/>
  <c r="CH35" i="33"/>
  <c r="CG36" i="33"/>
  <c r="CH36" i="33"/>
  <c r="CG37" i="33"/>
  <c r="CH37" i="33"/>
  <c r="CG38" i="33"/>
  <c r="CH38" i="33"/>
  <c r="CG39" i="33"/>
  <c r="CH39" i="33"/>
  <c r="CG40" i="33"/>
  <c r="CH40" i="33"/>
  <c r="CG41" i="33"/>
  <c r="CH41" i="33"/>
  <c r="CG42" i="33"/>
  <c r="CH42" i="33"/>
  <c r="CG43" i="33"/>
  <c r="CH43" i="33"/>
  <c r="CG44" i="33"/>
  <c r="CH44" i="33"/>
  <c r="CG45" i="33"/>
  <c r="CH45" i="33"/>
  <c r="CG46" i="33"/>
  <c r="CH46" i="33"/>
  <c r="CG47" i="33"/>
  <c r="CH47" i="33"/>
  <c r="CG48" i="33"/>
  <c r="CH48" i="33"/>
  <c r="CG49" i="33"/>
  <c r="CH49" i="33"/>
  <c r="CG50" i="33"/>
  <c r="CH50" i="33"/>
  <c r="CG51" i="33"/>
  <c r="CH51" i="33"/>
  <c r="CH3" i="33"/>
  <c r="CG3" i="33"/>
  <c r="BR15" i="39" l="1"/>
  <c r="BS15" i="39"/>
  <c r="BT15" i="39"/>
  <c r="BU15" i="39"/>
  <c r="BV15" i="39"/>
  <c r="BW15" i="39"/>
  <c r="BX15" i="39"/>
  <c r="BX58" i="5"/>
  <c r="BX57" i="5"/>
  <c r="BX56" i="5"/>
  <c r="BX55" i="5"/>
  <c r="BX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3" i="5"/>
  <c r="H62" i="36" l="1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BX3" i="38" l="1"/>
  <c r="BY3" i="38"/>
  <c r="BX4" i="38"/>
  <c r="BY4" i="38"/>
  <c r="BX5" i="38"/>
  <c r="BY5" i="38"/>
  <c r="BX6" i="38"/>
  <c r="BY6" i="38"/>
  <c r="BX7" i="38"/>
  <c r="BY7" i="38"/>
  <c r="BX8" i="38"/>
  <c r="BY8" i="38"/>
  <c r="BX9" i="38"/>
  <c r="BY9" i="38"/>
  <c r="BX10" i="38"/>
  <c r="BY10" i="38"/>
  <c r="BX11" i="38"/>
  <c r="BY11" i="38"/>
  <c r="BX12" i="38"/>
  <c r="BY12" i="38"/>
  <c r="BX13" i="38"/>
  <c r="BY13" i="38"/>
  <c r="BX14" i="38"/>
  <c r="BY14" i="38"/>
  <c r="BX15" i="38"/>
  <c r="BY15" i="38"/>
  <c r="BX16" i="38"/>
  <c r="BY16" i="38"/>
  <c r="BX17" i="38"/>
  <c r="BY17" i="38"/>
  <c r="BX18" i="38"/>
  <c r="BY18" i="38"/>
  <c r="BX19" i="38"/>
  <c r="BY19" i="38"/>
  <c r="BX20" i="38"/>
  <c r="BY20" i="38"/>
  <c r="BX21" i="38"/>
  <c r="BY21" i="38"/>
  <c r="BX22" i="38"/>
  <c r="BY22" i="38"/>
  <c r="BX23" i="38"/>
  <c r="BY23" i="38"/>
  <c r="BX24" i="38"/>
  <c r="BY24" i="38"/>
  <c r="BX25" i="38"/>
  <c r="BY25" i="38"/>
  <c r="BX26" i="38"/>
  <c r="BY26" i="38"/>
  <c r="BX27" i="38"/>
  <c r="BY27" i="38"/>
  <c r="BX28" i="38"/>
  <c r="BY28" i="38"/>
  <c r="BX29" i="38"/>
  <c r="BY29" i="38"/>
  <c r="BX30" i="38"/>
  <c r="BY30" i="38"/>
  <c r="BX31" i="38"/>
  <c r="BY31" i="38"/>
  <c r="BX32" i="38"/>
  <c r="BY32" i="38"/>
  <c r="BX33" i="38"/>
  <c r="BY33" i="38"/>
  <c r="BX34" i="38"/>
  <c r="BY34" i="38"/>
  <c r="BX35" i="38"/>
  <c r="BY35" i="38"/>
  <c r="BX36" i="38"/>
  <c r="BY36" i="38"/>
  <c r="BX37" i="38"/>
  <c r="BY37" i="38"/>
  <c r="BX38" i="38"/>
  <c r="BY38" i="38"/>
  <c r="BX39" i="38"/>
  <c r="BY39" i="38"/>
  <c r="BX40" i="38"/>
  <c r="BY40" i="38"/>
  <c r="BX41" i="38"/>
  <c r="BY41" i="38"/>
  <c r="BX42" i="38"/>
  <c r="BY42" i="38"/>
  <c r="BX43" i="38"/>
  <c r="BY43" i="38"/>
  <c r="BX44" i="38"/>
  <c r="BY44" i="38"/>
  <c r="BX45" i="38"/>
  <c r="BY45" i="38"/>
  <c r="BX46" i="38"/>
  <c r="BY46" i="38"/>
  <c r="BX47" i="38"/>
  <c r="BY47" i="38"/>
  <c r="BX48" i="38"/>
  <c r="BY48" i="38"/>
  <c r="BX49" i="38"/>
  <c r="BY49" i="38"/>
  <c r="BX50" i="38"/>
  <c r="BY50" i="38"/>
  <c r="BX51" i="38"/>
  <c r="BY51" i="38"/>
  <c r="BX52" i="38"/>
  <c r="BY52" i="38"/>
  <c r="BX53" i="38"/>
  <c r="BY53" i="38"/>
  <c r="BX54" i="38"/>
  <c r="BY54" i="38"/>
  <c r="BX55" i="38"/>
  <c r="BY55" i="38"/>
  <c r="BX56" i="38"/>
  <c r="BY56" i="38"/>
  <c r="BX57" i="38"/>
  <c r="BY57" i="38"/>
  <c r="BX58" i="38"/>
  <c r="BY58" i="38"/>
  <c r="BX59" i="38"/>
  <c r="BY59" i="38"/>
  <c r="BX60" i="38"/>
  <c r="BY60" i="38"/>
  <c r="BR16" i="36" l="1"/>
  <c r="BS16" i="36"/>
  <c r="BT16" i="36"/>
  <c r="BU16" i="36"/>
  <c r="BV16" i="36"/>
  <c r="BW16" i="36"/>
  <c r="BX16" i="36"/>
  <c r="BR15" i="36"/>
  <c r="BS15" i="36"/>
  <c r="BT15" i="36"/>
  <c r="BU15" i="36"/>
  <c r="BV15" i="36"/>
  <c r="BW15" i="36"/>
  <c r="BX15" i="36"/>
  <c r="BV3" i="37"/>
  <c r="BV4" i="37"/>
  <c r="BV5" i="37"/>
  <c r="BV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R3" i="39" l="1"/>
  <c r="BS3" i="39"/>
  <c r="BT3" i="39"/>
  <c r="BU3" i="39"/>
  <c r="BV3" i="39"/>
  <c r="BW3" i="39"/>
  <c r="BX3" i="39"/>
  <c r="BR4" i="39"/>
  <c r="BS4" i="39"/>
  <c r="BT4" i="39"/>
  <c r="BU4" i="39"/>
  <c r="BV4" i="39"/>
  <c r="BW4" i="39"/>
  <c r="BX4" i="39"/>
  <c r="BR5" i="39"/>
  <c r="BS5" i="39"/>
  <c r="BT5" i="39"/>
  <c r="BU5" i="39"/>
  <c r="BV5" i="39"/>
  <c r="BW5" i="39"/>
  <c r="BX5" i="39"/>
  <c r="BR6" i="39"/>
  <c r="BS6" i="39"/>
  <c r="BT6" i="39"/>
  <c r="BU6" i="39"/>
  <c r="BV6" i="39"/>
  <c r="BW6" i="39"/>
  <c r="BX6" i="39"/>
  <c r="BR7" i="39"/>
  <c r="BS7" i="39"/>
  <c r="BT7" i="39"/>
  <c r="BU7" i="39"/>
  <c r="BV7" i="39"/>
  <c r="BW7" i="39"/>
  <c r="BX7" i="39"/>
  <c r="BR8" i="39"/>
  <c r="BS8" i="39"/>
  <c r="BT8" i="39"/>
  <c r="BU8" i="39"/>
  <c r="BV8" i="39"/>
  <c r="BW8" i="39"/>
  <c r="BX8" i="39"/>
  <c r="BR9" i="39"/>
  <c r="BS9" i="39"/>
  <c r="BT9" i="39"/>
  <c r="BU9" i="39"/>
  <c r="BV9" i="39"/>
  <c r="BW9" i="39"/>
  <c r="BX9" i="39"/>
  <c r="BR10" i="39"/>
  <c r="BS10" i="39"/>
  <c r="BT10" i="39"/>
  <c r="BU10" i="39"/>
  <c r="BV10" i="39"/>
  <c r="BW10" i="39"/>
  <c r="BX10" i="39"/>
  <c r="BR11" i="39"/>
  <c r="BS11" i="39"/>
  <c r="BT11" i="39"/>
  <c r="BU11" i="39"/>
  <c r="BV11" i="39"/>
  <c r="BW11" i="39"/>
  <c r="BX11" i="39"/>
  <c r="BR12" i="39"/>
  <c r="BS12" i="39"/>
  <c r="BT12" i="39"/>
  <c r="BU12" i="39"/>
  <c r="BV12" i="39"/>
  <c r="BW12" i="39"/>
  <c r="BX12" i="39"/>
  <c r="BR13" i="39"/>
  <c r="BS13" i="39"/>
  <c r="BT13" i="39"/>
  <c r="BU13" i="39"/>
  <c r="BV13" i="39"/>
  <c r="BW13" i="39"/>
  <c r="BX13" i="39"/>
  <c r="BR14" i="39"/>
  <c r="BS14" i="39"/>
  <c r="BT14" i="39"/>
  <c r="BU14" i="39"/>
  <c r="BV14" i="39"/>
  <c r="BW14" i="39"/>
  <c r="BX14" i="39"/>
  <c r="BR16" i="39"/>
  <c r="BS16" i="39"/>
  <c r="BT16" i="39"/>
  <c r="BU16" i="39"/>
  <c r="BV16" i="39"/>
  <c r="BW16" i="39"/>
  <c r="BX16" i="39"/>
  <c r="BR17" i="39"/>
  <c r="BS17" i="39"/>
  <c r="BT17" i="39"/>
  <c r="BU17" i="39"/>
  <c r="BV17" i="39"/>
  <c r="BW17" i="39"/>
  <c r="BX17" i="39"/>
  <c r="BR18" i="39"/>
  <c r="BS18" i="39"/>
  <c r="BT18" i="39"/>
  <c r="BU18" i="39"/>
  <c r="BV18" i="39"/>
  <c r="BW18" i="39"/>
  <c r="BX18" i="39"/>
  <c r="BR19" i="39"/>
  <c r="BS19" i="39"/>
  <c r="BT19" i="39"/>
  <c r="BU19" i="39"/>
  <c r="BV19" i="39"/>
  <c r="BW19" i="39"/>
  <c r="BX19" i="39"/>
  <c r="BR20" i="39"/>
  <c r="BS20" i="39"/>
  <c r="BT20" i="39"/>
  <c r="BU20" i="39"/>
  <c r="BV20" i="39"/>
  <c r="BW20" i="39"/>
  <c r="BX20" i="39"/>
  <c r="BR21" i="39"/>
  <c r="BS21" i="39"/>
  <c r="BT21" i="39"/>
  <c r="BU21" i="39"/>
  <c r="BV21" i="39"/>
  <c r="BW21" i="39"/>
  <c r="BX21" i="39"/>
  <c r="BR22" i="39"/>
  <c r="BS22" i="39"/>
  <c r="BT22" i="39"/>
  <c r="BU22" i="39"/>
  <c r="BV22" i="39"/>
  <c r="BW22" i="39"/>
  <c r="BX22" i="39"/>
  <c r="BR23" i="39"/>
  <c r="BS23" i="39"/>
  <c r="BT23" i="39"/>
  <c r="BU23" i="39"/>
  <c r="BV23" i="39"/>
  <c r="BW23" i="39"/>
  <c r="BX23" i="39"/>
  <c r="BR24" i="39"/>
  <c r="BS24" i="39"/>
  <c r="BT24" i="39"/>
  <c r="BU24" i="39"/>
  <c r="BV24" i="39"/>
  <c r="BW24" i="39"/>
  <c r="BX24" i="39"/>
  <c r="BR25" i="39"/>
  <c r="BS25" i="39"/>
  <c r="BT25" i="39"/>
  <c r="BU25" i="39"/>
  <c r="BV25" i="39"/>
  <c r="BW25" i="39"/>
  <c r="BX25" i="39"/>
  <c r="BR26" i="39"/>
  <c r="BS26" i="39"/>
  <c r="BT26" i="39"/>
  <c r="BU26" i="39"/>
  <c r="BV26" i="39"/>
  <c r="BW26" i="39"/>
  <c r="BX26" i="39"/>
  <c r="BR27" i="39"/>
  <c r="BS27" i="39"/>
  <c r="BT27" i="39"/>
  <c r="BU27" i="39"/>
  <c r="BV27" i="39"/>
  <c r="BW27" i="39"/>
  <c r="BX27" i="39"/>
  <c r="BR28" i="39"/>
  <c r="BS28" i="39"/>
  <c r="BT28" i="39"/>
  <c r="BU28" i="39"/>
  <c r="BV28" i="39"/>
  <c r="BW28" i="39"/>
  <c r="BX28" i="39"/>
  <c r="BR29" i="39"/>
  <c r="BS29" i="39"/>
  <c r="BT29" i="39"/>
  <c r="BU29" i="39"/>
  <c r="BV29" i="39"/>
  <c r="BW29" i="39"/>
  <c r="BX29" i="39"/>
  <c r="BR30" i="39"/>
  <c r="BS30" i="39"/>
  <c r="BT30" i="39"/>
  <c r="BU30" i="39"/>
  <c r="BV30" i="39"/>
  <c r="BW30" i="39"/>
  <c r="BX30" i="39"/>
  <c r="BR31" i="39"/>
  <c r="BS31" i="39"/>
  <c r="BT31" i="39"/>
  <c r="BU31" i="39"/>
  <c r="BV31" i="39"/>
  <c r="BW31" i="39"/>
  <c r="BX31" i="39"/>
  <c r="BR32" i="39"/>
  <c r="BS32" i="39"/>
  <c r="BT32" i="39"/>
  <c r="BU32" i="39"/>
  <c r="BV32" i="39"/>
  <c r="BW32" i="39"/>
  <c r="BX32" i="39"/>
  <c r="BR33" i="39"/>
  <c r="BS33" i="39"/>
  <c r="BT33" i="39"/>
  <c r="BU33" i="39"/>
  <c r="BV33" i="39"/>
  <c r="BW33" i="39"/>
  <c r="BX33" i="39"/>
  <c r="BR34" i="39"/>
  <c r="BS34" i="39"/>
  <c r="BT34" i="39"/>
  <c r="BU34" i="39"/>
  <c r="BV34" i="39"/>
  <c r="BW34" i="39"/>
  <c r="BX34" i="39"/>
  <c r="BR35" i="39"/>
  <c r="BS35" i="39"/>
  <c r="BT35" i="39"/>
  <c r="BU35" i="39"/>
  <c r="BV35" i="39"/>
  <c r="BW35" i="39"/>
  <c r="BX35" i="39"/>
  <c r="BR36" i="39"/>
  <c r="BS36" i="39"/>
  <c r="BT36" i="39"/>
  <c r="BU36" i="39"/>
  <c r="BV36" i="39"/>
  <c r="BW36" i="39"/>
  <c r="BX36" i="39"/>
  <c r="BR37" i="39"/>
  <c r="BS37" i="39"/>
  <c r="BT37" i="39"/>
  <c r="BU37" i="39"/>
  <c r="BV37" i="39"/>
  <c r="BW37" i="39"/>
  <c r="BX37" i="39"/>
  <c r="BR38" i="39"/>
  <c r="BS38" i="39"/>
  <c r="BT38" i="39"/>
  <c r="BU38" i="39"/>
  <c r="BV38" i="39"/>
  <c r="BW38" i="39"/>
  <c r="BX38" i="39"/>
  <c r="BR39" i="39"/>
  <c r="BS39" i="39"/>
  <c r="BT39" i="39"/>
  <c r="BU39" i="39"/>
  <c r="BV39" i="39"/>
  <c r="BW39" i="39"/>
  <c r="BX39" i="39"/>
  <c r="BR40" i="39"/>
  <c r="BS40" i="39"/>
  <c r="BT40" i="39"/>
  <c r="BU40" i="39"/>
  <c r="BV40" i="39"/>
  <c r="BW40" i="39"/>
  <c r="BX40" i="39"/>
  <c r="BR41" i="39"/>
  <c r="BS41" i="39"/>
  <c r="BT41" i="39"/>
  <c r="BU41" i="39"/>
  <c r="BV41" i="39"/>
  <c r="BW41" i="39"/>
  <c r="BX41" i="39"/>
  <c r="BR42" i="39"/>
  <c r="BS42" i="39"/>
  <c r="BT42" i="39"/>
  <c r="BU42" i="39"/>
  <c r="BV42" i="39"/>
  <c r="BW42" i="39"/>
  <c r="BX42" i="39"/>
  <c r="BR43" i="39"/>
  <c r="BS43" i="39"/>
  <c r="BT43" i="39"/>
  <c r="BU43" i="39"/>
  <c r="BV43" i="39"/>
  <c r="BW43" i="39"/>
  <c r="BX43" i="39"/>
  <c r="BR44" i="39"/>
  <c r="BS44" i="39"/>
  <c r="BT44" i="39"/>
  <c r="BU44" i="39"/>
  <c r="BV44" i="39"/>
  <c r="BW44" i="39"/>
  <c r="BX44" i="39"/>
  <c r="BR45" i="39"/>
  <c r="BS45" i="39"/>
  <c r="BT45" i="39"/>
  <c r="BU45" i="39"/>
  <c r="BV45" i="39"/>
  <c r="BW45" i="39"/>
  <c r="BX45" i="39"/>
  <c r="BR46" i="39"/>
  <c r="BS46" i="39"/>
  <c r="BT46" i="39"/>
  <c r="BU46" i="39"/>
  <c r="BV46" i="39"/>
  <c r="BW46" i="39"/>
  <c r="BX46" i="39"/>
  <c r="BR47" i="39"/>
  <c r="BS47" i="39"/>
  <c r="BT47" i="39"/>
  <c r="BU47" i="39"/>
  <c r="BV47" i="39"/>
  <c r="BW47" i="39"/>
  <c r="BX47" i="39"/>
  <c r="BR48" i="39"/>
  <c r="BS48" i="39"/>
  <c r="BT48" i="39"/>
  <c r="BU48" i="39"/>
  <c r="BV48" i="39"/>
  <c r="BW48" i="39"/>
  <c r="BX48" i="39"/>
  <c r="BR49" i="39"/>
  <c r="BS49" i="39"/>
  <c r="BT49" i="39"/>
  <c r="BU49" i="39"/>
  <c r="BV49" i="39"/>
  <c r="BW49" i="39"/>
  <c r="BX49" i="39"/>
  <c r="BR50" i="39"/>
  <c r="BS50" i="39"/>
  <c r="BT50" i="39"/>
  <c r="BU50" i="39"/>
  <c r="BV50" i="39"/>
  <c r="BW50" i="39"/>
  <c r="BX50" i="39"/>
  <c r="BR51" i="39"/>
  <c r="BS51" i="39"/>
  <c r="BT51" i="39"/>
  <c r="BU51" i="39"/>
  <c r="BV51" i="39"/>
  <c r="BW51" i="39"/>
  <c r="BX51" i="39"/>
  <c r="BR52" i="39"/>
  <c r="BS52" i="39"/>
  <c r="BT52" i="39"/>
  <c r="BU52" i="39"/>
  <c r="BV52" i="39"/>
  <c r="BW52" i="39"/>
  <c r="BX52" i="39"/>
  <c r="BR53" i="39"/>
  <c r="BS53" i="39"/>
  <c r="BT53" i="39"/>
  <c r="BU53" i="39"/>
  <c r="BV53" i="39"/>
  <c r="BW53" i="39"/>
  <c r="BX53" i="39"/>
  <c r="BR54" i="39"/>
  <c r="BS54" i="39"/>
  <c r="BT54" i="39"/>
  <c r="BU54" i="39"/>
  <c r="BV54" i="39"/>
  <c r="BW54" i="39"/>
  <c r="BX54" i="39"/>
  <c r="BR55" i="39"/>
  <c r="BS55" i="39"/>
  <c r="BT55" i="39"/>
  <c r="BU55" i="39"/>
  <c r="BV55" i="39"/>
  <c r="BW55" i="39"/>
  <c r="BX55" i="39"/>
  <c r="BR56" i="39"/>
  <c r="BS56" i="39"/>
  <c r="BT56" i="39"/>
  <c r="BU56" i="39"/>
  <c r="BV56" i="39"/>
  <c r="BW56" i="39"/>
  <c r="BX56" i="39"/>
  <c r="BS58" i="39"/>
  <c r="BT58" i="39"/>
  <c r="BU58" i="39"/>
  <c r="BV58" i="39"/>
  <c r="BW58" i="39"/>
  <c r="BX58" i="39"/>
  <c r="B59" i="39"/>
  <c r="C59" i="39"/>
  <c r="D59" i="39"/>
  <c r="E59" i="39"/>
  <c r="F59" i="39"/>
  <c r="G59" i="39"/>
  <c r="H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BS59" i="39" s="1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W59" i="39" s="1"/>
  <c r="BJ59" i="39"/>
  <c r="BK59" i="39"/>
  <c r="BL59" i="39"/>
  <c r="BM59" i="39"/>
  <c r="BN59" i="39"/>
  <c r="BO59" i="39"/>
  <c r="BP59" i="39"/>
  <c r="B60" i="39"/>
  <c r="C60" i="39"/>
  <c r="D60" i="39"/>
  <c r="E60" i="39"/>
  <c r="F60" i="39"/>
  <c r="G60" i="39"/>
  <c r="H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BS60" i="39" s="1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W60" i="39" s="1"/>
  <c r="BJ60" i="39"/>
  <c r="BK60" i="39"/>
  <c r="BL60" i="39"/>
  <c r="BM60" i="39"/>
  <c r="BN60" i="39"/>
  <c r="BO60" i="39"/>
  <c r="BP60" i="39"/>
  <c r="B61" i="39"/>
  <c r="C61" i="39"/>
  <c r="D61" i="39"/>
  <c r="E61" i="39"/>
  <c r="F61" i="39"/>
  <c r="G61" i="39"/>
  <c r="H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W61" i="39"/>
  <c r="B62" i="39"/>
  <c r="C62" i="39"/>
  <c r="D62" i="39"/>
  <c r="E62" i="39"/>
  <c r="F62" i="39"/>
  <c r="G62" i="39"/>
  <c r="H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4" i="30"/>
  <c r="BU59" i="39" l="1"/>
  <c r="BR60" i="39"/>
  <c r="BR59" i="39"/>
  <c r="BX59" i="39"/>
  <c r="BT59" i="39"/>
  <c r="BU61" i="39"/>
  <c r="BU60" i="39"/>
  <c r="BT60" i="39"/>
  <c r="BX61" i="39"/>
  <c r="BT61" i="39"/>
  <c r="BR61" i="39"/>
  <c r="BS61" i="39"/>
  <c r="BX60" i="39"/>
  <c r="BV60" i="39"/>
  <c r="BV59" i="39"/>
  <c r="BV61" i="39"/>
  <c r="AQ3" i="48"/>
  <c r="AR3" i="48"/>
  <c r="AS3" i="48"/>
  <c r="AT3" i="48"/>
  <c r="AU3" i="48"/>
  <c r="AV3" i="48"/>
  <c r="AQ4" i="48"/>
  <c r="AR4" i="48"/>
  <c r="AS4" i="48"/>
  <c r="AT4" i="48"/>
  <c r="AU4" i="48"/>
  <c r="AV4" i="48"/>
  <c r="AQ5" i="48"/>
  <c r="AR5" i="48"/>
  <c r="AS5" i="48"/>
  <c r="AT5" i="48"/>
  <c r="AU5" i="48"/>
  <c r="AV5" i="48"/>
  <c r="AQ6" i="48"/>
  <c r="AR6" i="48"/>
  <c r="AS6" i="48"/>
  <c r="AT6" i="48"/>
  <c r="AU6" i="48"/>
  <c r="AV6" i="48"/>
  <c r="AQ7" i="48"/>
  <c r="AR7" i="48"/>
  <c r="AS7" i="48"/>
  <c r="AT7" i="48"/>
  <c r="AU7" i="48"/>
  <c r="AV7" i="48"/>
  <c r="AQ8" i="48"/>
  <c r="AR8" i="48"/>
  <c r="AS8" i="48"/>
  <c r="AT8" i="48"/>
  <c r="AU8" i="48"/>
  <c r="AV8" i="48"/>
  <c r="AQ9" i="48"/>
  <c r="AR9" i="48"/>
  <c r="AS9" i="48"/>
  <c r="AT9" i="48"/>
  <c r="AU9" i="48"/>
  <c r="AV9" i="48"/>
  <c r="AQ10" i="48"/>
  <c r="AR10" i="48"/>
  <c r="AS10" i="48"/>
  <c r="AT10" i="48"/>
  <c r="AU10" i="48"/>
  <c r="AV10" i="48"/>
  <c r="AQ11" i="48"/>
  <c r="AR11" i="48"/>
  <c r="AS11" i="48"/>
  <c r="AT11" i="48"/>
  <c r="AU11" i="48"/>
  <c r="AV11" i="48"/>
  <c r="AQ12" i="48"/>
  <c r="AR12" i="48"/>
  <c r="AS12" i="48"/>
  <c r="AT12" i="48"/>
  <c r="AU12" i="48"/>
  <c r="AV12" i="48"/>
  <c r="AQ13" i="48"/>
  <c r="AR13" i="48"/>
  <c r="AS13" i="48"/>
  <c r="AT13" i="48"/>
  <c r="AU13" i="48"/>
  <c r="AV13" i="48"/>
  <c r="AQ14" i="48"/>
  <c r="AR14" i="48"/>
  <c r="AS14" i="48"/>
  <c r="AT14" i="48"/>
  <c r="AU14" i="48"/>
  <c r="AV14" i="48"/>
  <c r="AQ15" i="48"/>
  <c r="AR15" i="48"/>
  <c r="AS15" i="48"/>
  <c r="AT15" i="48"/>
  <c r="AU15" i="48"/>
  <c r="AV15" i="48"/>
  <c r="AQ16" i="48"/>
  <c r="AR16" i="48"/>
  <c r="AS16" i="48"/>
  <c r="AT16" i="48"/>
  <c r="AU16" i="48"/>
  <c r="AV16" i="48"/>
  <c r="AQ17" i="48"/>
  <c r="AR17" i="48"/>
  <c r="AS17" i="48"/>
  <c r="AT17" i="48"/>
  <c r="AU17" i="48"/>
  <c r="AV17" i="48"/>
  <c r="AQ18" i="48"/>
  <c r="AR18" i="48"/>
  <c r="AS18" i="48"/>
  <c r="AT18" i="48"/>
  <c r="AU18" i="48"/>
  <c r="AV18" i="48"/>
  <c r="AQ19" i="48"/>
  <c r="AR19" i="48"/>
  <c r="AS19" i="48"/>
  <c r="AT19" i="48"/>
  <c r="AU19" i="48"/>
  <c r="AV19" i="48"/>
  <c r="AQ20" i="48"/>
  <c r="AR20" i="48"/>
  <c r="AS20" i="48"/>
  <c r="AT20" i="48"/>
  <c r="AU20" i="48"/>
  <c r="AV20" i="48"/>
  <c r="AQ21" i="48"/>
  <c r="AR21" i="48"/>
  <c r="AS21" i="48"/>
  <c r="AT21" i="48"/>
  <c r="AU21" i="48"/>
  <c r="AV21" i="48"/>
  <c r="AQ22" i="48"/>
  <c r="AR22" i="48"/>
  <c r="AS22" i="48"/>
  <c r="AT22" i="48"/>
  <c r="AU22" i="48"/>
  <c r="AV22" i="48"/>
  <c r="AQ23" i="48"/>
  <c r="AR23" i="48"/>
  <c r="AS23" i="48"/>
  <c r="AT23" i="48"/>
  <c r="AU23" i="48"/>
  <c r="AV23" i="48"/>
  <c r="AQ24" i="48"/>
  <c r="AR24" i="48"/>
  <c r="AS24" i="48"/>
  <c r="AT24" i="48"/>
  <c r="AU24" i="48"/>
  <c r="AV24" i="48"/>
  <c r="AQ25" i="48"/>
  <c r="AR25" i="48"/>
  <c r="AS25" i="48"/>
  <c r="AT25" i="48"/>
  <c r="AU25" i="48"/>
  <c r="AV25" i="48"/>
  <c r="AQ26" i="48"/>
  <c r="AR26" i="48"/>
  <c r="AS26" i="48"/>
  <c r="AT26" i="48"/>
  <c r="AU26" i="48"/>
  <c r="AV26" i="48"/>
  <c r="AQ27" i="48"/>
  <c r="AR27" i="48"/>
  <c r="AS27" i="48"/>
  <c r="AT27" i="48"/>
  <c r="AU27" i="48"/>
  <c r="AV27" i="48"/>
  <c r="AQ28" i="48"/>
  <c r="AR28" i="48"/>
  <c r="AS28" i="48"/>
  <c r="AT28" i="48"/>
  <c r="AU28" i="48"/>
  <c r="AV28" i="48"/>
  <c r="AQ29" i="48"/>
  <c r="AR29" i="48"/>
  <c r="AS29" i="48"/>
  <c r="AT29" i="48"/>
  <c r="AU29" i="48"/>
  <c r="AV29" i="48"/>
  <c r="AQ30" i="48"/>
  <c r="AR30" i="48"/>
  <c r="AS30" i="48"/>
  <c r="AT30" i="48"/>
  <c r="AU30" i="48"/>
  <c r="AV30" i="48"/>
  <c r="AQ31" i="48"/>
  <c r="AR31" i="48"/>
  <c r="AS31" i="48"/>
  <c r="AT31" i="48"/>
  <c r="AU31" i="48"/>
  <c r="AV31" i="48"/>
  <c r="AQ32" i="48"/>
  <c r="AR32" i="48"/>
  <c r="AS32" i="48"/>
  <c r="AT32" i="48"/>
  <c r="AU32" i="48"/>
  <c r="AV32" i="48"/>
  <c r="AQ33" i="48"/>
  <c r="AR33" i="48"/>
  <c r="AS33" i="48"/>
  <c r="AT33" i="48"/>
  <c r="AU33" i="48"/>
  <c r="AV33" i="48"/>
  <c r="AQ34" i="48"/>
  <c r="AR34" i="48"/>
  <c r="AS34" i="48"/>
  <c r="AT34" i="48"/>
  <c r="AU34" i="48"/>
  <c r="AV34" i="48"/>
  <c r="AQ35" i="48"/>
  <c r="AR35" i="48"/>
  <c r="AS35" i="48"/>
  <c r="AT35" i="48"/>
  <c r="AU35" i="48"/>
  <c r="AV35" i="48"/>
  <c r="AQ36" i="48"/>
  <c r="AR36" i="48"/>
  <c r="AS36" i="48"/>
  <c r="AT36" i="48"/>
  <c r="AU36" i="48"/>
  <c r="AV36" i="48"/>
  <c r="AQ37" i="48"/>
  <c r="AR37" i="48"/>
  <c r="AS37" i="48"/>
  <c r="AT37" i="48"/>
  <c r="AU37" i="48"/>
  <c r="AV37" i="48"/>
  <c r="AQ38" i="48"/>
  <c r="AR38" i="48"/>
  <c r="AS38" i="48"/>
  <c r="AT38" i="48"/>
  <c r="AU38" i="48"/>
  <c r="AV38" i="48"/>
  <c r="AQ39" i="48"/>
  <c r="AR39" i="48"/>
  <c r="AS39" i="48"/>
  <c r="AT39" i="48"/>
  <c r="AU39" i="48"/>
  <c r="AV39" i="48"/>
  <c r="AQ40" i="48"/>
  <c r="AR40" i="48"/>
  <c r="AS40" i="48"/>
  <c r="AT40" i="48"/>
  <c r="AU40" i="48"/>
  <c r="AV40" i="48"/>
  <c r="AQ41" i="48"/>
  <c r="AR41" i="48"/>
  <c r="AS41" i="48"/>
  <c r="AT41" i="48"/>
  <c r="AU41" i="48"/>
  <c r="AV41" i="48"/>
  <c r="AQ42" i="48"/>
  <c r="AR42" i="48"/>
  <c r="AS42" i="48"/>
  <c r="AT42" i="48"/>
  <c r="AU42" i="48"/>
  <c r="AV42" i="48"/>
  <c r="AQ43" i="48"/>
  <c r="AR43" i="48"/>
  <c r="AS43" i="48"/>
  <c r="AT43" i="48"/>
  <c r="AU43" i="48"/>
  <c r="AV43" i="48"/>
  <c r="AQ44" i="48"/>
  <c r="AR44" i="48"/>
  <c r="AS44" i="48"/>
  <c r="AT44" i="48"/>
  <c r="AU44" i="48"/>
  <c r="AV44" i="48"/>
  <c r="AQ45" i="48"/>
  <c r="AR45" i="48"/>
  <c r="AS45" i="48"/>
  <c r="AT45" i="48"/>
  <c r="AU45" i="48"/>
  <c r="AV45" i="48"/>
  <c r="AQ46" i="48"/>
  <c r="AR46" i="48"/>
  <c r="AS46" i="48"/>
  <c r="AT46" i="48"/>
  <c r="AU46" i="48"/>
  <c r="AV46" i="48"/>
  <c r="AQ47" i="48"/>
  <c r="AR47" i="48"/>
  <c r="AS47" i="48"/>
  <c r="AT47" i="48"/>
  <c r="AU47" i="48"/>
  <c r="AV47" i="48"/>
  <c r="AQ48" i="48"/>
  <c r="AR48" i="48"/>
  <c r="AS48" i="48"/>
  <c r="AT48" i="48"/>
  <c r="AU48" i="48"/>
  <c r="AV48" i="48"/>
  <c r="AQ49" i="48"/>
  <c r="AR49" i="48"/>
  <c r="AS49" i="48"/>
  <c r="AT49" i="48"/>
  <c r="AU49" i="48"/>
  <c r="AV49" i="48"/>
  <c r="AQ50" i="48"/>
  <c r="AR50" i="48"/>
  <c r="AS50" i="48"/>
  <c r="AT50" i="48"/>
  <c r="AU50" i="48"/>
  <c r="AV50" i="48"/>
  <c r="AQ51" i="48"/>
  <c r="AR51" i="48"/>
  <c r="AS51" i="48"/>
  <c r="AT51" i="48"/>
  <c r="AU51" i="48"/>
  <c r="AV51" i="48"/>
  <c r="AQ52" i="48"/>
  <c r="AR52" i="48"/>
  <c r="AU52" i="48"/>
  <c r="AV52" i="48"/>
  <c r="AQ53" i="48"/>
  <c r="AR53" i="48"/>
  <c r="AU53" i="48"/>
  <c r="AV53" i="48"/>
  <c r="AQ54" i="48"/>
  <c r="AR54" i="48"/>
  <c r="AS54" i="48"/>
  <c r="AT54" i="48"/>
  <c r="AU54" i="48"/>
  <c r="AV54" i="48"/>
  <c r="AQ55" i="48"/>
  <c r="AR55" i="48"/>
  <c r="AS55" i="48"/>
  <c r="AT55" i="48"/>
  <c r="AU55" i="48"/>
  <c r="AV55" i="48"/>
  <c r="AQ56" i="48"/>
  <c r="AR56" i="48"/>
  <c r="AS56" i="48"/>
  <c r="AT56" i="48"/>
  <c r="AU56" i="48"/>
  <c r="AV56" i="48"/>
  <c r="AQ57" i="48"/>
  <c r="AR57" i="48"/>
  <c r="AS57" i="48"/>
  <c r="AT57" i="48"/>
  <c r="AU57" i="48"/>
  <c r="AV57" i="48"/>
  <c r="AQ58" i="48"/>
  <c r="AR58" i="48"/>
  <c r="AQ60" i="48"/>
  <c r="AR60" i="48"/>
  <c r="B61" i="48"/>
  <c r="C61" i="48"/>
  <c r="D61" i="48"/>
  <c r="E61" i="48"/>
  <c r="F61" i="48"/>
  <c r="G61" i="48"/>
  <c r="J61" i="48"/>
  <c r="K61" i="48"/>
  <c r="L61" i="48"/>
  <c r="M61" i="48"/>
  <c r="B4" i="20" s="1"/>
  <c r="N61" i="48"/>
  <c r="C4" i="20" s="1"/>
  <c r="O61" i="48"/>
  <c r="P61" i="48"/>
  <c r="Q61" i="48"/>
  <c r="R61" i="48"/>
  <c r="S61" i="48"/>
  <c r="T61" i="48"/>
  <c r="U61" i="48"/>
  <c r="V61" i="48"/>
  <c r="F4" i="20" s="1"/>
  <c r="W61" i="48"/>
  <c r="X61" i="48"/>
  <c r="Y61" i="48"/>
  <c r="Z61" i="48"/>
  <c r="AA61" i="48"/>
  <c r="I4" i="20" s="1"/>
  <c r="AB61" i="48"/>
  <c r="J4" i="20" s="1"/>
  <c r="AC61" i="48"/>
  <c r="AD61" i="48"/>
  <c r="AE61" i="48"/>
  <c r="AF61" i="48"/>
  <c r="AG61" i="48"/>
  <c r="AH61" i="48"/>
  <c r="U4" i="20" s="1"/>
  <c r="AI61" i="48"/>
  <c r="AJ61" i="48"/>
  <c r="AK61" i="48"/>
  <c r="AL61" i="48"/>
  <c r="AM61" i="48"/>
  <c r="B62" i="48"/>
  <c r="C6" i="21" s="1"/>
  <c r="C62" i="48"/>
  <c r="H6" i="21" s="1"/>
  <c r="D62" i="48"/>
  <c r="E62" i="48"/>
  <c r="F62" i="48"/>
  <c r="G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B63" i="48"/>
  <c r="N6" i="21" s="1"/>
  <c r="C63" i="48"/>
  <c r="S6" i="21" s="1"/>
  <c r="D63" i="48"/>
  <c r="E63" i="48"/>
  <c r="F63" i="48"/>
  <c r="G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B3" i="27"/>
  <c r="CC3" i="27"/>
  <c r="CD3" i="27"/>
  <c r="CE3" i="27"/>
  <c r="CF3" i="27"/>
  <c r="CG3" i="27"/>
  <c r="CH3" i="27"/>
  <c r="CI3" i="27"/>
  <c r="CJ3" i="27"/>
  <c r="CK3" i="27"/>
  <c r="CL3" i="27"/>
  <c r="CM3" i="27"/>
  <c r="CN3" i="27"/>
  <c r="CO3" i="27"/>
  <c r="CP3" i="27"/>
  <c r="CB4" i="27"/>
  <c r="CC4" i="27"/>
  <c r="CD4" i="27"/>
  <c r="CE4" i="27"/>
  <c r="CF4" i="27"/>
  <c r="CG4" i="27"/>
  <c r="CH4" i="27"/>
  <c r="CI4" i="27"/>
  <c r="CJ4" i="27"/>
  <c r="CK4" i="27"/>
  <c r="CL4" i="27"/>
  <c r="CM4" i="27"/>
  <c r="CN4" i="27"/>
  <c r="CO4" i="27"/>
  <c r="CP4" i="27"/>
  <c r="CB5" i="27"/>
  <c r="CC5" i="27"/>
  <c r="CD5" i="27"/>
  <c r="CE5" i="27"/>
  <c r="CF5" i="27"/>
  <c r="CG5" i="27"/>
  <c r="CH5" i="27"/>
  <c r="CI5" i="27"/>
  <c r="CJ5" i="27"/>
  <c r="CK5" i="27"/>
  <c r="CL5" i="27"/>
  <c r="CM5" i="27"/>
  <c r="CN5" i="27"/>
  <c r="CO5" i="27"/>
  <c r="CP5" i="27"/>
  <c r="CB6" i="27"/>
  <c r="CC6" i="27"/>
  <c r="CD6" i="27"/>
  <c r="CE6" i="27"/>
  <c r="CF6" i="27"/>
  <c r="CG6" i="27"/>
  <c r="CH6" i="27"/>
  <c r="CI6" i="27"/>
  <c r="CJ6" i="27"/>
  <c r="CK6" i="27"/>
  <c r="CL6" i="27"/>
  <c r="CM6" i="27"/>
  <c r="CN6" i="27"/>
  <c r="CO6" i="27"/>
  <c r="CP6" i="27"/>
  <c r="CB7" i="27"/>
  <c r="CC7" i="27"/>
  <c r="CD7" i="27"/>
  <c r="CE7" i="27"/>
  <c r="CF7" i="27"/>
  <c r="CG7" i="27"/>
  <c r="CH7" i="27"/>
  <c r="CI7" i="27"/>
  <c r="CJ7" i="27"/>
  <c r="CK7" i="27"/>
  <c r="CL7" i="27"/>
  <c r="CM7" i="27"/>
  <c r="CN7" i="27"/>
  <c r="CO7" i="27"/>
  <c r="CP7" i="27"/>
  <c r="CB8" i="27"/>
  <c r="CC8" i="27"/>
  <c r="CD8" i="27"/>
  <c r="CE8" i="27"/>
  <c r="CF8" i="27"/>
  <c r="CG8" i="27"/>
  <c r="CH8" i="27"/>
  <c r="CI8" i="27"/>
  <c r="CJ8" i="27"/>
  <c r="CK8" i="27"/>
  <c r="CL8" i="27"/>
  <c r="CM8" i="27"/>
  <c r="CN8" i="27"/>
  <c r="CO8" i="27"/>
  <c r="CP8" i="27"/>
  <c r="CB9" i="27"/>
  <c r="CC9" i="27"/>
  <c r="CD9" i="27"/>
  <c r="CE9" i="27"/>
  <c r="CF9" i="27"/>
  <c r="CG9" i="27"/>
  <c r="CH9" i="27"/>
  <c r="CI9" i="27"/>
  <c r="CJ9" i="27"/>
  <c r="CK9" i="27"/>
  <c r="CL9" i="27"/>
  <c r="CM9" i="27"/>
  <c r="CN9" i="27"/>
  <c r="CO9" i="27"/>
  <c r="CP9" i="27"/>
  <c r="CB10" i="27"/>
  <c r="CC10" i="27"/>
  <c r="CD10" i="27"/>
  <c r="CE10" i="27"/>
  <c r="CF10" i="27"/>
  <c r="CG10" i="27"/>
  <c r="CH10" i="27"/>
  <c r="CI10" i="27"/>
  <c r="CJ10" i="27"/>
  <c r="CK10" i="27"/>
  <c r="CL10" i="27"/>
  <c r="CM10" i="27"/>
  <c r="CN10" i="27"/>
  <c r="CO10" i="27"/>
  <c r="CP10" i="27"/>
  <c r="CB11" i="27"/>
  <c r="CC11" i="27"/>
  <c r="CD11" i="27"/>
  <c r="CE11" i="27"/>
  <c r="CF11" i="27"/>
  <c r="CG11" i="27"/>
  <c r="CH11" i="27"/>
  <c r="CI11" i="27"/>
  <c r="CJ11" i="27"/>
  <c r="CK11" i="27"/>
  <c r="CL11" i="27"/>
  <c r="CM11" i="27"/>
  <c r="CN11" i="27"/>
  <c r="CO11" i="27"/>
  <c r="CP11" i="27"/>
  <c r="CB12" i="27"/>
  <c r="CC12" i="27"/>
  <c r="CD12" i="27"/>
  <c r="CE12" i="27"/>
  <c r="CF12" i="27"/>
  <c r="CG12" i="27"/>
  <c r="CH12" i="27"/>
  <c r="CI12" i="27"/>
  <c r="CJ12" i="27"/>
  <c r="CK12" i="27"/>
  <c r="CL12" i="27"/>
  <c r="CM12" i="27"/>
  <c r="CN12" i="27"/>
  <c r="CO12" i="27"/>
  <c r="CP12" i="27"/>
  <c r="CB13" i="27"/>
  <c r="CC13" i="27"/>
  <c r="CD13" i="27"/>
  <c r="CE13" i="27"/>
  <c r="CF13" i="27"/>
  <c r="CG13" i="27"/>
  <c r="CH13" i="27"/>
  <c r="CI13" i="27"/>
  <c r="CJ13" i="27"/>
  <c r="CK13" i="27"/>
  <c r="CL13" i="27"/>
  <c r="CM13" i="27"/>
  <c r="CN13" i="27"/>
  <c r="CO13" i="27"/>
  <c r="CP13" i="27"/>
  <c r="CB14" i="27"/>
  <c r="CC14" i="27"/>
  <c r="CD14" i="27"/>
  <c r="CE14" i="27"/>
  <c r="CF14" i="27"/>
  <c r="CG14" i="27"/>
  <c r="CH14" i="27"/>
  <c r="CI14" i="27"/>
  <c r="CJ14" i="27"/>
  <c r="CK14" i="27"/>
  <c r="CL14" i="27"/>
  <c r="CM14" i="27"/>
  <c r="CN14" i="27"/>
  <c r="CO14" i="27"/>
  <c r="CP14" i="27"/>
  <c r="CB15" i="27"/>
  <c r="CC15" i="27"/>
  <c r="CD15" i="27"/>
  <c r="CE15" i="27"/>
  <c r="CF15" i="27"/>
  <c r="CG15" i="27"/>
  <c r="CH15" i="27"/>
  <c r="CI15" i="27"/>
  <c r="CJ15" i="27"/>
  <c r="CK15" i="27"/>
  <c r="CL15" i="27"/>
  <c r="CM15" i="27"/>
  <c r="CN15" i="27"/>
  <c r="CO15" i="27"/>
  <c r="CP15" i="27"/>
  <c r="CB16" i="27"/>
  <c r="CC16" i="27"/>
  <c r="CD16" i="27"/>
  <c r="CE16" i="27"/>
  <c r="CF16" i="27"/>
  <c r="CG16" i="27"/>
  <c r="CH16" i="27"/>
  <c r="CI16" i="27"/>
  <c r="CJ16" i="27"/>
  <c r="CK16" i="27"/>
  <c r="CL16" i="27"/>
  <c r="CM16" i="27"/>
  <c r="CN16" i="27"/>
  <c r="CO16" i="27"/>
  <c r="CP16" i="27"/>
  <c r="CB17" i="27"/>
  <c r="CC17" i="27"/>
  <c r="CD17" i="27"/>
  <c r="CE17" i="27"/>
  <c r="CF17" i="27"/>
  <c r="CG17" i="27"/>
  <c r="CH17" i="27"/>
  <c r="CI17" i="27"/>
  <c r="CJ17" i="27"/>
  <c r="CK17" i="27"/>
  <c r="CL17" i="27"/>
  <c r="CM17" i="27"/>
  <c r="CN17" i="27"/>
  <c r="CO17" i="27"/>
  <c r="CP17" i="27"/>
  <c r="CB18" i="27"/>
  <c r="CC18" i="27"/>
  <c r="CD18" i="27"/>
  <c r="CE18" i="27"/>
  <c r="CF18" i="27"/>
  <c r="CG18" i="27"/>
  <c r="CH18" i="27"/>
  <c r="CI18" i="27"/>
  <c r="CJ18" i="27"/>
  <c r="CK18" i="27"/>
  <c r="CL18" i="27"/>
  <c r="CM18" i="27"/>
  <c r="CN18" i="27"/>
  <c r="CO18" i="27"/>
  <c r="CP18" i="27"/>
  <c r="CB19" i="27"/>
  <c r="CC19" i="27"/>
  <c r="CD19" i="27"/>
  <c r="CE19" i="27"/>
  <c r="CF19" i="27"/>
  <c r="CG19" i="27"/>
  <c r="CH19" i="27"/>
  <c r="CI19" i="27"/>
  <c r="CJ19" i="27"/>
  <c r="CK19" i="27"/>
  <c r="CL19" i="27"/>
  <c r="CM19" i="27"/>
  <c r="CN19" i="27"/>
  <c r="CO19" i="27"/>
  <c r="CP19" i="27"/>
  <c r="CB20" i="27"/>
  <c r="CC20" i="27"/>
  <c r="CD20" i="27"/>
  <c r="CE20" i="27"/>
  <c r="CF20" i="27"/>
  <c r="CG20" i="27"/>
  <c r="CH20" i="27"/>
  <c r="CI20" i="27"/>
  <c r="CJ20" i="27"/>
  <c r="CK20" i="27"/>
  <c r="CL20" i="27"/>
  <c r="CM20" i="27"/>
  <c r="CN20" i="27"/>
  <c r="CO20" i="27"/>
  <c r="CP20" i="27"/>
  <c r="CB21" i="27"/>
  <c r="CC21" i="27"/>
  <c r="CD21" i="27"/>
  <c r="CE21" i="27"/>
  <c r="CF21" i="27"/>
  <c r="CG21" i="27"/>
  <c r="CH21" i="27"/>
  <c r="CI21" i="27"/>
  <c r="CJ21" i="27"/>
  <c r="CK21" i="27"/>
  <c r="CL21" i="27"/>
  <c r="CM21" i="27"/>
  <c r="CN21" i="27"/>
  <c r="CO21" i="27"/>
  <c r="CP21" i="27"/>
  <c r="CB22" i="27"/>
  <c r="CC22" i="27"/>
  <c r="CD22" i="27"/>
  <c r="CE22" i="27"/>
  <c r="CF22" i="27"/>
  <c r="CG22" i="27"/>
  <c r="CH22" i="27"/>
  <c r="CI22" i="27"/>
  <c r="CJ22" i="27"/>
  <c r="CK22" i="27"/>
  <c r="CL22" i="27"/>
  <c r="CM22" i="27"/>
  <c r="CN22" i="27"/>
  <c r="CO22" i="27"/>
  <c r="CP22" i="27"/>
  <c r="CB23" i="27"/>
  <c r="CC23" i="27"/>
  <c r="CD23" i="27"/>
  <c r="CE23" i="27"/>
  <c r="CF23" i="27"/>
  <c r="CG23" i="27"/>
  <c r="CH23" i="27"/>
  <c r="CI23" i="27"/>
  <c r="CJ23" i="27"/>
  <c r="CK23" i="27"/>
  <c r="CL23" i="27"/>
  <c r="CM23" i="27"/>
  <c r="CN23" i="27"/>
  <c r="CO23" i="27"/>
  <c r="CP23" i="27"/>
  <c r="CB24" i="27"/>
  <c r="CC24" i="27"/>
  <c r="CD24" i="27"/>
  <c r="CE24" i="27"/>
  <c r="CF24" i="27"/>
  <c r="CG24" i="27"/>
  <c r="CH24" i="27"/>
  <c r="CI24" i="27"/>
  <c r="CJ24" i="27"/>
  <c r="CK24" i="27"/>
  <c r="CL24" i="27"/>
  <c r="CM24" i="27"/>
  <c r="CN24" i="27"/>
  <c r="CO24" i="27"/>
  <c r="CP24" i="27"/>
  <c r="CB25" i="27"/>
  <c r="CC25" i="27"/>
  <c r="CD25" i="27"/>
  <c r="CE25" i="27"/>
  <c r="CF25" i="27"/>
  <c r="CG25" i="27"/>
  <c r="CH25" i="27"/>
  <c r="CI25" i="27"/>
  <c r="CJ25" i="27"/>
  <c r="CK25" i="27"/>
  <c r="CL25" i="27"/>
  <c r="CM25" i="27"/>
  <c r="CN25" i="27"/>
  <c r="CO25" i="27"/>
  <c r="CP25" i="27"/>
  <c r="CB26" i="27"/>
  <c r="CC26" i="27"/>
  <c r="CD26" i="27"/>
  <c r="CE26" i="27"/>
  <c r="CF26" i="27"/>
  <c r="CG26" i="27"/>
  <c r="CH26" i="27"/>
  <c r="CI26" i="27"/>
  <c r="CJ26" i="27"/>
  <c r="CK26" i="27"/>
  <c r="CL26" i="27"/>
  <c r="CM26" i="27"/>
  <c r="CN26" i="27"/>
  <c r="CO26" i="27"/>
  <c r="CP26" i="27"/>
  <c r="CB27" i="27"/>
  <c r="CC27" i="27"/>
  <c r="CD27" i="27"/>
  <c r="CE27" i="27"/>
  <c r="CF27" i="27"/>
  <c r="CG27" i="27"/>
  <c r="CH27" i="27"/>
  <c r="CI27" i="27"/>
  <c r="CJ27" i="27"/>
  <c r="CK27" i="27"/>
  <c r="CL27" i="27"/>
  <c r="CM27" i="27"/>
  <c r="CN27" i="27"/>
  <c r="CO27" i="27"/>
  <c r="CP27" i="27"/>
  <c r="CB28" i="27"/>
  <c r="CC28" i="27"/>
  <c r="CD28" i="27"/>
  <c r="CE28" i="27"/>
  <c r="CF28" i="27"/>
  <c r="CG28" i="27"/>
  <c r="CH28" i="27"/>
  <c r="CI28" i="27"/>
  <c r="CJ28" i="27"/>
  <c r="CK28" i="27"/>
  <c r="CL28" i="27"/>
  <c r="CM28" i="27"/>
  <c r="CN28" i="27"/>
  <c r="CO28" i="27"/>
  <c r="CP28" i="27"/>
  <c r="CB29" i="27"/>
  <c r="CC29" i="27"/>
  <c r="CD29" i="27"/>
  <c r="CE29" i="27"/>
  <c r="CF29" i="27"/>
  <c r="CG29" i="27"/>
  <c r="CH29" i="27"/>
  <c r="CI29" i="27"/>
  <c r="CJ29" i="27"/>
  <c r="CK29" i="27"/>
  <c r="CL29" i="27"/>
  <c r="CM29" i="27"/>
  <c r="CN29" i="27"/>
  <c r="CO29" i="27"/>
  <c r="CP29" i="27"/>
  <c r="CB30" i="27"/>
  <c r="CC30" i="27"/>
  <c r="CD30" i="27"/>
  <c r="CE30" i="27"/>
  <c r="CF30" i="27"/>
  <c r="CG30" i="27"/>
  <c r="CH30" i="27"/>
  <c r="CI30" i="27"/>
  <c r="CJ30" i="27"/>
  <c r="CK30" i="27"/>
  <c r="CL30" i="27"/>
  <c r="CM30" i="27"/>
  <c r="CN30" i="27"/>
  <c r="CO30" i="27"/>
  <c r="CP30" i="27"/>
  <c r="CB31" i="27"/>
  <c r="CC31" i="27"/>
  <c r="CD31" i="27"/>
  <c r="CE31" i="27"/>
  <c r="CF31" i="27"/>
  <c r="CG31" i="27"/>
  <c r="CH31" i="27"/>
  <c r="CI31" i="27"/>
  <c r="CJ31" i="27"/>
  <c r="CK31" i="27"/>
  <c r="CL31" i="27"/>
  <c r="CM31" i="27"/>
  <c r="CN31" i="27"/>
  <c r="CO31" i="27"/>
  <c r="CP31" i="27"/>
  <c r="CB32" i="27"/>
  <c r="CC32" i="27"/>
  <c r="CD32" i="27"/>
  <c r="CE32" i="27"/>
  <c r="CF32" i="27"/>
  <c r="CG32" i="27"/>
  <c r="CH32" i="27"/>
  <c r="CI32" i="27"/>
  <c r="CJ32" i="27"/>
  <c r="CK32" i="27"/>
  <c r="CL32" i="27"/>
  <c r="CM32" i="27"/>
  <c r="CN32" i="27"/>
  <c r="CO32" i="27"/>
  <c r="CP32" i="27"/>
  <c r="CB33" i="27"/>
  <c r="CC33" i="27"/>
  <c r="CD33" i="27"/>
  <c r="CE33" i="27"/>
  <c r="CF33" i="27"/>
  <c r="CG33" i="27"/>
  <c r="CH33" i="27"/>
  <c r="CI33" i="27"/>
  <c r="CJ33" i="27"/>
  <c r="CK33" i="27"/>
  <c r="CL33" i="27"/>
  <c r="CM33" i="27"/>
  <c r="CN33" i="27"/>
  <c r="CO33" i="27"/>
  <c r="CP33" i="27"/>
  <c r="CB34" i="27"/>
  <c r="CC34" i="27"/>
  <c r="CD34" i="27"/>
  <c r="CE34" i="27"/>
  <c r="CF34" i="27"/>
  <c r="CG34" i="27"/>
  <c r="CH34" i="27"/>
  <c r="CI34" i="27"/>
  <c r="CJ34" i="27"/>
  <c r="CK34" i="27"/>
  <c r="CL34" i="27"/>
  <c r="CM34" i="27"/>
  <c r="CN34" i="27"/>
  <c r="CO34" i="27"/>
  <c r="CP34" i="27"/>
  <c r="CB35" i="27"/>
  <c r="CC35" i="27"/>
  <c r="CD35" i="27"/>
  <c r="CE35" i="27"/>
  <c r="CF35" i="27"/>
  <c r="CG35" i="27"/>
  <c r="CH35" i="27"/>
  <c r="CI35" i="27"/>
  <c r="CJ35" i="27"/>
  <c r="CK35" i="27"/>
  <c r="CL35" i="27"/>
  <c r="CM35" i="27"/>
  <c r="CN35" i="27"/>
  <c r="CO35" i="27"/>
  <c r="CP35" i="27"/>
  <c r="CB36" i="27"/>
  <c r="CC36" i="27"/>
  <c r="CD36" i="27"/>
  <c r="CE36" i="27"/>
  <c r="CF36" i="27"/>
  <c r="CG36" i="27"/>
  <c r="CH36" i="27"/>
  <c r="CI36" i="27"/>
  <c r="CJ36" i="27"/>
  <c r="CK36" i="27"/>
  <c r="CL36" i="27"/>
  <c r="CM36" i="27"/>
  <c r="CN36" i="27"/>
  <c r="CO36" i="27"/>
  <c r="CP36" i="27"/>
  <c r="CB37" i="27"/>
  <c r="CC37" i="27"/>
  <c r="CD37" i="27"/>
  <c r="CE37" i="27"/>
  <c r="CF37" i="27"/>
  <c r="CG37" i="27"/>
  <c r="CH37" i="27"/>
  <c r="CI37" i="27"/>
  <c r="CJ37" i="27"/>
  <c r="CK37" i="27"/>
  <c r="CL37" i="27"/>
  <c r="CM37" i="27"/>
  <c r="CN37" i="27"/>
  <c r="CO37" i="27"/>
  <c r="CP37" i="27"/>
  <c r="CB38" i="27"/>
  <c r="CC38" i="27"/>
  <c r="CD38" i="27"/>
  <c r="CE38" i="27"/>
  <c r="CF38" i="27"/>
  <c r="CG38" i="27"/>
  <c r="CH38" i="27"/>
  <c r="CI38" i="27"/>
  <c r="CJ38" i="27"/>
  <c r="CK38" i="27"/>
  <c r="CL38" i="27"/>
  <c r="CM38" i="27"/>
  <c r="CN38" i="27"/>
  <c r="CO38" i="27"/>
  <c r="CP38" i="27"/>
  <c r="CB39" i="27"/>
  <c r="CC39" i="27"/>
  <c r="CD39" i="27"/>
  <c r="CE39" i="27"/>
  <c r="CF39" i="27"/>
  <c r="CG39" i="27"/>
  <c r="CH39" i="27"/>
  <c r="CI39" i="27"/>
  <c r="CJ39" i="27"/>
  <c r="CK39" i="27"/>
  <c r="CL39" i="27"/>
  <c r="CM39" i="27"/>
  <c r="CN39" i="27"/>
  <c r="CO39" i="27"/>
  <c r="CP39" i="27"/>
  <c r="CB40" i="27"/>
  <c r="CC40" i="27"/>
  <c r="CD40" i="27"/>
  <c r="CE40" i="27"/>
  <c r="CF40" i="27"/>
  <c r="CG40" i="27"/>
  <c r="CH40" i="27"/>
  <c r="CI40" i="27"/>
  <c r="CJ40" i="27"/>
  <c r="CK40" i="27"/>
  <c r="CL40" i="27"/>
  <c r="CM40" i="27"/>
  <c r="CN40" i="27"/>
  <c r="CO40" i="27"/>
  <c r="CP40" i="27"/>
  <c r="CB41" i="27"/>
  <c r="CC41" i="27"/>
  <c r="CD41" i="27"/>
  <c r="CE41" i="27"/>
  <c r="CF41" i="27"/>
  <c r="CG41" i="27"/>
  <c r="CH41" i="27"/>
  <c r="CI41" i="27"/>
  <c r="CJ41" i="27"/>
  <c r="CK41" i="27"/>
  <c r="CL41" i="27"/>
  <c r="CM41" i="27"/>
  <c r="CN41" i="27"/>
  <c r="CO41" i="27"/>
  <c r="CP41" i="27"/>
  <c r="CB42" i="27"/>
  <c r="CC42" i="27"/>
  <c r="CD42" i="27"/>
  <c r="CE42" i="27"/>
  <c r="CF42" i="27"/>
  <c r="CG42" i="27"/>
  <c r="CH42" i="27"/>
  <c r="CI42" i="27"/>
  <c r="CJ42" i="27"/>
  <c r="CK42" i="27"/>
  <c r="CL42" i="27"/>
  <c r="CM42" i="27"/>
  <c r="CN42" i="27"/>
  <c r="CO42" i="27"/>
  <c r="CP42" i="27"/>
  <c r="CB43" i="27"/>
  <c r="CC43" i="27"/>
  <c r="CD43" i="27"/>
  <c r="CE43" i="27"/>
  <c r="CF43" i="27"/>
  <c r="CG43" i="27"/>
  <c r="CH43" i="27"/>
  <c r="CI43" i="27"/>
  <c r="CJ43" i="27"/>
  <c r="CK43" i="27"/>
  <c r="CL43" i="27"/>
  <c r="CM43" i="27"/>
  <c r="CN43" i="27"/>
  <c r="CO43" i="27"/>
  <c r="CP43" i="27"/>
  <c r="CB44" i="27"/>
  <c r="CC44" i="27"/>
  <c r="CD44" i="27"/>
  <c r="CE44" i="27"/>
  <c r="CF44" i="27"/>
  <c r="CG44" i="27"/>
  <c r="CH44" i="27"/>
  <c r="CI44" i="27"/>
  <c r="CJ44" i="27"/>
  <c r="CK44" i="27"/>
  <c r="CL44" i="27"/>
  <c r="CM44" i="27"/>
  <c r="CN44" i="27"/>
  <c r="CO44" i="27"/>
  <c r="CP44" i="27"/>
  <c r="CB45" i="27"/>
  <c r="CC45" i="27"/>
  <c r="CD45" i="27"/>
  <c r="CE45" i="27"/>
  <c r="CF45" i="27"/>
  <c r="CG45" i="27"/>
  <c r="CH45" i="27"/>
  <c r="CI45" i="27"/>
  <c r="CJ45" i="27"/>
  <c r="CK45" i="27"/>
  <c r="CL45" i="27"/>
  <c r="CM45" i="27"/>
  <c r="CN45" i="27"/>
  <c r="CO45" i="27"/>
  <c r="CP45" i="27"/>
  <c r="CB46" i="27"/>
  <c r="CC46" i="27"/>
  <c r="CD46" i="27"/>
  <c r="CE46" i="27"/>
  <c r="CF46" i="27"/>
  <c r="CG46" i="27"/>
  <c r="CH46" i="27"/>
  <c r="CI46" i="27"/>
  <c r="CJ46" i="27"/>
  <c r="CK46" i="27"/>
  <c r="CL46" i="27"/>
  <c r="CM46" i="27"/>
  <c r="CN46" i="27"/>
  <c r="CO46" i="27"/>
  <c r="CP46" i="27"/>
  <c r="CB47" i="27"/>
  <c r="CC47" i="27"/>
  <c r="CD47" i="27"/>
  <c r="CE47" i="27"/>
  <c r="CF47" i="27"/>
  <c r="CG47" i="27"/>
  <c r="CH47" i="27"/>
  <c r="CI47" i="27"/>
  <c r="CJ47" i="27"/>
  <c r="CK47" i="27"/>
  <c r="CL47" i="27"/>
  <c r="CM47" i="27"/>
  <c r="CN47" i="27"/>
  <c r="CO47" i="27"/>
  <c r="CP47" i="27"/>
  <c r="CB48" i="27"/>
  <c r="CC48" i="27"/>
  <c r="CD48" i="27"/>
  <c r="CE48" i="27"/>
  <c r="CF48" i="27"/>
  <c r="CG48" i="27"/>
  <c r="CH48" i="27"/>
  <c r="CI48" i="27"/>
  <c r="CJ48" i="27"/>
  <c r="CK48" i="27"/>
  <c r="CL48" i="27"/>
  <c r="CM48" i="27"/>
  <c r="CN48" i="27"/>
  <c r="CO48" i="27"/>
  <c r="CP48" i="27"/>
  <c r="CB49" i="27"/>
  <c r="CC49" i="27"/>
  <c r="CD49" i="27"/>
  <c r="CE49" i="27"/>
  <c r="CF49" i="27"/>
  <c r="CG49" i="27"/>
  <c r="CH49" i="27"/>
  <c r="CI49" i="27"/>
  <c r="CJ49" i="27"/>
  <c r="CK49" i="27"/>
  <c r="CL49" i="27"/>
  <c r="CM49" i="27"/>
  <c r="CN49" i="27"/>
  <c r="CO49" i="27"/>
  <c r="CP49" i="27"/>
  <c r="CB50" i="27"/>
  <c r="CC50" i="27"/>
  <c r="CD50" i="27"/>
  <c r="CE50" i="27"/>
  <c r="CF50" i="27"/>
  <c r="CG50" i="27"/>
  <c r="CH50" i="27"/>
  <c r="CI50" i="27"/>
  <c r="CJ50" i="27"/>
  <c r="CK50" i="27"/>
  <c r="CL50" i="27"/>
  <c r="CM50" i="27"/>
  <c r="CN50" i="27"/>
  <c r="CO50" i="27"/>
  <c r="CP50" i="27"/>
  <c r="CB51" i="27"/>
  <c r="CC51" i="27"/>
  <c r="CD51" i="27"/>
  <c r="CE51" i="27"/>
  <c r="CF51" i="27"/>
  <c r="CG51" i="27"/>
  <c r="CH51" i="27"/>
  <c r="CI51" i="27"/>
  <c r="CJ51" i="27"/>
  <c r="CK51" i="27"/>
  <c r="CL51" i="27"/>
  <c r="CM51" i="27"/>
  <c r="CN51" i="27"/>
  <c r="CO51" i="27"/>
  <c r="CP51" i="27"/>
  <c r="CB52" i="27"/>
  <c r="CD52" i="27"/>
  <c r="CE52" i="27"/>
  <c r="CF52" i="27"/>
  <c r="CG52" i="27"/>
  <c r="CH52" i="27"/>
  <c r="CI52" i="27"/>
  <c r="CJ52" i="27"/>
  <c r="CK52" i="27"/>
  <c r="CL52" i="27"/>
  <c r="CM52" i="27"/>
  <c r="CN52" i="27"/>
  <c r="CO52" i="27"/>
  <c r="CP52" i="27"/>
  <c r="CB53" i="27"/>
  <c r="CD53" i="27"/>
  <c r="CE53" i="27"/>
  <c r="CF53" i="27"/>
  <c r="CG53" i="27"/>
  <c r="CH53" i="27"/>
  <c r="CI53" i="27"/>
  <c r="CJ53" i="27"/>
  <c r="CK53" i="27"/>
  <c r="CL53" i="27"/>
  <c r="CM53" i="27"/>
  <c r="CN53" i="27"/>
  <c r="CO53" i="27"/>
  <c r="CP53" i="27"/>
  <c r="CB54" i="27"/>
  <c r="CD54" i="27"/>
  <c r="CE54" i="27"/>
  <c r="CF54" i="27"/>
  <c r="CG54" i="27"/>
  <c r="CH54" i="27"/>
  <c r="CI54" i="27"/>
  <c r="CJ54" i="27"/>
  <c r="CK54" i="27"/>
  <c r="CL54" i="27"/>
  <c r="CM54" i="27"/>
  <c r="CN54" i="27"/>
  <c r="CO54" i="27"/>
  <c r="CP54" i="27"/>
  <c r="CB55" i="27"/>
  <c r="CD55" i="27"/>
  <c r="CE55" i="27"/>
  <c r="CF55" i="27"/>
  <c r="CG55" i="27"/>
  <c r="CH55" i="27"/>
  <c r="CI55" i="27"/>
  <c r="CJ55" i="27"/>
  <c r="CK55" i="27"/>
  <c r="CL55" i="27"/>
  <c r="CM55" i="27"/>
  <c r="CN55" i="27"/>
  <c r="CO55" i="27"/>
  <c r="CP55" i="27"/>
  <c r="I4" i="47" l="1"/>
  <c r="C4" i="47"/>
  <c r="U4" i="47"/>
  <c r="B4" i="47"/>
  <c r="F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BA51" i="1" s="1"/>
  <c r="BG51" i="1" s="1"/>
  <c r="AD51" i="1"/>
  <c r="AC51" i="1"/>
  <c r="BB50" i="1"/>
  <c r="BA50" i="1" s="1"/>
  <c r="BG50" i="1" s="1"/>
  <c r="AD50" i="1"/>
  <c r="AC50" i="1"/>
  <c r="BB49" i="1"/>
  <c r="BA49" i="1" s="1"/>
  <c r="BG49" i="1" s="1"/>
  <c r="AD49" i="1"/>
  <c r="AC49" i="1"/>
  <c r="BB48" i="1"/>
  <c r="BA48" i="1" s="1"/>
  <c r="BG48" i="1" s="1"/>
  <c r="AD48" i="1"/>
  <c r="AC48" i="1"/>
  <c r="BB47" i="1"/>
  <c r="BA47" i="1" s="1"/>
  <c r="BG47" i="1" s="1"/>
  <c r="AD47" i="1"/>
  <c r="AC47" i="1"/>
  <c r="BB46" i="1"/>
  <c r="BA46" i="1" s="1"/>
  <c r="BG46" i="1" s="1"/>
  <c r="AD46" i="1"/>
  <c r="AC46" i="1"/>
  <c r="BB45" i="1"/>
  <c r="BA45" i="1" s="1"/>
  <c r="BG45" i="1" s="1"/>
  <c r="AD45" i="1"/>
  <c r="AC45" i="1"/>
  <c r="BB44" i="1"/>
  <c r="BA44" i="1" s="1"/>
  <c r="BG44" i="1" s="1"/>
  <c r="AD44" i="1"/>
  <c r="AC44" i="1"/>
  <c r="BB43" i="1"/>
  <c r="BA43" i="1" s="1"/>
  <c r="BG43" i="1" s="1"/>
  <c r="AD43" i="1"/>
  <c r="AC43" i="1"/>
  <c r="BB42" i="1"/>
  <c r="BA42" i="1" s="1"/>
  <c r="BG42" i="1" s="1"/>
  <c r="AD42" i="1"/>
  <c r="AC42" i="1"/>
  <c r="BB41" i="1"/>
  <c r="BA41" i="1" s="1"/>
  <c r="BG41" i="1" s="1"/>
  <c r="AD41" i="1"/>
  <c r="AC41" i="1"/>
  <c r="BB40" i="1"/>
  <c r="BA40" i="1" s="1"/>
  <c r="BG40" i="1" s="1"/>
  <c r="AD40" i="1"/>
  <c r="AC40" i="1"/>
  <c r="BB39" i="1"/>
  <c r="BA39" i="1" s="1"/>
  <c r="BG39" i="1" s="1"/>
  <c r="AD39" i="1"/>
  <c r="AC39" i="1"/>
  <c r="BB38" i="1"/>
  <c r="BA38" i="1" s="1"/>
  <c r="BG38" i="1" s="1"/>
  <c r="AD38" i="1"/>
  <c r="AC38" i="1"/>
  <c r="BB37" i="1"/>
  <c r="BA37" i="1" s="1"/>
  <c r="BG37" i="1" s="1"/>
  <c r="AD37" i="1"/>
  <c r="AC37" i="1"/>
  <c r="BB36" i="1"/>
  <c r="BA36" i="1" s="1"/>
  <c r="BG36" i="1" s="1"/>
  <c r="AD36" i="1"/>
  <c r="AC36" i="1"/>
  <c r="BB35" i="1"/>
  <c r="BA35" i="1" s="1"/>
  <c r="BG35" i="1" s="1"/>
  <c r="AD35" i="1"/>
  <c r="AC35" i="1"/>
  <c r="BB34" i="1"/>
  <c r="BA34" i="1" s="1"/>
  <c r="BG34" i="1" s="1"/>
  <c r="AD34" i="1"/>
  <c r="AC34" i="1"/>
  <c r="BB33" i="1"/>
  <c r="BA33" i="1" s="1"/>
  <c r="BG33" i="1" s="1"/>
  <c r="AD33" i="1"/>
  <c r="AC33" i="1"/>
  <c r="BB32" i="1"/>
  <c r="BA32" i="1" s="1"/>
  <c r="BG32" i="1" s="1"/>
  <c r="AD32" i="1"/>
  <c r="AC32" i="1"/>
  <c r="BB31" i="1"/>
  <c r="BA31" i="1" s="1"/>
  <c r="BG31" i="1" s="1"/>
  <c r="AD31" i="1"/>
  <c r="AC31" i="1"/>
  <c r="BB30" i="1"/>
  <c r="BA30" i="1" s="1"/>
  <c r="BG30" i="1" s="1"/>
  <c r="AD30" i="1"/>
  <c r="AC30" i="1"/>
  <c r="BB29" i="1"/>
  <c r="BA29" i="1" s="1"/>
  <c r="BG29" i="1" s="1"/>
  <c r="AD29" i="1"/>
  <c r="AC29" i="1"/>
  <c r="BB28" i="1"/>
  <c r="BA28" i="1" s="1"/>
  <c r="BG28" i="1" s="1"/>
  <c r="AD28" i="1"/>
  <c r="AC28" i="1"/>
  <c r="BB27" i="1"/>
  <c r="BA27" i="1" s="1"/>
  <c r="BG27" i="1" s="1"/>
  <c r="AD27" i="1"/>
  <c r="AC27" i="1"/>
  <c r="BB26" i="1"/>
  <c r="BA26" i="1" s="1"/>
  <c r="BG26" i="1" s="1"/>
  <c r="AD26" i="1"/>
  <c r="AC26" i="1"/>
  <c r="BB25" i="1"/>
  <c r="BA25" i="1" s="1"/>
  <c r="BG25" i="1" s="1"/>
  <c r="AD25" i="1"/>
  <c r="AC25" i="1"/>
  <c r="BB24" i="1"/>
  <c r="BA24" i="1" s="1"/>
  <c r="BG24" i="1" s="1"/>
  <c r="AD24" i="1"/>
  <c r="AC24" i="1"/>
  <c r="BB23" i="1"/>
  <c r="BA23" i="1" s="1"/>
  <c r="BG23" i="1" s="1"/>
  <c r="AD23" i="1"/>
  <c r="AC23" i="1"/>
  <c r="BB22" i="1"/>
  <c r="BA22" i="1" s="1"/>
  <c r="BG22" i="1" s="1"/>
  <c r="AD22" i="1"/>
  <c r="AC22" i="1"/>
  <c r="BB21" i="1"/>
  <c r="BA21" i="1" s="1"/>
  <c r="BG21" i="1" s="1"/>
  <c r="AD21" i="1"/>
  <c r="AC21" i="1"/>
  <c r="BB20" i="1"/>
  <c r="BA20" i="1" s="1"/>
  <c r="BG20" i="1" s="1"/>
  <c r="AD20" i="1"/>
  <c r="AC20" i="1"/>
  <c r="BB19" i="1"/>
  <c r="BA19" i="1" s="1"/>
  <c r="BG19" i="1" s="1"/>
  <c r="AD19" i="1"/>
  <c r="AC19" i="1"/>
  <c r="BB18" i="1"/>
  <c r="BA18" i="1" s="1"/>
  <c r="BG18" i="1" s="1"/>
  <c r="AD18" i="1"/>
  <c r="AC18" i="1"/>
  <c r="BB17" i="1"/>
  <c r="BA17" i="1" s="1"/>
  <c r="BG17" i="1" s="1"/>
  <c r="AD17" i="1"/>
  <c r="AC17" i="1"/>
  <c r="BB16" i="1"/>
  <c r="BA16" i="1" s="1"/>
  <c r="BG16" i="1" s="1"/>
  <c r="AD16" i="1"/>
  <c r="AC16" i="1"/>
  <c r="BB15" i="1"/>
  <c r="BA15" i="1" s="1"/>
  <c r="BG15" i="1" s="1"/>
  <c r="AD15" i="1"/>
  <c r="AC15" i="1"/>
  <c r="BB14" i="1"/>
  <c r="BA14" i="1" s="1"/>
  <c r="BG14" i="1" s="1"/>
  <c r="AD14" i="1"/>
  <c r="AC14" i="1"/>
  <c r="BB13" i="1"/>
  <c r="BA13" i="1" s="1"/>
  <c r="BG13" i="1" s="1"/>
  <c r="AD13" i="1"/>
  <c r="AC13" i="1"/>
  <c r="BB12" i="1"/>
  <c r="BA12" i="1" s="1"/>
  <c r="BG12" i="1" s="1"/>
  <c r="AD12" i="1"/>
  <c r="AC12" i="1"/>
  <c r="BB11" i="1"/>
  <c r="BA11" i="1" s="1"/>
  <c r="BG11" i="1" s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AD3" i="1"/>
  <c r="AC3" i="1"/>
  <c r="BB63" i="1" l="1"/>
  <c r="BH16" i="1"/>
  <c r="BD17" i="1"/>
  <c r="BH24" i="1"/>
  <c r="BD25" i="1"/>
  <c r="BH32" i="1"/>
  <c r="BD33" i="1"/>
  <c r="BH40" i="1"/>
  <c r="BD41" i="1"/>
  <c r="BH48" i="1"/>
  <c r="BH13" i="1"/>
  <c r="BH21" i="1"/>
  <c r="BH29" i="1"/>
  <c r="BH37" i="1"/>
  <c r="BH45" i="1"/>
  <c r="BH12" i="1"/>
  <c r="BD13" i="1"/>
  <c r="BH17" i="1"/>
  <c r="BH20" i="1"/>
  <c r="BD21" i="1"/>
  <c r="BH25" i="1"/>
  <c r="BH28" i="1"/>
  <c r="BD29" i="1"/>
  <c r="BH33" i="1"/>
  <c r="BH36" i="1"/>
  <c r="BD37" i="1"/>
  <c r="BH41" i="1"/>
  <c r="BH44" i="1"/>
  <c r="BD45" i="1"/>
  <c r="BH49" i="1"/>
  <c r="BD49" i="1"/>
  <c r="BE13" i="1"/>
  <c r="BE17" i="1"/>
  <c r="BE21" i="1"/>
  <c r="BE25" i="1"/>
  <c r="BE29" i="1"/>
  <c r="BE33" i="1"/>
  <c r="BE37" i="1"/>
  <c r="BE41" i="1"/>
  <c r="BE45" i="1"/>
  <c r="BE49" i="1"/>
  <c r="BD62" i="1"/>
  <c r="BG62" i="1" s="1"/>
  <c r="BB62" i="1"/>
  <c r="BH10" i="1"/>
  <c r="BD11" i="1"/>
  <c r="BH14" i="1"/>
  <c r="BD15" i="1"/>
  <c r="BH18" i="1"/>
  <c r="BD19" i="1"/>
  <c r="BH22" i="1"/>
  <c r="BD23" i="1"/>
  <c r="BH26" i="1"/>
  <c r="BD27" i="1"/>
  <c r="BH30" i="1"/>
  <c r="BD31" i="1"/>
  <c r="BH34" i="1"/>
  <c r="BD35" i="1"/>
  <c r="BH38" i="1"/>
  <c r="BD39" i="1"/>
  <c r="BH42" i="1"/>
  <c r="BD43" i="1"/>
  <c r="BH46" i="1"/>
  <c r="BD47" i="1"/>
  <c r="BH50" i="1"/>
  <c r="BD51" i="1"/>
  <c r="BE62" i="1"/>
  <c r="BH62" i="1" s="1"/>
  <c r="BE11" i="1"/>
  <c r="BE15" i="1"/>
  <c r="BE19" i="1"/>
  <c r="BE23" i="1"/>
  <c r="BE27" i="1"/>
  <c r="BE31" i="1"/>
  <c r="BE35" i="1"/>
  <c r="BE39" i="1"/>
  <c r="BE43" i="1"/>
  <c r="BE47" i="1"/>
  <c r="BE51" i="1"/>
  <c r="BA3" i="1"/>
  <c r="BA4" i="1"/>
  <c r="BD4" i="1" s="1"/>
  <c r="BA5" i="1"/>
  <c r="BD5" i="1" s="1"/>
  <c r="BA6" i="1"/>
  <c r="BD6" i="1" s="1"/>
  <c r="BA7" i="1"/>
  <c r="BD7" i="1" s="1"/>
  <c r="BA8" i="1"/>
  <c r="BD8" i="1" s="1"/>
  <c r="BA9" i="1"/>
  <c r="BD9" i="1" s="1"/>
  <c r="BA10" i="1"/>
  <c r="BG10" i="1" s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D12" i="1"/>
  <c r="BD14" i="1"/>
  <c r="BD16" i="1"/>
  <c r="BD18" i="1"/>
  <c r="BD20" i="1"/>
  <c r="BD22" i="1"/>
  <c r="BD24" i="1"/>
  <c r="BD26" i="1"/>
  <c r="BD28" i="1"/>
  <c r="BD30" i="1"/>
  <c r="BD32" i="1"/>
  <c r="BD34" i="1"/>
  <c r="BD36" i="1"/>
  <c r="BD38" i="1"/>
  <c r="BD40" i="1"/>
  <c r="BD42" i="1"/>
  <c r="BD44" i="1"/>
  <c r="BD46" i="1"/>
  <c r="BD48" i="1"/>
  <c r="BD50" i="1"/>
  <c r="BE3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A63" i="1" l="1"/>
  <c r="BG8" i="1"/>
  <c r="BA62" i="1"/>
  <c r="BG7" i="1"/>
  <c r="BG3" i="1"/>
  <c r="BD10" i="1"/>
  <c r="BG6" i="1"/>
  <c r="BD3" i="1"/>
  <c r="BG9" i="1"/>
  <c r="BG5" i="1"/>
  <c r="CN3" i="14"/>
  <c r="CO3" i="14"/>
  <c r="C63" i="13" l="1"/>
  <c r="D63" i="13"/>
  <c r="E63" i="13"/>
  <c r="F63" i="13"/>
  <c r="G63" i="13"/>
  <c r="H63" i="13"/>
  <c r="I63" i="13"/>
  <c r="J63" i="13"/>
  <c r="K63" i="13"/>
  <c r="L63" i="13"/>
  <c r="M63" i="13"/>
  <c r="N63" i="13"/>
  <c r="O63" i="13"/>
  <c r="B63" i="13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Y63" i="12"/>
  <c r="X63" i="12"/>
  <c r="W63" i="12"/>
  <c r="V63" i="12"/>
  <c r="T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Q63" i="12" s="1"/>
  <c r="P63" i="12"/>
  <c r="CR63" i="12" s="1"/>
  <c r="Q63" i="12"/>
  <c r="B63" i="12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Y63" i="11"/>
  <c r="X63" i="11"/>
  <c r="W63" i="11"/>
  <c r="V63" i="11"/>
  <c r="T63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2" i="14"/>
  <c r="C64" i="14" s="1"/>
  <c r="D62" i="14"/>
  <c r="D64" i="14" s="1"/>
  <c r="E62" i="14"/>
  <c r="E64" i="14" s="1"/>
  <c r="F62" i="14"/>
  <c r="F64" i="14" s="1"/>
  <c r="G62" i="14"/>
  <c r="G64" i="14" s="1"/>
  <c r="H62" i="14"/>
  <c r="H64" i="14" s="1"/>
  <c r="B11" i="47" s="1"/>
  <c r="I62" i="14"/>
  <c r="I64" i="14" s="1"/>
  <c r="C11" i="47" s="1"/>
  <c r="J62" i="14"/>
  <c r="J64" i="14" s="1"/>
  <c r="K62" i="14"/>
  <c r="K64" i="14" s="1"/>
  <c r="L62" i="14"/>
  <c r="L64" i="14" s="1"/>
  <c r="M62" i="14"/>
  <c r="M64" i="14" s="1"/>
  <c r="N62" i="14"/>
  <c r="N64" i="14" s="1"/>
  <c r="O62" i="14"/>
  <c r="O64" i="14" s="1"/>
  <c r="P62" i="14"/>
  <c r="P64" i="14" s="1"/>
  <c r="E11" i="47" s="1"/>
  <c r="Q62" i="14"/>
  <c r="Q64" i="14" s="1"/>
  <c r="R62" i="14"/>
  <c r="R64" i="14" s="1"/>
  <c r="S62" i="14"/>
  <c r="S64" i="14" s="1"/>
  <c r="T62" i="14"/>
  <c r="T64" i="14" s="1"/>
  <c r="U62" i="14"/>
  <c r="U64" i="14" s="1"/>
  <c r="V62" i="14"/>
  <c r="V64" i="14" s="1"/>
  <c r="W62" i="14"/>
  <c r="W64" i="14" s="1"/>
  <c r="X62" i="14"/>
  <c r="X64" i="14" s="1"/>
  <c r="Y62" i="14"/>
  <c r="Y64" i="14" s="1"/>
  <c r="Z62" i="14"/>
  <c r="Z64" i="14" s="1"/>
  <c r="AA62" i="14"/>
  <c r="AA64" i="14" s="1"/>
  <c r="AB62" i="14"/>
  <c r="AB64" i="14" s="1"/>
  <c r="AC62" i="14"/>
  <c r="AC64" i="14" s="1"/>
  <c r="AD62" i="14"/>
  <c r="AD64" i="14" s="1"/>
  <c r="F11" i="47" s="1"/>
  <c r="AE62" i="14"/>
  <c r="AE64" i="14" s="1"/>
  <c r="AF62" i="14"/>
  <c r="AF64" i="14" s="1"/>
  <c r="H11" i="47" s="1"/>
  <c r="AG62" i="14"/>
  <c r="AG64" i="14" s="1"/>
  <c r="AH62" i="14"/>
  <c r="AH64" i="14" s="1"/>
  <c r="AI62" i="14"/>
  <c r="AI64" i="14" s="1"/>
  <c r="AJ62" i="14"/>
  <c r="AJ64" i="14" s="1"/>
  <c r="AK62" i="14"/>
  <c r="AK64" i="14" s="1"/>
  <c r="AL62" i="14"/>
  <c r="AL64" i="14" s="1"/>
  <c r="AM62" i="14"/>
  <c r="AM64" i="14" s="1"/>
  <c r="AN62" i="14"/>
  <c r="AN64" i="14" s="1"/>
  <c r="AO62" i="14"/>
  <c r="AO64" i="14" s="1"/>
  <c r="I11" i="47" s="1"/>
  <c r="AP62" i="14"/>
  <c r="AP64" i="14" s="1"/>
  <c r="J11" i="47" s="1"/>
  <c r="AQ62" i="14"/>
  <c r="AQ64" i="14" s="1"/>
  <c r="AR62" i="14"/>
  <c r="AR64" i="14" s="1"/>
  <c r="K11" i="47" s="1"/>
  <c r="AS62" i="14"/>
  <c r="AS64" i="14" s="1"/>
  <c r="L11" i="47" s="1"/>
  <c r="AT62" i="14"/>
  <c r="AT64" i="14" s="1"/>
  <c r="AU62" i="14"/>
  <c r="AU64" i="14" s="1"/>
  <c r="AV62" i="14"/>
  <c r="AV64" i="14" s="1"/>
  <c r="AW62" i="14"/>
  <c r="AW64" i="14" s="1"/>
  <c r="AX62" i="14"/>
  <c r="AX64" i="14" s="1"/>
  <c r="AY62" i="14"/>
  <c r="AY64" i="14" s="1"/>
  <c r="AZ62" i="14"/>
  <c r="AZ64" i="14" s="1"/>
  <c r="BA62" i="14"/>
  <c r="BA64" i="14" s="1"/>
  <c r="BB62" i="14"/>
  <c r="BB64" i="14" s="1"/>
  <c r="M11" i="47" s="1"/>
  <c r="BC62" i="14"/>
  <c r="BC64" i="14" s="1"/>
  <c r="N11" i="47" s="1"/>
  <c r="BD62" i="14"/>
  <c r="BD64" i="14" s="1"/>
  <c r="O11" i="47" s="1"/>
  <c r="BE62" i="14"/>
  <c r="BE64" i="14" s="1"/>
  <c r="BF62" i="14"/>
  <c r="BF64" i="14" s="1"/>
  <c r="BG62" i="14"/>
  <c r="BG64" i="14" s="1"/>
  <c r="BH62" i="14"/>
  <c r="BH64" i="14" s="1"/>
  <c r="BI62" i="14"/>
  <c r="BI64" i="14" s="1"/>
  <c r="BJ62" i="14"/>
  <c r="BJ64" i="14" s="1"/>
  <c r="BK62" i="14"/>
  <c r="BK64" i="14" s="1"/>
  <c r="P11" i="47" s="1"/>
  <c r="BL62" i="14"/>
  <c r="BL64" i="14" s="1"/>
  <c r="BM62" i="14"/>
  <c r="BM64" i="14" s="1"/>
  <c r="BN62" i="14"/>
  <c r="BN64" i="14" s="1"/>
  <c r="BO62" i="14"/>
  <c r="BO64" i="14" s="1"/>
  <c r="BP62" i="14"/>
  <c r="BP64" i="14" s="1"/>
  <c r="BQ62" i="14"/>
  <c r="BQ64" i="14" s="1"/>
  <c r="BR62" i="14"/>
  <c r="BR64" i="14" s="1"/>
  <c r="BS62" i="14"/>
  <c r="BS64" i="14" s="1"/>
  <c r="BT62" i="14"/>
  <c r="BT64" i="14" s="1"/>
  <c r="BU62" i="14"/>
  <c r="BU64" i="14" s="1"/>
  <c r="BV62" i="14"/>
  <c r="BV64" i="14" s="1"/>
  <c r="Q11" i="47" s="1"/>
  <c r="BW62" i="14"/>
  <c r="BW64" i="14" s="1"/>
  <c r="R11" i="47" s="1"/>
  <c r="BX62" i="14"/>
  <c r="BX64" i="14" s="1"/>
  <c r="S11" i="47" s="1"/>
  <c r="BY62" i="14"/>
  <c r="BY64" i="14" s="1"/>
  <c r="BZ62" i="14"/>
  <c r="BZ64" i="14" s="1"/>
  <c r="T11" i="47" s="1"/>
  <c r="CA62" i="14"/>
  <c r="CA64" i="14" s="1"/>
  <c r="CB62" i="14"/>
  <c r="CB64" i="14" s="1"/>
  <c r="CC62" i="14"/>
  <c r="CC64" i="14" s="1"/>
  <c r="CD62" i="14"/>
  <c r="CD64" i="14" s="1"/>
  <c r="CE62" i="14"/>
  <c r="CE64" i="14" s="1"/>
  <c r="CF62" i="14"/>
  <c r="CF64" i="14" s="1"/>
  <c r="CG62" i="14"/>
  <c r="CG64" i="14" s="1"/>
  <c r="CH62" i="14"/>
  <c r="CH64" i="14" s="1"/>
  <c r="CI62" i="14"/>
  <c r="CI64" i="14" s="1"/>
  <c r="CJ62" i="14"/>
  <c r="CJ64" i="14" s="1"/>
  <c r="CK62" i="14"/>
  <c r="CK64" i="14" s="1"/>
  <c r="CL62" i="14"/>
  <c r="CL64" i="14" s="1"/>
  <c r="CM62" i="14"/>
  <c r="CM64" i="14" s="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B63" i="38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H54" i="29"/>
  <c r="M23" i="21" s="1"/>
  <c r="C56" i="30" l="1"/>
  <c r="V49" i="47" l="1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B49" i="47"/>
  <c r="G38" i="47"/>
  <c r="D38" i="47"/>
  <c r="G37" i="47"/>
  <c r="D37" i="47"/>
  <c r="G32" i="47"/>
  <c r="D32" i="47"/>
  <c r="S3" i="47"/>
  <c r="R3" i="47"/>
  <c r="Q3" i="47"/>
  <c r="P3" i="47"/>
  <c r="O3" i="47"/>
  <c r="N3" i="47"/>
  <c r="M3" i="47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Y57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Y55" i="5"/>
  <c r="CN55" i="34" l="1"/>
  <c r="CK55" i="34"/>
  <c r="CJ55" i="34"/>
  <c r="CI55" i="34"/>
  <c r="CH55" i="34"/>
  <c r="CG55" i="34"/>
  <c r="CF55" i="34"/>
  <c r="CE55" i="34"/>
  <c r="CD55" i="34"/>
  <c r="CC55" i="34"/>
  <c r="CB55" i="34"/>
  <c r="CA55" i="34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AY18" i="45" l="1"/>
  <c r="S13" i="47" s="1"/>
  <c r="AX18" i="45"/>
  <c r="R13" i="47" s="1"/>
  <c r="AW18" i="45"/>
  <c r="Q13" i="47" s="1"/>
  <c r="AV18" i="45"/>
  <c r="AU18" i="45"/>
  <c r="AT18" i="45"/>
  <c r="AS18" i="45"/>
  <c r="AR18" i="45"/>
  <c r="AQ18" i="45"/>
  <c r="AP18" i="45"/>
  <c r="AO18" i="45"/>
  <c r="AN18" i="45"/>
  <c r="P13" i="47" s="1"/>
  <c r="AM18" i="45"/>
  <c r="AL18" i="45"/>
  <c r="AK18" i="45"/>
  <c r="O13" i="47" s="1"/>
  <c r="AJ18" i="45"/>
  <c r="N13" i="47" s="1"/>
  <c r="AI18" i="45"/>
  <c r="M13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BD4" i="45"/>
  <c r="BD6" i="45"/>
  <c r="BD8" i="45"/>
  <c r="BD10" i="45"/>
  <c r="BD12" i="45"/>
  <c r="BD14" i="45"/>
  <c r="BC3" i="45"/>
  <c r="BD3" i="45"/>
  <c r="AZ18" i="45" l="1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H51" i="44"/>
  <c r="G51" i="44"/>
  <c r="F51" i="44"/>
  <c r="E51" i="44"/>
  <c r="D51" i="44"/>
  <c r="C51" i="44"/>
  <c r="B51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H50" i="44"/>
  <c r="G50" i="44"/>
  <c r="F50" i="44"/>
  <c r="E50" i="44"/>
  <c r="D50" i="44"/>
  <c r="C50" i="44"/>
  <c r="B50" i="44"/>
  <c r="BO49" i="44"/>
  <c r="BN49" i="44"/>
  <c r="BM49" i="44"/>
  <c r="BL49" i="44"/>
  <c r="BK49" i="44"/>
  <c r="BJ49" i="44"/>
  <c r="V15" i="47" s="1"/>
  <c r="BI49" i="44"/>
  <c r="U15" i="47" s="1"/>
  <c r="BH49" i="44"/>
  <c r="BG49" i="44"/>
  <c r="S15" i="47" s="1"/>
  <c r="BF49" i="44"/>
  <c r="R15" i="47" s="1"/>
  <c r="BE49" i="44"/>
  <c r="Q15" i="47" s="1"/>
  <c r="BD49" i="44"/>
  <c r="BC49" i="44"/>
  <c r="BB49" i="44"/>
  <c r="BA49" i="44"/>
  <c r="AZ49" i="44"/>
  <c r="AY49" i="44"/>
  <c r="AX49" i="44"/>
  <c r="AW49" i="44"/>
  <c r="AV49" i="44"/>
  <c r="AU49" i="44"/>
  <c r="P15" i="47" s="1"/>
  <c r="AT49" i="44"/>
  <c r="AS49" i="44"/>
  <c r="AR49" i="44"/>
  <c r="AQ49" i="44"/>
  <c r="AP49" i="44"/>
  <c r="O15" i="47" s="1"/>
  <c r="AO49" i="44"/>
  <c r="N15" i="47" s="1"/>
  <c r="AN49" i="44"/>
  <c r="M15" i="47" s="1"/>
  <c r="AM49" i="44"/>
  <c r="AL49" i="44"/>
  <c r="AK49" i="44"/>
  <c r="AJ49" i="44"/>
  <c r="AI49" i="44"/>
  <c r="AH49" i="44"/>
  <c r="AG49" i="44"/>
  <c r="L15" i="47" s="1"/>
  <c r="AF49" i="44"/>
  <c r="K15" i="47" s="1"/>
  <c r="AE49" i="44"/>
  <c r="AD49" i="44"/>
  <c r="J15" i="47" s="1"/>
  <c r="AC49" i="44"/>
  <c r="I15" i="47" s="1"/>
  <c r="AB49" i="44"/>
  <c r="AA49" i="44"/>
  <c r="Z49" i="44"/>
  <c r="Y49" i="44"/>
  <c r="X49" i="44"/>
  <c r="H15" i="47" s="1"/>
  <c r="W49" i="44"/>
  <c r="F15" i="47" s="1"/>
  <c r="V49" i="44"/>
  <c r="U49" i="44"/>
  <c r="T49" i="44"/>
  <c r="S49" i="44"/>
  <c r="R49" i="44"/>
  <c r="Q49" i="44"/>
  <c r="E15" i="47" s="1"/>
  <c r="P49" i="44"/>
  <c r="O49" i="44"/>
  <c r="C15" i="47" s="1"/>
  <c r="N49" i="44"/>
  <c r="B15" i="47" s="1"/>
  <c r="M49" i="44"/>
  <c r="L49" i="44"/>
  <c r="K49" i="44"/>
  <c r="H49" i="44"/>
  <c r="G49" i="44"/>
  <c r="F49" i="44"/>
  <c r="E49" i="44"/>
  <c r="D49" i="44"/>
  <c r="C49" i="44"/>
  <c r="B49" i="44"/>
  <c r="BY48" i="44"/>
  <c r="BX48" i="44"/>
  <c r="BW48" i="44"/>
  <c r="BV48" i="44"/>
  <c r="BU48" i="44"/>
  <c r="BT48" i="44"/>
  <c r="BY47" i="44"/>
  <c r="BX47" i="44"/>
  <c r="BW47" i="44"/>
  <c r="BV47" i="44"/>
  <c r="BU47" i="44"/>
  <c r="BT47" i="44"/>
  <c r="BS47" i="44"/>
  <c r="BR47" i="44"/>
  <c r="BY46" i="44"/>
  <c r="BX46" i="44"/>
  <c r="BW46" i="44"/>
  <c r="BV46" i="44"/>
  <c r="BU46" i="44"/>
  <c r="BT46" i="44"/>
  <c r="BS46" i="44"/>
  <c r="BR46" i="44"/>
  <c r="BY45" i="44"/>
  <c r="BX45" i="44"/>
  <c r="BW45" i="44"/>
  <c r="BV45" i="44"/>
  <c r="BU45" i="44"/>
  <c r="BT45" i="44"/>
  <c r="BS45" i="44"/>
  <c r="BR45" i="44"/>
  <c r="BY44" i="44"/>
  <c r="BX44" i="44"/>
  <c r="BW44" i="44"/>
  <c r="BV44" i="44"/>
  <c r="BU44" i="44"/>
  <c r="BT44" i="44"/>
  <c r="BS44" i="44"/>
  <c r="BR44" i="44"/>
  <c r="BY43" i="44"/>
  <c r="BX43" i="44"/>
  <c r="BW43" i="44"/>
  <c r="BV43" i="44"/>
  <c r="BU43" i="44"/>
  <c r="BT43" i="44"/>
  <c r="BS43" i="44"/>
  <c r="BR43" i="44"/>
  <c r="BY42" i="44"/>
  <c r="BX42" i="44"/>
  <c r="BW42" i="44"/>
  <c r="BV42" i="44"/>
  <c r="BU42" i="44"/>
  <c r="BT42" i="44"/>
  <c r="BS42" i="44"/>
  <c r="BR42" i="44"/>
  <c r="BY41" i="44"/>
  <c r="BX41" i="44"/>
  <c r="BW41" i="44"/>
  <c r="BV41" i="44"/>
  <c r="BU41" i="44"/>
  <c r="BT41" i="44"/>
  <c r="BS41" i="44"/>
  <c r="BR41" i="44"/>
  <c r="BY40" i="44"/>
  <c r="BX40" i="44"/>
  <c r="BW40" i="44"/>
  <c r="BV40" i="44"/>
  <c r="BU40" i="44"/>
  <c r="BT40" i="44"/>
  <c r="BS40" i="44"/>
  <c r="BR40" i="44"/>
  <c r="BY39" i="44"/>
  <c r="BX39" i="44"/>
  <c r="BW39" i="44"/>
  <c r="BV39" i="44"/>
  <c r="BU39" i="44"/>
  <c r="BT39" i="44"/>
  <c r="BS39" i="44"/>
  <c r="BR39" i="44"/>
  <c r="BY38" i="44"/>
  <c r="BX38" i="44"/>
  <c r="BW38" i="44"/>
  <c r="BV38" i="44"/>
  <c r="BU38" i="44"/>
  <c r="BT38" i="44"/>
  <c r="BS38" i="44"/>
  <c r="BR38" i="44"/>
  <c r="BY37" i="44"/>
  <c r="BX37" i="44"/>
  <c r="BW37" i="44"/>
  <c r="BV37" i="44"/>
  <c r="BU37" i="44"/>
  <c r="BT37" i="44"/>
  <c r="BS37" i="44"/>
  <c r="BR37" i="44"/>
  <c r="BY36" i="44"/>
  <c r="BX36" i="44"/>
  <c r="BW36" i="44"/>
  <c r="BV36" i="44"/>
  <c r="BU36" i="44"/>
  <c r="BT36" i="44"/>
  <c r="BS36" i="44"/>
  <c r="BR36" i="44"/>
  <c r="BY35" i="44"/>
  <c r="BX35" i="44"/>
  <c r="BW35" i="44"/>
  <c r="BV35" i="44"/>
  <c r="BU35" i="44"/>
  <c r="BT35" i="44"/>
  <c r="BS35" i="44"/>
  <c r="BR35" i="44"/>
  <c r="BY34" i="44"/>
  <c r="BX34" i="44"/>
  <c r="BW34" i="44"/>
  <c r="BV34" i="44"/>
  <c r="BU34" i="44"/>
  <c r="BT34" i="44"/>
  <c r="BS34" i="44"/>
  <c r="BR34" i="44"/>
  <c r="BY33" i="44"/>
  <c r="BX33" i="44"/>
  <c r="BW33" i="44"/>
  <c r="BV33" i="44"/>
  <c r="BU33" i="44"/>
  <c r="BT33" i="44"/>
  <c r="BS33" i="44"/>
  <c r="BR33" i="44"/>
  <c r="BY32" i="44"/>
  <c r="BX32" i="44"/>
  <c r="BW32" i="44"/>
  <c r="BV32" i="44"/>
  <c r="BU32" i="44"/>
  <c r="BT32" i="44"/>
  <c r="BS32" i="44"/>
  <c r="BR32" i="44"/>
  <c r="BY31" i="44"/>
  <c r="BX31" i="44"/>
  <c r="BW31" i="44"/>
  <c r="BV31" i="44"/>
  <c r="BU31" i="44"/>
  <c r="BT31" i="44"/>
  <c r="BS31" i="44"/>
  <c r="BR31" i="44"/>
  <c r="BY30" i="44"/>
  <c r="BX30" i="44"/>
  <c r="BW30" i="44"/>
  <c r="BV30" i="44"/>
  <c r="BU30" i="44"/>
  <c r="BT30" i="44"/>
  <c r="BS30" i="44"/>
  <c r="BR30" i="44"/>
  <c r="BY29" i="44"/>
  <c r="BX29" i="44"/>
  <c r="BW29" i="44"/>
  <c r="BV29" i="44"/>
  <c r="BU29" i="44"/>
  <c r="BT29" i="44"/>
  <c r="BS29" i="44"/>
  <c r="BR29" i="44"/>
  <c r="BY28" i="44"/>
  <c r="BX28" i="44"/>
  <c r="BW28" i="44"/>
  <c r="BV28" i="44"/>
  <c r="BU28" i="44"/>
  <c r="BT28" i="44"/>
  <c r="BS28" i="44"/>
  <c r="BR28" i="44"/>
  <c r="BY27" i="44"/>
  <c r="BX27" i="44"/>
  <c r="BW27" i="44"/>
  <c r="BV27" i="44"/>
  <c r="BU27" i="44"/>
  <c r="BT27" i="44"/>
  <c r="BS27" i="44"/>
  <c r="BR27" i="44"/>
  <c r="BY26" i="44"/>
  <c r="BX26" i="44"/>
  <c r="BW26" i="44"/>
  <c r="BV26" i="44"/>
  <c r="BU26" i="44"/>
  <c r="BT26" i="44"/>
  <c r="BS26" i="44"/>
  <c r="BR26" i="44"/>
  <c r="BY25" i="44"/>
  <c r="BX25" i="44"/>
  <c r="BW25" i="44"/>
  <c r="BV25" i="44"/>
  <c r="BU25" i="44"/>
  <c r="BT25" i="44"/>
  <c r="BS25" i="44"/>
  <c r="BR25" i="44"/>
  <c r="BY24" i="44"/>
  <c r="BX24" i="44"/>
  <c r="BW24" i="44"/>
  <c r="BV24" i="44"/>
  <c r="BU24" i="44"/>
  <c r="BT24" i="44"/>
  <c r="BS24" i="44"/>
  <c r="BR24" i="44"/>
  <c r="BY23" i="44"/>
  <c r="BX23" i="44"/>
  <c r="BW23" i="44"/>
  <c r="BV23" i="44"/>
  <c r="BU23" i="44"/>
  <c r="BT23" i="44"/>
  <c r="BS23" i="44"/>
  <c r="BR23" i="44"/>
  <c r="BY22" i="44"/>
  <c r="BX22" i="44"/>
  <c r="BW22" i="44"/>
  <c r="BV22" i="44"/>
  <c r="BU22" i="44"/>
  <c r="BT22" i="44"/>
  <c r="BS22" i="44"/>
  <c r="BR22" i="44"/>
  <c r="BY21" i="44"/>
  <c r="BX21" i="44"/>
  <c r="BW21" i="44"/>
  <c r="BV21" i="44"/>
  <c r="BU21" i="44"/>
  <c r="BT21" i="44"/>
  <c r="BS21" i="44"/>
  <c r="BR21" i="44"/>
  <c r="BY20" i="44"/>
  <c r="BX20" i="44"/>
  <c r="BW20" i="44"/>
  <c r="BV20" i="44"/>
  <c r="BU20" i="44"/>
  <c r="BT20" i="44"/>
  <c r="BS20" i="44"/>
  <c r="BR20" i="44"/>
  <c r="BY19" i="44"/>
  <c r="BX19" i="44"/>
  <c r="BW19" i="44"/>
  <c r="BV19" i="44"/>
  <c r="BU19" i="44"/>
  <c r="BT19" i="44"/>
  <c r="BS19" i="44"/>
  <c r="BR19" i="44"/>
  <c r="BY18" i="44"/>
  <c r="BX18" i="44"/>
  <c r="BW18" i="44"/>
  <c r="BV18" i="44"/>
  <c r="BU18" i="44"/>
  <c r="BT18" i="44"/>
  <c r="BS18" i="44"/>
  <c r="BR18" i="44"/>
  <c r="BY17" i="44"/>
  <c r="BX17" i="44"/>
  <c r="BW17" i="44"/>
  <c r="BV17" i="44"/>
  <c r="BU17" i="44"/>
  <c r="BT17" i="44"/>
  <c r="BS17" i="44"/>
  <c r="BR17" i="44"/>
  <c r="BY16" i="44"/>
  <c r="BX16" i="44"/>
  <c r="BW16" i="44"/>
  <c r="BV16" i="44"/>
  <c r="BU16" i="44"/>
  <c r="BT16" i="44"/>
  <c r="BS16" i="44"/>
  <c r="BR16" i="44"/>
  <c r="BY15" i="44"/>
  <c r="BX15" i="44"/>
  <c r="BW15" i="44"/>
  <c r="BV15" i="44"/>
  <c r="BU15" i="44"/>
  <c r="BT15" i="44"/>
  <c r="BS15" i="44"/>
  <c r="BR15" i="44"/>
  <c r="BY14" i="44"/>
  <c r="BX14" i="44"/>
  <c r="BW14" i="44"/>
  <c r="BV14" i="44"/>
  <c r="BU14" i="44"/>
  <c r="BT14" i="44"/>
  <c r="BS14" i="44"/>
  <c r="BR14" i="44"/>
  <c r="BY13" i="44"/>
  <c r="BX13" i="44"/>
  <c r="BW13" i="44"/>
  <c r="BV13" i="44"/>
  <c r="BU13" i="44"/>
  <c r="BT13" i="44"/>
  <c r="BS13" i="44"/>
  <c r="BR13" i="44"/>
  <c r="BY12" i="44"/>
  <c r="BX12" i="44"/>
  <c r="BW12" i="44"/>
  <c r="BV12" i="44"/>
  <c r="BU12" i="44"/>
  <c r="BT12" i="44"/>
  <c r="BS12" i="44"/>
  <c r="BR12" i="44"/>
  <c r="BY11" i="44"/>
  <c r="BX11" i="44"/>
  <c r="BW11" i="44"/>
  <c r="BV11" i="44"/>
  <c r="BU11" i="44"/>
  <c r="BT11" i="44"/>
  <c r="BS11" i="44"/>
  <c r="BR11" i="44"/>
  <c r="BY10" i="44"/>
  <c r="BX10" i="44"/>
  <c r="BW10" i="44"/>
  <c r="BV10" i="44"/>
  <c r="BU10" i="44"/>
  <c r="BT10" i="44"/>
  <c r="BS10" i="44"/>
  <c r="BR10" i="44"/>
  <c r="BY9" i="44"/>
  <c r="BX9" i="44"/>
  <c r="BW9" i="44"/>
  <c r="BV9" i="44"/>
  <c r="BU9" i="44"/>
  <c r="BT9" i="44"/>
  <c r="BS9" i="44"/>
  <c r="BR9" i="44"/>
  <c r="BY8" i="44"/>
  <c r="BX8" i="44"/>
  <c r="BW8" i="44"/>
  <c r="BV8" i="44"/>
  <c r="BU8" i="44"/>
  <c r="BT8" i="44"/>
  <c r="BS8" i="44"/>
  <c r="BR8" i="44"/>
  <c r="BY7" i="44"/>
  <c r="BX7" i="44"/>
  <c r="BW7" i="44"/>
  <c r="BV7" i="44"/>
  <c r="BU7" i="44"/>
  <c r="BT7" i="44"/>
  <c r="BS7" i="44"/>
  <c r="BR7" i="44"/>
  <c r="BY6" i="44"/>
  <c r="BX6" i="44"/>
  <c r="BW6" i="44"/>
  <c r="BV6" i="44"/>
  <c r="BU6" i="44"/>
  <c r="BT6" i="44"/>
  <c r="BS6" i="44"/>
  <c r="BR6" i="44"/>
  <c r="BY5" i="44"/>
  <c r="BX5" i="44"/>
  <c r="BW5" i="44"/>
  <c r="BV5" i="44"/>
  <c r="BU5" i="44"/>
  <c r="BT5" i="44"/>
  <c r="BS5" i="44"/>
  <c r="BR5" i="44"/>
  <c r="BY4" i="44"/>
  <c r="BX4" i="44"/>
  <c r="BW4" i="44"/>
  <c r="BV4" i="44"/>
  <c r="BU4" i="44"/>
  <c r="BT4" i="44"/>
  <c r="BS4" i="44"/>
  <c r="BR4" i="44"/>
  <c r="BY3" i="44"/>
  <c r="BX3" i="44"/>
  <c r="BW3" i="44"/>
  <c r="BV3" i="44"/>
  <c r="BU3" i="44"/>
  <c r="BT3" i="44"/>
  <c r="BS3" i="44"/>
  <c r="BR3" i="44"/>
  <c r="BV49" i="44" l="1"/>
  <c r="BV50" i="44"/>
  <c r="BW50" i="44"/>
  <c r="BW51" i="44"/>
  <c r="BU49" i="44"/>
  <c r="BY49" i="44"/>
  <c r="BU50" i="44"/>
  <c r="BY50" i="44"/>
  <c r="BT51" i="44"/>
  <c r="BU51" i="44"/>
  <c r="BY51" i="44"/>
  <c r="BV51" i="44"/>
  <c r="BS49" i="44"/>
  <c r="BX49" i="44"/>
  <c r="T15" i="47"/>
  <c r="BS50" i="44"/>
  <c r="BS51" i="44"/>
  <c r="BX51" i="44"/>
  <c r="BX50" i="44"/>
  <c r="BW49" i="44"/>
  <c r="BT49" i="44"/>
  <c r="BT50" i="44"/>
  <c r="CB58" i="4" l="1"/>
  <c r="CB57" i="4"/>
  <c r="CB56" i="4"/>
  <c r="CB55" i="4"/>
  <c r="BR51" i="43" l="1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H51" i="43"/>
  <c r="CA51" i="43" s="1"/>
  <c r="G51" i="43"/>
  <c r="F51" i="43"/>
  <c r="E51" i="43"/>
  <c r="D51" i="43"/>
  <c r="BW51" i="43" s="1"/>
  <c r="C51" i="43"/>
  <c r="B51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H50" i="43"/>
  <c r="CA50" i="43" s="1"/>
  <c r="G50" i="43"/>
  <c r="F50" i="43"/>
  <c r="E50" i="43"/>
  <c r="D50" i="43"/>
  <c r="BW50" i="43" s="1"/>
  <c r="C50" i="43"/>
  <c r="B50" i="43"/>
  <c r="BR49" i="43"/>
  <c r="BQ49" i="43"/>
  <c r="BP49" i="43"/>
  <c r="BO49" i="43"/>
  <c r="BN49" i="43"/>
  <c r="BM49" i="43"/>
  <c r="V18" i="47" s="1"/>
  <c r="V37" i="47" s="1"/>
  <c r="BL49" i="43"/>
  <c r="U18" i="47" s="1"/>
  <c r="U37" i="47" s="1"/>
  <c r="BK49" i="43"/>
  <c r="T18" i="47" s="1"/>
  <c r="T37" i="47" s="1"/>
  <c r="BJ49" i="43"/>
  <c r="S18" i="47" s="1"/>
  <c r="S37" i="47" s="1"/>
  <c r="BI49" i="43"/>
  <c r="R18" i="47" s="1"/>
  <c r="R37" i="47" s="1"/>
  <c r="BH49" i="43"/>
  <c r="Q18" i="47" s="1"/>
  <c r="Q37" i="47" s="1"/>
  <c r="BG49" i="43"/>
  <c r="BF49" i="43"/>
  <c r="BE49" i="43"/>
  <c r="BD49" i="43"/>
  <c r="BC49" i="43"/>
  <c r="BB49" i="43"/>
  <c r="BA49" i="43"/>
  <c r="AZ49" i="43"/>
  <c r="AY49" i="43"/>
  <c r="AX49" i="43"/>
  <c r="P18" i="47" s="1"/>
  <c r="P37" i="47" s="1"/>
  <c r="AW49" i="43"/>
  <c r="AV49" i="43"/>
  <c r="AU49" i="43"/>
  <c r="AT49" i="43"/>
  <c r="AS49" i="43"/>
  <c r="O18" i="47" s="1"/>
  <c r="O37" i="47" s="1"/>
  <c r="AR49" i="43"/>
  <c r="N18" i="47" s="1"/>
  <c r="N37" i="47" s="1"/>
  <c r="AQ49" i="43"/>
  <c r="M18" i="47" s="1"/>
  <c r="M37" i="47" s="1"/>
  <c r="AP49" i="43"/>
  <c r="AO49" i="43"/>
  <c r="AN49" i="43"/>
  <c r="AM49" i="43"/>
  <c r="AL49" i="43"/>
  <c r="AK49" i="43"/>
  <c r="AJ49" i="43"/>
  <c r="L18" i="47" s="1"/>
  <c r="L37" i="47" s="1"/>
  <c r="AI49" i="43"/>
  <c r="K18" i="47" s="1"/>
  <c r="K37" i="47" s="1"/>
  <c r="AH49" i="43"/>
  <c r="AG49" i="43"/>
  <c r="J18" i="47" s="1"/>
  <c r="J37" i="47" s="1"/>
  <c r="AF49" i="43"/>
  <c r="I18" i="47" s="1"/>
  <c r="I37" i="47" s="1"/>
  <c r="AE49" i="43"/>
  <c r="AD49" i="43"/>
  <c r="AC49" i="43"/>
  <c r="AB49" i="43"/>
  <c r="AA49" i="43"/>
  <c r="H18" i="47" s="1"/>
  <c r="H37" i="47" s="1"/>
  <c r="Z49" i="43"/>
  <c r="F18" i="47" s="1"/>
  <c r="F37" i="47" s="1"/>
  <c r="Y49" i="43"/>
  <c r="X49" i="43"/>
  <c r="W49" i="43"/>
  <c r="V49" i="43"/>
  <c r="U49" i="43"/>
  <c r="T49" i="43"/>
  <c r="E18" i="47" s="1"/>
  <c r="E37" i="47" s="1"/>
  <c r="S49" i="43"/>
  <c r="R49" i="43"/>
  <c r="C18" i="47" s="1"/>
  <c r="C37" i="47" s="1"/>
  <c r="Q49" i="43"/>
  <c r="B18" i="47" s="1"/>
  <c r="B37" i="47" s="1"/>
  <c r="P49" i="43"/>
  <c r="O49" i="43"/>
  <c r="N49" i="43"/>
  <c r="H49" i="43"/>
  <c r="CA49" i="43" s="1"/>
  <c r="G49" i="43"/>
  <c r="F49" i="43"/>
  <c r="E49" i="43"/>
  <c r="D49" i="43"/>
  <c r="BW49" i="43" s="1"/>
  <c r="C49" i="43"/>
  <c r="B49" i="43"/>
  <c r="CA48" i="43"/>
  <c r="BZ48" i="43"/>
  <c r="BY48" i="43"/>
  <c r="BX48" i="43"/>
  <c r="BW48" i="43"/>
  <c r="BV48" i="43"/>
  <c r="BU48" i="43"/>
  <c r="CA47" i="43"/>
  <c r="BZ47" i="43"/>
  <c r="BY47" i="43"/>
  <c r="BX47" i="43"/>
  <c r="BW47" i="43"/>
  <c r="BV47" i="43"/>
  <c r="BU47" i="43"/>
  <c r="BT47" i="43"/>
  <c r="CA46" i="43"/>
  <c r="BZ46" i="43"/>
  <c r="BY46" i="43"/>
  <c r="BX46" i="43"/>
  <c r="BW46" i="43"/>
  <c r="BV46" i="43"/>
  <c r="BU46" i="43"/>
  <c r="BT46" i="43"/>
  <c r="CA45" i="43"/>
  <c r="BZ45" i="43"/>
  <c r="BY45" i="43"/>
  <c r="BX45" i="43"/>
  <c r="BW45" i="43"/>
  <c r="BV45" i="43"/>
  <c r="BU45" i="43"/>
  <c r="BT45" i="43"/>
  <c r="CA44" i="43"/>
  <c r="BZ44" i="43"/>
  <c r="BY44" i="43"/>
  <c r="BX44" i="43"/>
  <c r="BW44" i="43"/>
  <c r="BV44" i="43"/>
  <c r="BU44" i="43"/>
  <c r="BT44" i="43"/>
  <c r="CA43" i="43"/>
  <c r="BZ43" i="43"/>
  <c r="BY43" i="43"/>
  <c r="BX43" i="43"/>
  <c r="BW43" i="43"/>
  <c r="BV43" i="43"/>
  <c r="BU43" i="43"/>
  <c r="BT43" i="43"/>
  <c r="CA42" i="43"/>
  <c r="BZ42" i="43"/>
  <c r="BY42" i="43"/>
  <c r="BX42" i="43"/>
  <c r="BW42" i="43"/>
  <c r="BV42" i="43"/>
  <c r="BU42" i="43"/>
  <c r="BT42" i="43"/>
  <c r="CA41" i="43"/>
  <c r="BZ41" i="43"/>
  <c r="BY41" i="43"/>
  <c r="BX41" i="43"/>
  <c r="BW41" i="43"/>
  <c r="BV41" i="43"/>
  <c r="BU41" i="43"/>
  <c r="BT41" i="43"/>
  <c r="CA40" i="43"/>
  <c r="BZ40" i="43"/>
  <c r="BY40" i="43"/>
  <c r="BX40" i="43"/>
  <c r="BW40" i="43"/>
  <c r="BV40" i="43"/>
  <c r="BU40" i="43"/>
  <c r="BT40" i="43"/>
  <c r="CA39" i="43"/>
  <c r="BZ39" i="43"/>
  <c r="BY39" i="43"/>
  <c r="BX39" i="43"/>
  <c r="BW39" i="43"/>
  <c r="BV39" i="43"/>
  <c r="BU39" i="43"/>
  <c r="BT39" i="43"/>
  <c r="CA38" i="43"/>
  <c r="BZ38" i="43"/>
  <c r="BY38" i="43"/>
  <c r="BX38" i="43"/>
  <c r="BW38" i="43"/>
  <c r="BV38" i="43"/>
  <c r="BU38" i="43"/>
  <c r="BT38" i="43"/>
  <c r="CA37" i="43"/>
  <c r="BZ37" i="43"/>
  <c r="BY37" i="43"/>
  <c r="BX37" i="43"/>
  <c r="BW37" i="43"/>
  <c r="BV37" i="43"/>
  <c r="BU37" i="43"/>
  <c r="BT37" i="43"/>
  <c r="CA36" i="43"/>
  <c r="BZ36" i="43"/>
  <c r="BY36" i="43"/>
  <c r="BX36" i="43"/>
  <c r="BW36" i="43"/>
  <c r="BV36" i="43"/>
  <c r="BU36" i="43"/>
  <c r="BT36" i="43"/>
  <c r="CA35" i="43"/>
  <c r="BZ35" i="43"/>
  <c r="BY35" i="43"/>
  <c r="BX35" i="43"/>
  <c r="BW35" i="43"/>
  <c r="BV35" i="43"/>
  <c r="BU35" i="43"/>
  <c r="BT35" i="43"/>
  <c r="CA34" i="43"/>
  <c r="BZ34" i="43"/>
  <c r="BY34" i="43"/>
  <c r="BX34" i="43"/>
  <c r="BW34" i="43"/>
  <c r="BV34" i="43"/>
  <c r="BU34" i="43"/>
  <c r="BT34" i="43"/>
  <c r="CA33" i="43"/>
  <c r="BZ33" i="43"/>
  <c r="BY33" i="43"/>
  <c r="BX33" i="43"/>
  <c r="BW33" i="43"/>
  <c r="BV33" i="43"/>
  <c r="BU33" i="43"/>
  <c r="BT33" i="43"/>
  <c r="CA32" i="43"/>
  <c r="BZ32" i="43"/>
  <c r="BY32" i="43"/>
  <c r="BX32" i="43"/>
  <c r="BW32" i="43"/>
  <c r="BV32" i="43"/>
  <c r="BU32" i="43"/>
  <c r="BT32" i="43"/>
  <c r="CA31" i="43"/>
  <c r="BZ31" i="43"/>
  <c r="BY31" i="43"/>
  <c r="BX31" i="43"/>
  <c r="BW31" i="43"/>
  <c r="BV31" i="43"/>
  <c r="BU31" i="43"/>
  <c r="BT31" i="43"/>
  <c r="CA30" i="43"/>
  <c r="BZ30" i="43"/>
  <c r="BY30" i="43"/>
  <c r="BX30" i="43"/>
  <c r="BW30" i="43"/>
  <c r="BV30" i="43"/>
  <c r="BU30" i="43"/>
  <c r="BT30" i="43"/>
  <c r="CA29" i="43"/>
  <c r="BZ29" i="43"/>
  <c r="BY29" i="43"/>
  <c r="BX29" i="43"/>
  <c r="BW29" i="43"/>
  <c r="BV29" i="43"/>
  <c r="BU29" i="43"/>
  <c r="BT29" i="43"/>
  <c r="CA28" i="43"/>
  <c r="BZ28" i="43"/>
  <c r="BY28" i="43"/>
  <c r="BX28" i="43"/>
  <c r="BW28" i="43"/>
  <c r="BV28" i="43"/>
  <c r="BU28" i="43"/>
  <c r="BT28" i="43"/>
  <c r="CA27" i="43"/>
  <c r="BZ27" i="43"/>
  <c r="BY27" i="43"/>
  <c r="BX27" i="43"/>
  <c r="BW27" i="43"/>
  <c r="BV27" i="43"/>
  <c r="BU27" i="43"/>
  <c r="BT27" i="43"/>
  <c r="CA26" i="43"/>
  <c r="BZ26" i="43"/>
  <c r="BY26" i="43"/>
  <c r="BX26" i="43"/>
  <c r="BW26" i="43"/>
  <c r="BV26" i="43"/>
  <c r="BU26" i="43"/>
  <c r="BT26" i="43"/>
  <c r="CA25" i="43"/>
  <c r="BZ25" i="43"/>
  <c r="BY25" i="43"/>
  <c r="BX25" i="43"/>
  <c r="BW25" i="43"/>
  <c r="BV25" i="43"/>
  <c r="BU25" i="43"/>
  <c r="BT25" i="43"/>
  <c r="CA24" i="43"/>
  <c r="BZ24" i="43"/>
  <c r="BY24" i="43"/>
  <c r="BX24" i="43"/>
  <c r="BW24" i="43"/>
  <c r="BV24" i="43"/>
  <c r="BU24" i="43"/>
  <c r="BT24" i="43"/>
  <c r="CA23" i="43"/>
  <c r="BZ23" i="43"/>
  <c r="BY23" i="43"/>
  <c r="BX23" i="43"/>
  <c r="BW23" i="43"/>
  <c r="BV23" i="43"/>
  <c r="BU23" i="43"/>
  <c r="BT23" i="43"/>
  <c r="CA22" i="43"/>
  <c r="BZ22" i="43"/>
  <c r="BY22" i="43"/>
  <c r="BX22" i="43"/>
  <c r="BW22" i="43"/>
  <c r="BV22" i="43"/>
  <c r="BU22" i="43"/>
  <c r="BT22" i="43"/>
  <c r="CA21" i="43"/>
  <c r="BZ21" i="43"/>
  <c r="BY21" i="43"/>
  <c r="BX21" i="43"/>
  <c r="BW21" i="43"/>
  <c r="BV21" i="43"/>
  <c r="BU21" i="43"/>
  <c r="BT21" i="43"/>
  <c r="CA20" i="43"/>
  <c r="BZ20" i="43"/>
  <c r="BY20" i="43"/>
  <c r="BX20" i="43"/>
  <c r="BW20" i="43"/>
  <c r="BV20" i="43"/>
  <c r="BU20" i="43"/>
  <c r="BT20" i="43"/>
  <c r="CA19" i="43"/>
  <c r="BZ19" i="43"/>
  <c r="BY19" i="43"/>
  <c r="BX19" i="43"/>
  <c r="BW19" i="43"/>
  <c r="BV19" i="43"/>
  <c r="BU19" i="43"/>
  <c r="BT19" i="43"/>
  <c r="CA18" i="43"/>
  <c r="BZ18" i="43"/>
  <c r="BY18" i="43"/>
  <c r="BX18" i="43"/>
  <c r="BW18" i="43"/>
  <c r="BV18" i="43"/>
  <c r="BU18" i="43"/>
  <c r="BT18" i="43"/>
  <c r="CA17" i="43"/>
  <c r="BZ17" i="43"/>
  <c r="BY17" i="43"/>
  <c r="BX17" i="43"/>
  <c r="BW17" i="43"/>
  <c r="BV17" i="43"/>
  <c r="BU17" i="43"/>
  <c r="BT17" i="43"/>
  <c r="CA16" i="43"/>
  <c r="BZ16" i="43"/>
  <c r="BY16" i="43"/>
  <c r="BX16" i="43"/>
  <c r="BW16" i="43"/>
  <c r="BV16" i="43"/>
  <c r="BU16" i="43"/>
  <c r="BT16" i="43"/>
  <c r="CB15" i="43"/>
  <c r="CA15" i="43"/>
  <c r="BZ15" i="43"/>
  <c r="BY15" i="43"/>
  <c r="BX15" i="43"/>
  <c r="BW15" i="43"/>
  <c r="BV15" i="43"/>
  <c r="BU15" i="43"/>
  <c r="BT15" i="43"/>
  <c r="CB14" i="43"/>
  <c r="CA14" i="43"/>
  <c r="BZ14" i="43"/>
  <c r="BY14" i="43"/>
  <c r="BX14" i="43"/>
  <c r="BW14" i="43"/>
  <c r="BV14" i="43"/>
  <c r="BU14" i="43"/>
  <c r="BT14" i="43"/>
  <c r="CB13" i="43"/>
  <c r="CA13" i="43"/>
  <c r="BZ13" i="43"/>
  <c r="BY13" i="43"/>
  <c r="BX13" i="43"/>
  <c r="BW13" i="43"/>
  <c r="BV13" i="43"/>
  <c r="BU13" i="43"/>
  <c r="BT13" i="43"/>
  <c r="CB12" i="43"/>
  <c r="CA12" i="43"/>
  <c r="BZ12" i="43"/>
  <c r="BY12" i="43"/>
  <c r="BX12" i="43"/>
  <c r="BW12" i="43"/>
  <c r="BV12" i="43"/>
  <c r="BU12" i="43"/>
  <c r="BT12" i="43"/>
  <c r="CB11" i="43"/>
  <c r="CA11" i="43"/>
  <c r="BZ11" i="43"/>
  <c r="BY11" i="43"/>
  <c r="BX11" i="43"/>
  <c r="BW11" i="43"/>
  <c r="BV11" i="43"/>
  <c r="BU11" i="43"/>
  <c r="BT11" i="43"/>
  <c r="CB10" i="43"/>
  <c r="CA10" i="43"/>
  <c r="BZ10" i="43"/>
  <c r="BY10" i="43"/>
  <c r="BX10" i="43"/>
  <c r="BW10" i="43"/>
  <c r="BV10" i="43"/>
  <c r="BU10" i="43"/>
  <c r="BT10" i="43"/>
  <c r="CB9" i="43"/>
  <c r="CA9" i="43"/>
  <c r="BZ9" i="43"/>
  <c r="BY9" i="43"/>
  <c r="BX9" i="43"/>
  <c r="BW9" i="43"/>
  <c r="BV9" i="43"/>
  <c r="BU9" i="43"/>
  <c r="BT9" i="43"/>
  <c r="CB8" i="43"/>
  <c r="CA8" i="43"/>
  <c r="BZ8" i="43"/>
  <c r="BY8" i="43"/>
  <c r="BX8" i="43"/>
  <c r="BW8" i="43"/>
  <c r="BV8" i="43"/>
  <c r="BU8" i="43"/>
  <c r="BT8" i="43"/>
  <c r="CB7" i="43"/>
  <c r="CA7" i="43"/>
  <c r="BZ7" i="43"/>
  <c r="BY7" i="43"/>
  <c r="BX7" i="43"/>
  <c r="BW7" i="43"/>
  <c r="BV7" i="43"/>
  <c r="BU7" i="43"/>
  <c r="BT7" i="43"/>
  <c r="CB6" i="43"/>
  <c r="CA6" i="43"/>
  <c r="BZ6" i="43"/>
  <c r="BY6" i="43"/>
  <c r="BX6" i="43"/>
  <c r="BW6" i="43"/>
  <c r="BV6" i="43"/>
  <c r="BU6" i="43"/>
  <c r="BT6" i="43"/>
  <c r="CB5" i="43"/>
  <c r="CA5" i="43"/>
  <c r="BZ5" i="43"/>
  <c r="BY5" i="43"/>
  <c r="BX5" i="43"/>
  <c r="BW5" i="43"/>
  <c r="BV5" i="43"/>
  <c r="BU5" i="43"/>
  <c r="BT5" i="43"/>
  <c r="CB4" i="43"/>
  <c r="CA4" i="43"/>
  <c r="BZ4" i="43"/>
  <c r="BY4" i="43"/>
  <c r="BX4" i="43"/>
  <c r="BW4" i="43"/>
  <c r="BV4" i="43"/>
  <c r="BU4" i="43"/>
  <c r="BT4" i="43"/>
  <c r="CB3" i="43"/>
  <c r="CA3" i="43"/>
  <c r="BZ3" i="43"/>
  <c r="BY3" i="43"/>
  <c r="BX3" i="43"/>
  <c r="BW3" i="43"/>
  <c r="BV3" i="43"/>
  <c r="BU3" i="43"/>
  <c r="BT3" i="43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N38" i="42"/>
  <c r="M38" i="42"/>
  <c r="CM38" i="42" s="1"/>
  <c r="L38" i="42"/>
  <c r="K38" i="42"/>
  <c r="J38" i="42"/>
  <c r="I38" i="42"/>
  <c r="H38" i="42"/>
  <c r="G38" i="42"/>
  <c r="F38" i="42"/>
  <c r="E38" i="42"/>
  <c r="D38" i="42"/>
  <c r="CD38" i="42" s="1"/>
  <c r="C38" i="42"/>
  <c r="B38" i="42"/>
  <c r="BU36" i="42"/>
  <c r="BT36" i="42"/>
  <c r="BS36" i="42"/>
  <c r="BR36" i="42"/>
  <c r="BQ36" i="42"/>
  <c r="BP36" i="42"/>
  <c r="V17" i="47" s="1"/>
  <c r="BO36" i="42"/>
  <c r="T17" i="47" s="1"/>
  <c r="BN36" i="42"/>
  <c r="S17" i="47" s="1"/>
  <c r="BM36" i="42"/>
  <c r="R17" i="47" s="1"/>
  <c r="BL36" i="42"/>
  <c r="Q17" i="47" s="1"/>
  <c r="BK36" i="42"/>
  <c r="BJ36" i="42"/>
  <c r="BI36" i="42"/>
  <c r="BH36" i="42"/>
  <c r="BG36" i="42"/>
  <c r="BF36" i="42"/>
  <c r="BE36" i="42"/>
  <c r="BD36" i="42"/>
  <c r="BC36" i="42"/>
  <c r="BB36" i="42"/>
  <c r="P17" i="47" s="1"/>
  <c r="BA36" i="42"/>
  <c r="AZ36" i="42"/>
  <c r="AY36" i="42"/>
  <c r="AX36" i="42"/>
  <c r="AW36" i="42"/>
  <c r="O17" i="47" s="1"/>
  <c r="AV36" i="42"/>
  <c r="N17" i="47" s="1"/>
  <c r="AU36" i="42"/>
  <c r="M17" i="47" s="1"/>
  <c r="AT36" i="42"/>
  <c r="AS36" i="42"/>
  <c r="AR36" i="42"/>
  <c r="AQ36" i="42"/>
  <c r="AP36" i="42"/>
  <c r="AO36" i="42"/>
  <c r="L17" i="47" s="1"/>
  <c r="AN36" i="42"/>
  <c r="K17" i="47" s="1"/>
  <c r="AM36" i="42"/>
  <c r="AL36" i="42"/>
  <c r="J17" i="47" s="1"/>
  <c r="AK36" i="42"/>
  <c r="I17" i="47" s="1"/>
  <c r="AJ36" i="42"/>
  <c r="AI36" i="42"/>
  <c r="AH36" i="42"/>
  <c r="AG36" i="42"/>
  <c r="AF36" i="42"/>
  <c r="H17" i="47" s="1"/>
  <c r="AE36" i="42"/>
  <c r="F17" i="47" s="1"/>
  <c r="AD36" i="42"/>
  <c r="AC36" i="42"/>
  <c r="AB36" i="42"/>
  <c r="AA36" i="42"/>
  <c r="Z36" i="42"/>
  <c r="Y36" i="42"/>
  <c r="E17" i="47" s="1"/>
  <c r="X36" i="42"/>
  <c r="W36" i="42"/>
  <c r="V36" i="42"/>
  <c r="C17" i="47" s="1"/>
  <c r="U36" i="42"/>
  <c r="B17" i="47" s="1"/>
  <c r="T36" i="42"/>
  <c r="S36" i="42"/>
  <c r="R36" i="42"/>
  <c r="Q36" i="42"/>
  <c r="N36" i="42"/>
  <c r="CN36" i="42" s="1"/>
  <c r="M36" i="42"/>
  <c r="CM36" i="42" s="1"/>
  <c r="L36" i="42"/>
  <c r="CL36" i="42" s="1"/>
  <c r="K36" i="42"/>
  <c r="J36" i="42"/>
  <c r="I36" i="42"/>
  <c r="H36" i="42"/>
  <c r="G36" i="42"/>
  <c r="F36" i="42"/>
  <c r="CF36" i="42" s="1"/>
  <c r="E36" i="42"/>
  <c r="D36" i="42"/>
  <c r="CD36" i="42" s="1"/>
  <c r="C36" i="42"/>
  <c r="B36" i="42"/>
  <c r="CB36" i="42" s="1"/>
  <c r="CH35" i="42"/>
  <c r="CG35" i="42"/>
  <c r="CF35" i="42"/>
  <c r="CE35" i="42"/>
  <c r="CD35" i="42"/>
  <c r="CC35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CA34" i="42"/>
  <c r="BY34" i="42"/>
  <c r="BW34" i="42"/>
  <c r="BV34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CA33" i="42"/>
  <c r="BY33" i="42"/>
  <c r="BW33" i="42"/>
  <c r="BV33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Y32" i="42"/>
  <c r="BW32" i="42"/>
  <c r="BV32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Y31" i="42"/>
  <c r="BW31" i="42"/>
  <c r="BV31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CA30" i="42"/>
  <c r="BY30" i="42"/>
  <c r="BW30" i="42"/>
  <c r="BV30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CA29" i="42"/>
  <c r="BY29" i="42"/>
  <c r="BW29" i="42"/>
  <c r="BV29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CA28" i="42"/>
  <c r="BY28" i="42"/>
  <c r="BW28" i="42"/>
  <c r="BV28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CA27" i="42"/>
  <c r="BY27" i="42"/>
  <c r="BW27" i="42"/>
  <c r="BV27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CA26" i="42"/>
  <c r="BY26" i="42"/>
  <c r="BW26" i="42"/>
  <c r="BV26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CA25" i="42"/>
  <c r="BY25" i="42"/>
  <c r="BW25" i="42"/>
  <c r="BV25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CA24" i="42"/>
  <c r="BY24" i="42"/>
  <c r="BW24" i="42"/>
  <c r="BV24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CA23" i="42"/>
  <c r="BY23" i="42"/>
  <c r="BW23" i="42"/>
  <c r="BV23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Y22" i="42"/>
  <c r="BW22" i="42"/>
  <c r="BV22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CA21" i="42"/>
  <c r="BY21" i="42"/>
  <c r="BW21" i="42"/>
  <c r="BV21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CA20" i="42"/>
  <c r="BY20" i="42"/>
  <c r="BW20" i="42"/>
  <c r="BV20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CA19" i="42"/>
  <c r="BY19" i="42"/>
  <c r="BW19" i="42"/>
  <c r="BV19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CA18" i="42"/>
  <c r="BY18" i="42"/>
  <c r="BW18" i="42"/>
  <c r="BV18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CA17" i="42"/>
  <c r="BY17" i="42"/>
  <c r="BW17" i="42"/>
  <c r="BV17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CA16" i="42"/>
  <c r="BY16" i="42"/>
  <c r="BW16" i="42"/>
  <c r="BV16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CA15" i="42"/>
  <c r="BY15" i="42"/>
  <c r="BW15" i="42"/>
  <c r="BV15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CA14" i="42"/>
  <c r="BY14" i="42"/>
  <c r="BW14" i="42"/>
  <c r="BV14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CA13" i="42"/>
  <c r="BY13" i="42"/>
  <c r="BW13" i="42"/>
  <c r="BV13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CA12" i="42"/>
  <c r="BY12" i="42"/>
  <c r="BW12" i="42"/>
  <c r="BV12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CA11" i="42"/>
  <c r="BY11" i="42"/>
  <c r="BW11" i="42"/>
  <c r="BV11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CA10" i="42"/>
  <c r="BY10" i="42"/>
  <c r="BW10" i="42"/>
  <c r="BV10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Y9" i="42"/>
  <c r="BW9" i="42"/>
  <c r="BV9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CA8" i="42"/>
  <c r="BY8" i="42"/>
  <c r="BW8" i="42"/>
  <c r="BV8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CA7" i="42"/>
  <c r="BY7" i="42"/>
  <c r="BW7" i="42"/>
  <c r="BV7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CA6" i="42"/>
  <c r="BY6" i="42"/>
  <c r="BW6" i="42"/>
  <c r="BV6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CA5" i="42"/>
  <c r="BY5" i="42"/>
  <c r="BW5" i="42"/>
  <c r="BV5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CA4" i="42"/>
  <c r="BY4" i="42"/>
  <c r="BW4" i="42"/>
  <c r="BV4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CA3" i="42"/>
  <c r="BY3" i="42"/>
  <c r="BW3" i="42"/>
  <c r="BV3" i="42"/>
  <c r="BV49" i="43" l="1"/>
  <c r="BV50" i="43"/>
  <c r="BV51" i="43"/>
  <c r="CL38" i="42"/>
  <c r="BZ49" i="43"/>
  <c r="BZ50" i="43"/>
  <c r="BZ51" i="43"/>
  <c r="BU49" i="43"/>
  <c r="BY49" i="43"/>
  <c r="BU50" i="43"/>
  <c r="BY50" i="43"/>
  <c r="BU51" i="43"/>
  <c r="BY51" i="43"/>
  <c r="BX49" i="43"/>
  <c r="BX50" i="43"/>
  <c r="BX51" i="43"/>
  <c r="CB38" i="42"/>
  <c r="CF38" i="42"/>
  <c r="CN38" i="42"/>
  <c r="CH36" i="42"/>
  <c r="CJ38" i="42"/>
  <c r="BV38" i="42"/>
  <c r="CE36" i="42"/>
  <c r="CI36" i="42"/>
  <c r="CC38" i="42"/>
  <c r="CG38" i="42"/>
  <c r="CK38" i="42"/>
  <c r="BW36" i="42"/>
  <c r="BW38" i="42"/>
  <c r="CJ36" i="42"/>
  <c r="CH38" i="42"/>
  <c r="CC36" i="42"/>
  <c r="CG36" i="42"/>
  <c r="CK36" i="42"/>
  <c r="CE38" i="42"/>
  <c r="CI38" i="42"/>
  <c r="BV36" i="42"/>
  <c r="U17" i="47" s="1"/>
  <c r="CF51" i="41"/>
  <c r="CE51" i="41"/>
  <c r="CD51" i="41"/>
  <c r="CC51" i="41"/>
  <c r="CB51" i="41"/>
  <c r="CA51" i="41"/>
  <c r="BO51" i="41"/>
  <c r="BN51" i="41"/>
  <c r="BM51" i="41"/>
  <c r="BL51" i="41"/>
  <c r="BK51" i="41"/>
  <c r="BJ51" i="41"/>
  <c r="BI51" i="41"/>
  <c r="BH51" i="41"/>
  <c r="BG51" i="41"/>
  <c r="BF51" i="41"/>
  <c r="BE51" i="41"/>
  <c r="BD51" i="41"/>
  <c r="BC51" i="41"/>
  <c r="BB51" i="41"/>
  <c r="BA51" i="41"/>
  <c r="AZ51" i="41"/>
  <c r="AY51" i="41"/>
  <c r="AX51" i="41"/>
  <c r="AW51" i="41"/>
  <c r="AV51" i="41"/>
  <c r="AU51" i="41"/>
  <c r="AT51" i="41"/>
  <c r="AS51" i="41"/>
  <c r="AR51" i="41"/>
  <c r="AQ51" i="41"/>
  <c r="AP51" i="41"/>
  <c r="AO51" i="41"/>
  <c r="AN51" i="41"/>
  <c r="AM51" i="41"/>
  <c r="AL51" i="41"/>
  <c r="AK51" i="41"/>
  <c r="AJ51" i="41"/>
  <c r="AI51" i="41"/>
  <c r="AH51" i="41"/>
  <c r="AG51" i="41"/>
  <c r="AF51" i="41"/>
  <c r="AE51" i="41"/>
  <c r="AD51" i="41"/>
  <c r="AC51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H51" i="41"/>
  <c r="BZ51" i="41" s="1"/>
  <c r="G51" i="41"/>
  <c r="BY51" i="41" s="1"/>
  <c r="F51" i="41"/>
  <c r="BX51" i="41" s="1"/>
  <c r="E51" i="41"/>
  <c r="BW51" i="41" s="1"/>
  <c r="D51" i="41"/>
  <c r="BV51" i="41" s="1"/>
  <c r="C51" i="41"/>
  <c r="BU51" i="41" s="1"/>
  <c r="B51" i="41"/>
  <c r="CF50" i="41"/>
  <c r="CE50" i="41"/>
  <c r="CD50" i="41"/>
  <c r="CC50" i="41"/>
  <c r="CB50" i="41"/>
  <c r="CA50" i="41"/>
  <c r="BO50" i="41"/>
  <c r="BN50" i="41"/>
  <c r="BM50" i="41"/>
  <c r="BL50" i="41"/>
  <c r="BK50" i="41"/>
  <c r="BJ50" i="41"/>
  <c r="BI50" i="41"/>
  <c r="BH50" i="41"/>
  <c r="BG50" i="41"/>
  <c r="BF50" i="41"/>
  <c r="BE50" i="41"/>
  <c r="BD50" i="41"/>
  <c r="BC50" i="41"/>
  <c r="BB50" i="41"/>
  <c r="BA50" i="41"/>
  <c r="AZ50" i="41"/>
  <c r="AY50" i="41"/>
  <c r="AX50" i="41"/>
  <c r="AW50" i="41"/>
  <c r="AV50" i="41"/>
  <c r="AU50" i="41"/>
  <c r="AT50" i="41"/>
  <c r="AS50" i="41"/>
  <c r="AR50" i="41"/>
  <c r="AQ50" i="41"/>
  <c r="AP50" i="41"/>
  <c r="AO50" i="41"/>
  <c r="AN50" i="41"/>
  <c r="AM50" i="41"/>
  <c r="AL50" i="41"/>
  <c r="AK50" i="41"/>
  <c r="AJ50" i="41"/>
  <c r="AI50" i="41"/>
  <c r="AH50" i="41"/>
  <c r="AG50" i="41"/>
  <c r="AF50" i="41"/>
  <c r="AE50" i="41"/>
  <c r="AD50" i="41"/>
  <c r="AC50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H50" i="41"/>
  <c r="BZ50" i="41" s="1"/>
  <c r="G50" i="41"/>
  <c r="F50" i="41"/>
  <c r="E50" i="41"/>
  <c r="D50" i="41"/>
  <c r="BV50" i="41" s="1"/>
  <c r="C50" i="41"/>
  <c r="B50" i="41"/>
  <c r="CF49" i="41"/>
  <c r="CE49" i="41"/>
  <c r="CD49" i="41"/>
  <c r="CC49" i="41"/>
  <c r="CB49" i="41"/>
  <c r="CA49" i="41"/>
  <c r="BO49" i="41"/>
  <c r="BN49" i="41"/>
  <c r="BM49" i="41"/>
  <c r="BL49" i="41"/>
  <c r="BK49" i="41"/>
  <c r="BJ49" i="41"/>
  <c r="V16" i="47" s="1"/>
  <c r="BI49" i="41"/>
  <c r="U16" i="47" s="1"/>
  <c r="BH49" i="41"/>
  <c r="T16" i="47" s="1"/>
  <c r="BG49" i="41"/>
  <c r="S16" i="47" s="1"/>
  <c r="BF49" i="41"/>
  <c r="R16" i="47" s="1"/>
  <c r="BE49" i="41"/>
  <c r="Q16" i="47" s="1"/>
  <c r="BD49" i="41"/>
  <c r="BC49" i="41"/>
  <c r="BB49" i="41"/>
  <c r="BA49" i="41"/>
  <c r="AZ49" i="41"/>
  <c r="AY49" i="41"/>
  <c r="AX49" i="41"/>
  <c r="AW49" i="41"/>
  <c r="AV49" i="41"/>
  <c r="AU49" i="41"/>
  <c r="P16" i="47" s="1"/>
  <c r="AT49" i="41"/>
  <c r="AS49" i="41"/>
  <c r="AR49" i="41"/>
  <c r="AQ49" i="41"/>
  <c r="AP49" i="41"/>
  <c r="O16" i="47" s="1"/>
  <c r="AO49" i="41"/>
  <c r="N16" i="47" s="1"/>
  <c r="AN49" i="41"/>
  <c r="M16" i="47" s="1"/>
  <c r="AM49" i="41"/>
  <c r="AL49" i="41"/>
  <c r="AK49" i="41"/>
  <c r="AJ49" i="41"/>
  <c r="AI49" i="41"/>
  <c r="AH49" i="41"/>
  <c r="AG49" i="41"/>
  <c r="L16" i="47" s="1"/>
  <c r="AF49" i="41"/>
  <c r="K16" i="47" s="1"/>
  <c r="AE49" i="41"/>
  <c r="AD49" i="41"/>
  <c r="J16" i="47" s="1"/>
  <c r="AC49" i="41"/>
  <c r="I16" i="47" s="1"/>
  <c r="AB49" i="41"/>
  <c r="AA49" i="41"/>
  <c r="Z49" i="41"/>
  <c r="Y49" i="41"/>
  <c r="X49" i="41"/>
  <c r="H16" i="47" s="1"/>
  <c r="W49" i="41"/>
  <c r="F16" i="47" s="1"/>
  <c r="V49" i="41"/>
  <c r="U49" i="41"/>
  <c r="T49" i="41"/>
  <c r="S49" i="41"/>
  <c r="R49" i="41"/>
  <c r="Q49" i="41"/>
  <c r="E16" i="47" s="1"/>
  <c r="P49" i="41"/>
  <c r="O49" i="41"/>
  <c r="C16" i="47" s="1"/>
  <c r="N49" i="41"/>
  <c r="B16" i="47" s="1"/>
  <c r="M49" i="41"/>
  <c r="L49" i="41"/>
  <c r="K49" i="41"/>
  <c r="H49" i="41"/>
  <c r="BZ49" i="41" s="1"/>
  <c r="G49" i="41"/>
  <c r="F49" i="41"/>
  <c r="E49" i="41"/>
  <c r="D49" i="41"/>
  <c r="BV49" i="41" s="1"/>
  <c r="C49" i="41"/>
  <c r="B49" i="41"/>
  <c r="BZ48" i="41"/>
  <c r="BY48" i="41"/>
  <c r="BX48" i="41"/>
  <c r="BW48" i="41"/>
  <c r="BV48" i="41"/>
  <c r="BU48" i="41"/>
  <c r="BZ15" i="41"/>
  <c r="BY15" i="41"/>
  <c r="BX15" i="41"/>
  <c r="BW15" i="41"/>
  <c r="BV15" i="41"/>
  <c r="BU15" i="41"/>
  <c r="BT15" i="41"/>
  <c r="BS15" i="41"/>
  <c r="BZ14" i="41"/>
  <c r="BY14" i="41"/>
  <c r="BX14" i="41"/>
  <c r="BW14" i="41"/>
  <c r="BV14" i="41"/>
  <c r="BU14" i="41"/>
  <c r="BT14" i="41"/>
  <c r="BS14" i="41"/>
  <c r="BZ13" i="41"/>
  <c r="BY13" i="41"/>
  <c r="BX13" i="41"/>
  <c r="BW13" i="41"/>
  <c r="BV13" i="41"/>
  <c r="BU13" i="41"/>
  <c r="BT13" i="41"/>
  <c r="BS13" i="41"/>
  <c r="BZ12" i="41"/>
  <c r="BY12" i="41"/>
  <c r="BX12" i="41"/>
  <c r="BW12" i="41"/>
  <c r="BV12" i="41"/>
  <c r="BU12" i="41"/>
  <c r="BT12" i="41"/>
  <c r="BS12" i="41"/>
  <c r="BZ11" i="41"/>
  <c r="BY11" i="41"/>
  <c r="BX11" i="41"/>
  <c r="BW11" i="41"/>
  <c r="BV11" i="41"/>
  <c r="BU11" i="41"/>
  <c r="BT11" i="41"/>
  <c r="BS11" i="41"/>
  <c r="BZ10" i="41"/>
  <c r="BY10" i="41"/>
  <c r="BX10" i="41"/>
  <c r="BW10" i="41"/>
  <c r="BV10" i="41"/>
  <c r="BU10" i="41"/>
  <c r="BT10" i="41"/>
  <c r="BS10" i="41"/>
  <c r="BZ9" i="41"/>
  <c r="BY9" i="41"/>
  <c r="BX9" i="41"/>
  <c r="BW9" i="41"/>
  <c r="BV9" i="41"/>
  <c r="BU9" i="41"/>
  <c r="BT9" i="41"/>
  <c r="BS9" i="41"/>
  <c r="BZ8" i="41"/>
  <c r="BY8" i="41"/>
  <c r="BX8" i="41"/>
  <c r="BW8" i="41"/>
  <c r="BV8" i="41"/>
  <c r="BU8" i="41"/>
  <c r="BT8" i="41"/>
  <c r="BS8" i="41"/>
  <c r="BZ7" i="41"/>
  <c r="BY7" i="41"/>
  <c r="BX7" i="41"/>
  <c r="BW7" i="41"/>
  <c r="BV7" i="41"/>
  <c r="BU7" i="41"/>
  <c r="BT7" i="41"/>
  <c r="BS7" i="41"/>
  <c r="BZ6" i="41"/>
  <c r="BY6" i="41"/>
  <c r="BX6" i="41"/>
  <c r="BW6" i="41"/>
  <c r="BV6" i="41"/>
  <c r="BU6" i="41"/>
  <c r="BT6" i="41"/>
  <c r="BS6" i="41"/>
  <c r="BZ5" i="41"/>
  <c r="BY5" i="41"/>
  <c r="BX5" i="41"/>
  <c r="BW5" i="41"/>
  <c r="BV5" i="41"/>
  <c r="BU5" i="41"/>
  <c r="BT5" i="41"/>
  <c r="BS5" i="41"/>
  <c r="BZ4" i="41"/>
  <c r="BY4" i="41"/>
  <c r="BX4" i="41"/>
  <c r="BW4" i="41"/>
  <c r="BV4" i="41"/>
  <c r="BU4" i="41"/>
  <c r="BT4" i="41"/>
  <c r="BS4" i="41"/>
  <c r="BZ3" i="41"/>
  <c r="BY3" i="41"/>
  <c r="BX3" i="41"/>
  <c r="BW3" i="41"/>
  <c r="BV3" i="41"/>
  <c r="BU3" i="41"/>
  <c r="BT3" i="41"/>
  <c r="BS3" i="41"/>
  <c r="BT49" i="41" l="1"/>
  <c r="BT51" i="41"/>
  <c r="BT50" i="41"/>
  <c r="BX50" i="41"/>
  <c r="BU50" i="41"/>
  <c r="BW49" i="41"/>
  <c r="BY49" i="41"/>
  <c r="BX49" i="41"/>
  <c r="BY50" i="41"/>
  <c r="BU49" i="41"/>
  <c r="BW50" i="41"/>
  <c r="W53" i="29" l="1"/>
  <c r="X53" i="29"/>
  <c r="H23" i="21" s="1"/>
  <c r="W54" i="29"/>
  <c r="X54" i="29"/>
  <c r="S23" i="21" s="1"/>
  <c r="V21" i="47" l="1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F21" i="47"/>
  <c r="E21" i="47"/>
  <c r="C21" i="47"/>
  <c r="B21" i="47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A59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A61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BR59" i="36" l="1"/>
  <c r="BR49" i="36"/>
  <c r="BS49" i="36"/>
  <c r="BT49" i="36"/>
  <c r="BU49" i="36"/>
  <c r="BV49" i="36"/>
  <c r="BW49" i="36"/>
  <c r="BX49" i="36"/>
  <c r="BR50" i="36"/>
  <c r="BS50" i="36"/>
  <c r="BT50" i="36"/>
  <c r="BU50" i="36"/>
  <c r="BV50" i="36"/>
  <c r="BW50" i="36"/>
  <c r="BX50" i="36"/>
  <c r="BR51" i="36"/>
  <c r="BS51" i="36"/>
  <c r="BT51" i="36"/>
  <c r="BU51" i="36"/>
  <c r="BV51" i="36"/>
  <c r="BW51" i="36"/>
  <c r="BX51" i="36"/>
  <c r="BR52" i="36"/>
  <c r="BS52" i="36"/>
  <c r="BT52" i="36"/>
  <c r="BU52" i="36"/>
  <c r="BV52" i="36"/>
  <c r="BW52" i="36"/>
  <c r="BX52" i="36"/>
  <c r="BR53" i="36"/>
  <c r="BS53" i="36"/>
  <c r="BT53" i="36"/>
  <c r="BU53" i="36"/>
  <c r="BV53" i="36"/>
  <c r="BW53" i="36"/>
  <c r="BX53" i="36"/>
  <c r="BR54" i="36"/>
  <c r="BS54" i="36"/>
  <c r="BT54" i="36"/>
  <c r="BU54" i="36"/>
  <c r="BV54" i="36"/>
  <c r="BW54" i="36"/>
  <c r="BX54" i="36"/>
  <c r="BR55" i="36"/>
  <c r="BS55" i="36"/>
  <c r="BT55" i="36"/>
  <c r="BU55" i="36"/>
  <c r="BV55" i="36"/>
  <c r="BW55" i="36"/>
  <c r="BX55" i="36"/>
  <c r="BR56" i="36"/>
  <c r="BS56" i="36"/>
  <c r="BT56" i="36"/>
  <c r="BU56" i="36"/>
  <c r="BV56" i="36"/>
  <c r="BW56" i="36"/>
  <c r="BX56" i="36"/>
  <c r="AC61" i="33" l="1"/>
  <c r="G53" i="30" l="1"/>
  <c r="D53" i="30"/>
  <c r="B5" i="30"/>
  <c r="N5" i="30" s="1"/>
  <c r="D5" i="30"/>
  <c r="P5" i="30" s="1"/>
  <c r="G5" i="30"/>
  <c r="T5" i="30"/>
  <c r="B6" i="30"/>
  <c r="N6" i="30" s="1"/>
  <c r="D6" i="30"/>
  <c r="P6" i="30" s="1"/>
  <c r="G6" i="30"/>
  <c r="T6" i="30"/>
  <c r="B7" i="30"/>
  <c r="N7" i="30" s="1"/>
  <c r="D7" i="30"/>
  <c r="P7" i="30" s="1"/>
  <c r="G7" i="30"/>
  <c r="T7" i="30"/>
  <c r="B8" i="30"/>
  <c r="N8" i="30" s="1"/>
  <c r="D8" i="30"/>
  <c r="P8" i="30" s="1"/>
  <c r="G8" i="30"/>
  <c r="T8" i="30"/>
  <c r="B9" i="30"/>
  <c r="N9" i="30" s="1"/>
  <c r="D9" i="30"/>
  <c r="P9" i="30" s="1"/>
  <c r="G9" i="30"/>
  <c r="T9" i="30"/>
  <c r="B10" i="30"/>
  <c r="N10" i="30" s="1"/>
  <c r="D10" i="30"/>
  <c r="P10" i="30" s="1"/>
  <c r="G10" i="30"/>
  <c r="T10" i="30"/>
  <c r="B11" i="30"/>
  <c r="N11" i="30" s="1"/>
  <c r="D11" i="30"/>
  <c r="P11" i="30" s="1"/>
  <c r="G11" i="30"/>
  <c r="T11" i="30"/>
  <c r="B12" i="30"/>
  <c r="N12" i="30" s="1"/>
  <c r="D12" i="30"/>
  <c r="P12" i="30" s="1"/>
  <c r="G12" i="30"/>
  <c r="T12" i="30"/>
  <c r="B13" i="30"/>
  <c r="N13" i="30" s="1"/>
  <c r="D13" i="30"/>
  <c r="P13" i="30" s="1"/>
  <c r="G13" i="30"/>
  <c r="T13" i="30"/>
  <c r="B14" i="30"/>
  <c r="N14" i="30" s="1"/>
  <c r="D14" i="30"/>
  <c r="P14" i="30" s="1"/>
  <c r="G14" i="30"/>
  <c r="T14" i="30"/>
  <c r="B15" i="30"/>
  <c r="N15" i="30" s="1"/>
  <c r="D15" i="30"/>
  <c r="P15" i="30" s="1"/>
  <c r="G15" i="30"/>
  <c r="T15" i="30"/>
  <c r="B16" i="30"/>
  <c r="N16" i="30" s="1"/>
  <c r="D16" i="30"/>
  <c r="P16" i="30" s="1"/>
  <c r="G16" i="30"/>
  <c r="T16" i="30"/>
  <c r="B17" i="30"/>
  <c r="N17" i="30" s="1"/>
  <c r="D17" i="30"/>
  <c r="P17" i="30" s="1"/>
  <c r="G17" i="30"/>
  <c r="T17" i="30"/>
  <c r="B18" i="30"/>
  <c r="N18" i="30" s="1"/>
  <c r="D18" i="30"/>
  <c r="P18" i="30" s="1"/>
  <c r="G18" i="30"/>
  <c r="T18" i="30"/>
  <c r="B19" i="30"/>
  <c r="N19" i="30" s="1"/>
  <c r="D19" i="30"/>
  <c r="P19" i="30" s="1"/>
  <c r="G19" i="30"/>
  <c r="T19" i="30"/>
  <c r="B20" i="30"/>
  <c r="N20" i="30" s="1"/>
  <c r="D20" i="30"/>
  <c r="P20" i="30" s="1"/>
  <c r="G20" i="30"/>
  <c r="T20" i="30"/>
  <c r="B21" i="30"/>
  <c r="N21" i="30" s="1"/>
  <c r="D21" i="30"/>
  <c r="P21" i="30" s="1"/>
  <c r="G21" i="30"/>
  <c r="T21" i="30"/>
  <c r="B22" i="30"/>
  <c r="N22" i="30" s="1"/>
  <c r="D22" i="30"/>
  <c r="P22" i="30" s="1"/>
  <c r="G22" i="30"/>
  <c r="T22" i="30"/>
  <c r="B23" i="30"/>
  <c r="N23" i="30" s="1"/>
  <c r="D23" i="30"/>
  <c r="P23" i="30" s="1"/>
  <c r="G23" i="30"/>
  <c r="T23" i="30"/>
  <c r="B24" i="30"/>
  <c r="N24" i="30" s="1"/>
  <c r="D24" i="30"/>
  <c r="P24" i="30" s="1"/>
  <c r="G24" i="30"/>
  <c r="T24" i="30"/>
  <c r="B25" i="30"/>
  <c r="N25" i="30" s="1"/>
  <c r="D25" i="30"/>
  <c r="P25" i="30" s="1"/>
  <c r="G25" i="30"/>
  <c r="T25" i="30"/>
  <c r="B26" i="30"/>
  <c r="N26" i="30" s="1"/>
  <c r="D26" i="30"/>
  <c r="P26" i="30" s="1"/>
  <c r="G26" i="30"/>
  <c r="T26" i="30"/>
  <c r="B27" i="30"/>
  <c r="N27" i="30" s="1"/>
  <c r="D27" i="30"/>
  <c r="P27" i="30" s="1"/>
  <c r="G27" i="30"/>
  <c r="T27" i="30"/>
  <c r="B28" i="30"/>
  <c r="N28" i="30" s="1"/>
  <c r="D28" i="30"/>
  <c r="P28" i="30" s="1"/>
  <c r="G28" i="30"/>
  <c r="T28" i="30"/>
  <c r="B29" i="30"/>
  <c r="N29" i="30" s="1"/>
  <c r="D29" i="30"/>
  <c r="P29" i="30" s="1"/>
  <c r="G29" i="30"/>
  <c r="T29" i="30"/>
  <c r="B30" i="30"/>
  <c r="N30" i="30" s="1"/>
  <c r="D30" i="30"/>
  <c r="P30" i="30" s="1"/>
  <c r="G30" i="30"/>
  <c r="T30" i="30"/>
  <c r="B31" i="30"/>
  <c r="N31" i="30" s="1"/>
  <c r="D31" i="30"/>
  <c r="P31" i="30" s="1"/>
  <c r="G31" i="30"/>
  <c r="T31" i="30"/>
  <c r="B32" i="30"/>
  <c r="N32" i="30" s="1"/>
  <c r="D32" i="30"/>
  <c r="P32" i="30" s="1"/>
  <c r="G32" i="30"/>
  <c r="T32" i="30"/>
  <c r="B33" i="30"/>
  <c r="N33" i="30" s="1"/>
  <c r="D33" i="30"/>
  <c r="P33" i="30" s="1"/>
  <c r="G33" i="30"/>
  <c r="T33" i="30"/>
  <c r="B34" i="30"/>
  <c r="N34" i="30" s="1"/>
  <c r="D34" i="30"/>
  <c r="P34" i="30" s="1"/>
  <c r="G34" i="30"/>
  <c r="T34" i="30"/>
  <c r="B35" i="30"/>
  <c r="N35" i="30" s="1"/>
  <c r="D35" i="30"/>
  <c r="P35" i="30" s="1"/>
  <c r="G35" i="30"/>
  <c r="T35" i="30"/>
  <c r="B36" i="30"/>
  <c r="N36" i="30" s="1"/>
  <c r="D36" i="30"/>
  <c r="P36" i="30" s="1"/>
  <c r="G36" i="30"/>
  <c r="T36" i="30"/>
  <c r="B37" i="30"/>
  <c r="N37" i="30" s="1"/>
  <c r="D37" i="30"/>
  <c r="P37" i="30" s="1"/>
  <c r="G37" i="30"/>
  <c r="T37" i="30"/>
  <c r="B38" i="30"/>
  <c r="N38" i="30" s="1"/>
  <c r="D38" i="30"/>
  <c r="P38" i="30" s="1"/>
  <c r="G38" i="30"/>
  <c r="T38" i="30"/>
  <c r="B39" i="30"/>
  <c r="N39" i="30" s="1"/>
  <c r="D39" i="30"/>
  <c r="P39" i="30" s="1"/>
  <c r="G39" i="30"/>
  <c r="T39" i="30"/>
  <c r="B40" i="30"/>
  <c r="N40" i="30" s="1"/>
  <c r="D40" i="30"/>
  <c r="P40" i="30" s="1"/>
  <c r="G40" i="30"/>
  <c r="T40" i="30"/>
  <c r="B41" i="30"/>
  <c r="N41" i="30" s="1"/>
  <c r="D41" i="30"/>
  <c r="P41" i="30" s="1"/>
  <c r="G41" i="30"/>
  <c r="T41" i="30"/>
  <c r="B42" i="30"/>
  <c r="N42" i="30" s="1"/>
  <c r="D42" i="30"/>
  <c r="P42" i="30" s="1"/>
  <c r="G42" i="30"/>
  <c r="T42" i="30"/>
  <c r="B43" i="30"/>
  <c r="N43" i="30" s="1"/>
  <c r="D43" i="30"/>
  <c r="P43" i="30" s="1"/>
  <c r="G43" i="30"/>
  <c r="T43" i="30"/>
  <c r="B44" i="30"/>
  <c r="N44" i="30" s="1"/>
  <c r="D44" i="30"/>
  <c r="P44" i="30" s="1"/>
  <c r="G44" i="30"/>
  <c r="T44" i="30"/>
  <c r="B45" i="30"/>
  <c r="N45" i="30" s="1"/>
  <c r="D45" i="30"/>
  <c r="P45" i="30" s="1"/>
  <c r="G45" i="30"/>
  <c r="T45" i="30"/>
  <c r="B46" i="30"/>
  <c r="N46" i="30" s="1"/>
  <c r="D46" i="30"/>
  <c r="P46" i="30" s="1"/>
  <c r="G46" i="30"/>
  <c r="T46" i="30"/>
  <c r="B47" i="30"/>
  <c r="N47" i="30" s="1"/>
  <c r="D47" i="30"/>
  <c r="P47" i="30" s="1"/>
  <c r="G47" i="30"/>
  <c r="T47" i="30"/>
  <c r="B48" i="30"/>
  <c r="N48" i="30" s="1"/>
  <c r="D48" i="30"/>
  <c r="P48" i="30" s="1"/>
  <c r="G48" i="30"/>
  <c r="T48" i="30"/>
  <c r="B49" i="30"/>
  <c r="N49" i="30" s="1"/>
  <c r="D49" i="30"/>
  <c r="P49" i="30" s="1"/>
  <c r="G49" i="30"/>
  <c r="T49" i="30"/>
  <c r="B50" i="30"/>
  <c r="N50" i="30" s="1"/>
  <c r="D50" i="30"/>
  <c r="P50" i="30" s="1"/>
  <c r="G50" i="30"/>
  <c r="T50" i="30"/>
  <c r="B51" i="30"/>
  <c r="N51" i="30" s="1"/>
  <c r="D51" i="30"/>
  <c r="P51" i="30" s="1"/>
  <c r="G51" i="30"/>
  <c r="T51" i="30"/>
  <c r="B52" i="30"/>
  <c r="N52" i="30" s="1"/>
  <c r="D52" i="30"/>
  <c r="P52" i="30" s="1"/>
  <c r="G52" i="30"/>
  <c r="T52" i="30"/>
  <c r="G4" i="30"/>
  <c r="D4" i="30"/>
  <c r="B4" i="30"/>
  <c r="H44" i="21"/>
  <c r="G44" i="21"/>
  <c r="F44" i="21"/>
  <c r="E44" i="21"/>
  <c r="D44" i="21"/>
  <c r="C44" i="21"/>
  <c r="B44" i="21"/>
  <c r="G56" i="30" l="1"/>
  <c r="H56" i="30"/>
  <c r="T4" i="30"/>
  <c r="T56" i="30" s="1"/>
  <c r="B56" i="30"/>
  <c r="N4" i="30"/>
  <c r="N56" i="30" s="1"/>
  <c r="D56" i="30"/>
  <c r="P4" i="30"/>
  <c r="P56" i="30" s="1"/>
  <c r="D32" i="20"/>
  <c r="G32" i="20"/>
  <c r="R49" i="6" l="1"/>
  <c r="S49" i="6"/>
  <c r="T49" i="6"/>
  <c r="U49" i="6"/>
  <c r="V49" i="6"/>
  <c r="W49" i="6"/>
  <c r="X49" i="6"/>
  <c r="Y49" i="6"/>
  <c r="Z49" i="6"/>
  <c r="AA49" i="6"/>
  <c r="AB49" i="6"/>
  <c r="AC49" i="6"/>
  <c r="I15" i="20" s="1"/>
  <c r="AD49" i="6"/>
  <c r="AE49" i="6"/>
  <c r="AF49" i="6"/>
  <c r="AG49" i="6"/>
  <c r="AH49" i="6"/>
  <c r="AI49" i="6"/>
  <c r="AJ49" i="6"/>
  <c r="AK49" i="6"/>
  <c r="AL49" i="6"/>
  <c r="AM49" i="6"/>
  <c r="AN49" i="6"/>
  <c r="M15" i="20" s="1"/>
  <c r="AO49" i="6"/>
  <c r="N15" i="20" s="1"/>
  <c r="AP49" i="6"/>
  <c r="O15" i="20" s="1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Q15" i="20" s="1"/>
  <c r="BF49" i="6"/>
  <c r="BG49" i="6"/>
  <c r="S15" i="20" s="1"/>
  <c r="BH49" i="6"/>
  <c r="T15" i="20" s="1"/>
  <c r="BI49" i="6"/>
  <c r="U15" i="20" s="1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Y47" i="6" l="1"/>
  <c r="BX47" i="6"/>
  <c r="BW47" i="6"/>
  <c r="BV47" i="6"/>
  <c r="BU47" i="6"/>
  <c r="BT47" i="6"/>
  <c r="BS47" i="6"/>
  <c r="BY46" i="6"/>
  <c r="BX46" i="6"/>
  <c r="BW46" i="6"/>
  <c r="BV46" i="6"/>
  <c r="BU46" i="6"/>
  <c r="BT46" i="6"/>
  <c r="BS46" i="6"/>
  <c r="BY45" i="6"/>
  <c r="BX45" i="6"/>
  <c r="BW45" i="6"/>
  <c r="BV45" i="6"/>
  <c r="BU45" i="6"/>
  <c r="BT45" i="6"/>
  <c r="BS45" i="6"/>
  <c r="BY44" i="6"/>
  <c r="BX44" i="6"/>
  <c r="BW44" i="6"/>
  <c r="BV44" i="6"/>
  <c r="BU44" i="6"/>
  <c r="BT44" i="6"/>
  <c r="BS44" i="6"/>
  <c r="BY43" i="6"/>
  <c r="BX43" i="6"/>
  <c r="BW43" i="6"/>
  <c r="BV43" i="6"/>
  <c r="BU43" i="6"/>
  <c r="BT43" i="6"/>
  <c r="BS43" i="6"/>
  <c r="BY42" i="6"/>
  <c r="BX42" i="6"/>
  <c r="BW42" i="6"/>
  <c r="BV42" i="6"/>
  <c r="BU42" i="6"/>
  <c r="BT42" i="6"/>
  <c r="BS42" i="6"/>
  <c r="BY41" i="6"/>
  <c r="BX41" i="6"/>
  <c r="BW41" i="6"/>
  <c r="BV41" i="6"/>
  <c r="BU41" i="6"/>
  <c r="BT41" i="6"/>
  <c r="BS41" i="6"/>
  <c r="BY40" i="6"/>
  <c r="BX40" i="6"/>
  <c r="BW40" i="6"/>
  <c r="BV40" i="6"/>
  <c r="BU40" i="6"/>
  <c r="BT40" i="6"/>
  <c r="BS40" i="6"/>
  <c r="BY39" i="6"/>
  <c r="BX39" i="6"/>
  <c r="BW39" i="6"/>
  <c r="BV39" i="6"/>
  <c r="BU39" i="6"/>
  <c r="BT39" i="6"/>
  <c r="BS39" i="6"/>
  <c r="BY38" i="6"/>
  <c r="BX38" i="6"/>
  <c r="BW38" i="6"/>
  <c r="BV38" i="6"/>
  <c r="BU38" i="6"/>
  <c r="BT38" i="6"/>
  <c r="BS38" i="6"/>
  <c r="BY37" i="6"/>
  <c r="BX37" i="6"/>
  <c r="BW37" i="6"/>
  <c r="BV37" i="6"/>
  <c r="BU37" i="6"/>
  <c r="BT37" i="6"/>
  <c r="BS37" i="6"/>
  <c r="BY36" i="6"/>
  <c r="BX36" i="6"/>
  <c r="BW36" i="6"/>
  <c r="BV36" i="6"/>
  <c r="BU36" i="6"/>
  <c r="BT36" i="6"/>
  <c r="BS36" i="6"/>
  <c r="BY35" i="6"/>
  <c r="BX35" i="6"/>
  <c r="BW35" i="6"/>
  <c r="BV35" i="6"/>
  <c r="BU35" i="6"/>
  <c r="BT35" i="6"/>
  <c r="BS35" i="6"/>
  <c r="BY34" i="6"/>
  <c r="BX34" i="6"/>
  <c r="BW34" i="6"/>
  <c r="BV34" i="6"/>
  <c r="BU34" i="6"/>
  <c r="BT34" i="6"/>
  <c r="BS34" i="6"/>
  <c r="BY33" i="6"/>
  <c r="BX33" i="6"/>
  <c r="BW33" i="6"/>
  <c r="BV33" i="6"/>
  <c r="BU33" i="6"/>
  <c r="BT33" i="6"/>
  <c r="BS33" i="6"/>
  <c r="BY32" i="6"/>
  <c r="BX32" i="6"/>
  <c r="BW32" i="6"/>
  <c r="BV32" i="6"/>
  <c r="BU32" i="6"/>
  <c r="BT32" i="6"/>
  <c r="BS32" i="6"/>
  <c r="BY31" i="6"/>
  <c r="BX31" i="6"/>
  <c r="BW31" i="6"/>
  <c r="BV31" i="6"/>
  <c r="BU31" i="6"/>
  <c r="BT31" i="6"/>
  <c r="BS31" i="6"/>
  <c r="BY30" i="6"/>
  <c r="BX30" i="6"/>
  <c r="BW30" i="6"/>
  <c r="BV30" i="6"/>
  <c r="BU30" i="6"/>
  <c r="BT30" i="6"/>
  <c r="BS30" i="6"/>
  <c r="BY29" i="6"/>
  <c r="BX29" i="6"/>
  <c r="BW29" i="6"/>
  <c r="BV29" i="6"/>
  <c r="BU29" i="6"/>
  <c r="BT29" i="6"/>
  <c r="BS29" i="6"/>
  <c r="BY28" i="6"/>
  <c r="BX28" i="6"/>
  <c r="BW28" i="6"/>
  <c r="BV28" i="6"/>
  <c r="BU28" i="6"/>
  <c r="BT28" i="6"/>
  <c r="BS28" i="6"/>
  <c r="BY27" i="6"/>
  <c r="BX27" i="6"/>
  <c r="BW27" i="6"/>
  <c r="BV27" i="6"/>
  <c r="BU27" i="6"/>
  <c r="BT27" i="6"/>
  <c r="BS27" i="6"/>
  <c r="BY26" i="6"/>
  <c r="BX26" i="6"/>
  <c r="BW26" i="6"/>
  <c r="BV26" i="6"/>
  <c r="BU26" i="6"/>
  <c r="BT26" i="6"/>
  <c r="BS26" i="6"/>
  <c r="BY25" i="6"/>
  <c r="BX25" i="6"/>
  <c r="BW25" i="6"/>
  <c r="BV25" i="6"/>
  <c r="BU25" i="6"/>
  <c r="BT25" i="6"/>
  <c r="BS25" i="6"/>
  <c r="BY24" i="6"/>
  <c r="BX24" i="6"/>
  <c r="BW24" i="6"/>
  <c r="BV24" i="6"/>
  <c r="BU24" i="6"/>
  <c r="BT24" i="6"/>
  <c r="BS24" i="6"/>
  <c r="BY23" i="6"/>
  <c r="BX23" i="6"/>
  <c r="BW23" i="6"/>
  <c r="BV23" i="6"/>
  <c r="BU23" i="6"/>
  <c r="BT23" i="6"/>
  <c r="BS23" i="6"/>
  <c r="BY22" i="6"/>
  <c r="BX22" i="6"/>
  <c r="BW22" i="6"/>
  <c r="BV22" i="6"/>
  <c r="BU22" i="6"/>
  <c r="BT22" i="6"/>
  <c r="BS22" i="6"/>
  <c r="BY21" i="6"/>
  <c r="BX21" i="6"/>
  <c r="BW21" i="6"/>
  <c r="BV21" i="6"/>
  <c r="BU21" i="6"/>
  <c r="BT21" i="6"/>
  <c r="BS21" i="6"/>
  <c r="BY20" i="6"/>
  <c r="BX20" i="6"/>
  <c r="BW20" i="6"/>
  <c r="BV20" i="6"/>
  <c r="BU20" i="6"/>
  <c r="BT20" i="6"/>
  <c r="BS20" i="6"/>
  <c r="BY19" i="6"/>
  <c r="BX19" i="6"/>
  <c r="BW19" i="6"/>
  <c r="BV19" i="6"/>
  <c r="BU19" i="6"/>
  <c r="BT19" i="6"/>
  <c r="BS19" i="6"/>
  <c r="BY18" i="6"/>
  <c r="BX18" i="6"/>
  <c r="BW18" i="6"/>
  <c r="BV18" i="6"/>
  <c r="BU18" i="6"/>
  <c r="BT18" i="6"/>
  <c r="BS18" i="6"/>
  <c r="BY17" i="6"/>
  <c r="BX17" i="6"/>
  <c r="BW17" i="6"/>
  <c r="BV17" i="6"/>
  <c r="BU17" i="6"/>
  <c r="BT17" i="6"/>
  <c r="BS17" i="6"/>
  <c r="BY16" i="6"/>
  <c r="BX16" i="6"/>
  <c r="BW16" i="6"/>
  <c r="BV16" i="6"/>
  <c r="BU16" i="6"/>
  <c r="BT16" i="6"/>
  <c r="BS16" i="6"/>
  <c r="BY15" i="6"/>
  <c r="BX15" i="6"/>
  <c r="BW15" i="6"/>
  <c r="BV15" i="6"/>
  <c r="BU15" i="6"/>
  <c r="BT15" i="6"/>
  <c r="BS15" i="6"/>
  <c r="BY14" i="6"/>
  <c r="BX14" i="6"/>
  <c r="BW14" i="6"/>
  <c r="BV14" i="6"/>
  <c r="BU14" i="6"/>
  <c r="BT14" i="6"/>
  <c r="BS14" i="6"/>
  <c r="BY13" i="6"/>
  <c r="BX13" i="6"/>
  <c r="BW13" i="6"/>
  <c r="BV13" i="6"/>
  <c r="BU13" i="6"/>
  <c r="BT13" i="6"/>
  <c r="BS13" i="6"/>
  <c r="BY12" i="6"/>
  <c r="BX12" i="6"/>
  <c r="BW12" i="6"/>
  <c r="BV12" i="6"/>
  <c r="BU12" i="6"/>
  <c r="BT12" i="6"/>
  <c r="BS12" i="6"/>
  <c r="BY11" i="6"/>
  <c r="BX11" i="6"/>
  <c r="BW11" i="6"/>
  <c r="BV11" i="6"/>
  <c r="BU11" i="6"/>
  <c r="BT11" i="6"/>
  <c r="BS11" i="6"/>
  <c r="BY10" i="6"/>
  <c r="BX10" i="6"/>
  <c r="BW10" i="6"/>
  <c r="BV10" i="6"/>
  <c r="BU10" i="6"/>
  <c r="BT10" i="6"/>
  <c r="BS10" i="6"/>
  <c r="BY9" i="6"/>
  <c r="BX9" i="6"/>
  <c r="BW9" i="6"/>
  <c r="BV9" i="6"/>
  <c r="BU9" i="6"/>
  <c r="BT9" i="6"/>
  <c r="BS9" i="6"/>
  <c r="BY8" i="6"/>
  <c r="BX8" i="6"/>
  <c r="BW8" i="6"/>
  <c r="BV8" i="6"/>
  <c r="BU8" i="6"/>
  <c r="BT8" i="6"/>
  <c r="BS8" i="6"/>
  <c r="BY7" i="6"/>
  <c r="BX7" i="6"/>
  <c r="BW7" i="6"/>
  <c r="BV7" i="6"/>
  <c r="BU7" i="6"/>
  <c r="BT7" i="6"/>
  <c r="BS7" i="6"/>
  <c r="BY5" i="6"/>
  <c r="BX5" i="6"/>
  <c r="BW5" i="6"/>
  <c r="BV5" i="6"/>
  <c r="BU5" i="6"/>
  <c r="BT5" i="6"/>
  <c r="BS5" i="6"/>
  <c r="BY4" i="6"/>
  <c r="BX4" i="6"/>
  <c r="BW4" i="6"/>
  <c r="BV4" i="6"/>
  <c r="BU4" i="6"/>
  <c r="BT4" i="6"/>
  <c r="BS4" i="6"/>
  <c r="BY3" i="6"/>
  <c r="BX3" i="6"/>
  <c r="BW3" i="6"/>
  <c r="BV3" i="6"/>
  <c r="BU3" i="6"/>
  <c r="BT3" i="6"/>
  <c r="BS3" i="6"/>
  <c r="L49" i="7" l="1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M16" i="20" s="1"/>
  <c r="AO49" i="7"/>
  <c r="N16" i="20" s="1"/>
  <c r="AP49" i="7"/>
  <c r="O16" i="20" s="1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Q16" i="20" s="1"/>
  <c r="BF49" i="7"/>
  <c r="R16" i="20" s="1"/>
  <c r="BG49" i="7"/>
  <c r="S16" i="20" s="1"/>
  <c r="BH49" i="7"/>
  <c r="T16" i="20" s="1"/>
  <c r="BI49" i="7"/>
  <c r="U16" i="20" s="1"/>
  <c r="BJ49" i="7"/>
  <c r="V16" i="20" s="1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E34" i="21" s="1"/>
  <c r="AT50" i="7"/>
  <c r="F34" i="21" s="1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S61" i="38" l="1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BB61" i="38"/>
  <c r="BC61" i="38"/>
  <c r="BD61" i="38"/>
  <c r="BE61" i="38"/>
  <c r="BF61" i="38"/>
  <c r="BG61" i="38"/>
  <c r="BH61" i="38"/>
  <c r="BI61" i="38"/>
  <c r="BJ61" i="38"/>
  <c r="BK61" i="38"/>
  <c r="BL61" i="38"/>
  <c r="BM61" i="38"/>
  <c r="BN61" i="38"/>
  <c r="BO61" i="38"/>
  <c r="BP61" i="38"/>
  <c r="BQ61" i="38"/>
  <c r="BR61" i="38"/>
  <c r="BS61" i="38"/>
  <c r="BT61" i="38"/>
  <c r="BU61" i="38"/>
  <c r="BV61" i="38"/>
  <c r="R61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B61" i="38"/>
  <c r="BZ4" i="38"/>
  <c r="CA4" i="38"/>
  <c r="CB4" i="38"/>
  <c r="CC4" i="38"/>
  <c r="CD4" i="38"/>
  <c r="CE4" i="38"/>
  <c r="CF4" i="38"/>
  <c r="CG4" i="38"/>
  <c r="CH4" i="38"/>
  <c r="CI4" i="38"/>
  <c r="CJ4" i="38"/>
  <c r="CK4" i="38"/>
  <c r="BZ5" i="38"/>
  <c r="CA5" i="38"/>
  <c r="CB5" i="38"/>
  <c r="CC5" i="38"/>
  <c r="CD5" i="38"/>
  <c r="CE5" i="38"/>
  <c r="CF5" i="38"/>
  <c r="CG5" i="38"/>
  <c r="CH5" i="38"/>
  <c r="CI5" i="38"/>
  <c r="CJ5" i="38"/>
  <c r="CK5" i="38"/>
  <c r="BZ6" i="38"/>
  <c r="CA6" i="38"/>
  <c r="CB6" i="38"/>
  <c r="CC6" i="38"/>
  <c r="CD6" i="38"/>
  <c r="CE6" i="38"/>
  <c r="CF6" i="38"/>
  <c r="CG6" i="38"/>
  <c r="CH6" i="38"/>
  <c r="CI6" i="38"/>
  <c r="CJ6" i="38"/>
  <c r="CK6" i="38"/>
  <c r="BZ7" i="38"/>
  <c r="CA7" i="38"/>
  <c r="CB7" i="38"/>
  <c r="CC7" i="38"/>
  <c r="CD7" i="38"/>
  <c r="CE7" i="38"/>
  <c r="CF7" i="38"/>
  <c r="CG7" i="38"/>
  <c r="CH7" i="38"/>
  <c r="CI7" i="38"/>
  <c r="CJ7" i="38"/>
  <c r="CK7" i="38"/>
  <c r="BZ8" i="38"/>
  <c r="CA8" i="38"/>
  <c r="CB8" i="38"/>
  <c r="CC8" i="38"/>
  <c r="CD8" i="38"/>
  <c r="CE8" i="38"/>
  <c r="CF8" i="38"/>
  <c r="CG8" i="38"/>
  <c r="CH8" i="38"/>
  <c r="CI8" i="38"/>
  <c r="CJ8" i="38"/>
  <c r="CK8" i="38"/>
  <c r="BZ9" i="38"/>
  <c r="CA9" i="38"/>
  <c r="CB9" i="38"/>
  <c r="CC9" i="38"/>
  <c r="CD9" i="38"/>
  <c r="CE9" i="38"/>
  <c r="CF9" i="38"/>
  <c r="CG9" i="38"/>
  <c r="CH9" i="38"/>
  <c r="CI9" i="38"/>
  <c r="CJ9" i="38"/>
  <c r="CK9" i="38"/>
  <c r="BZ10" i="38"/>
  <c r="CA10" i="38"/>
  <c r="CB10" i="38"/>
  <c r="CC10" i="38"/>
  <c r="CD10" i="38"/>
  <c r="CE10" i="38"/>
  <c r="CF10" i="38"/>
  <c r="CG10" i="38"/>
  <c r="CH10" i="38"/>
  <c r="CI10" i="38"/>
  <c r="CJ10" i="38"/>
  <c r="CK10" i="38"/>
  <c r="BZ11" i="38"/>
  <c r="CA11" i="38"/>
  <c r="CB11" i="38"/>
  <c r="CC11" i="38"/>
  <c r="CD11" i="38"/>
  <c r="CE11" i="38"/>
  <c r="CF11" i="38"/>
  <c r="CG11" i="38"/>
  <c r="CH11" i="38"/>
  <c r="CI11" i="38"/>
  <c r="CJ11" i="38"/>
  <c r="CK11" i="38"/>
  <c r="BZ12" i="38"/>
  <c r="CA12" i="38"/>
  <c r="CB12" i="38"/>
  <c r="CC12" i="38"/>
  <c r="CD12" i="38"/>
  <c r="CE12" i="38"/>
  <c r="CF12" i="38"/>
  <c r="CG12" i="38"/>
  <c r="CH12" i="38"/>
  <c r="CI12" i="38"/>
  <c r="CJ12" i="38"/>
  <c r="CK12" i="38"/>
  <c r="BZ13" i="38"/>
  <c r="CA13" i="38"/>
  <c r="CB13" i="38"/>
  <c r="CC13" i="38"/>
  <c r="CD13" i="38"/>
  <c r="CE13" i="38"/>
  <c r="CF13" i="38"/>
  <c r="CG13" i="38"/>
  <c r="CH13" i="38"/>
  <c r="CI13" i="38"/>
  <c r="CJ13" i="38"/>
  <c r="CK13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BZ15" i="38"/>
  <c r="CA15" i="38"/>
  <c r="CB15" i="38"/>
  <c r="CC15" i="38"/>
  <c r="CD15" i="38"/>
  <c r="CE15" i="38"/>
  <c r="CF15" i="38"/>
  <c r="CG15" i="38"/>
  <c r="CH15" i="38"/>
  <c r="CI15" i="38"/>
  <c r="CJ15" i="38"/>
  <c r="CK15" i="38"/>
  <c r="BZ16" i="38"/>
  <c r="CA16" i="38"/>
  <c r="CB16" i="38"/>
  <c r="CC16" i="38"/>
  <c r="CD16" i="38"/>
  <c r="CE16" i="38"/>
  <c r="CF16" i="38"/>
  <c r="CG16" i="38"/>
  <c r="CH16" i="38"/>
  <c r="CI16" i="38"/>
  <c r="CJ16" i="38"/>
  <c r="CK16" i="38"/>
  <c r="BZ17" i="38"/>
  <c r="CA17" i="38"/>
  <c r="CB17" i="38"/>
  <c r="CC17" i="38"/>
  <c r="CD17" i="38"/>
  <c r="CE17" i="38"/>
  <c r="CF17" i="38"/>
  <c r="CG17" i="38"/>
  <c r="CH17" i="38"/>
  <c r="CI17" i="38"/>
  <c r="CJ17" i="38"/>
  <c r="CK17" i="38"/>
  <c r="BZ18" i="38"/>
  <c r="CA18" i="38"/>
  <c r="CB18" i="38"/>
  <c r="CC18" i="38"/>
  <c r="CD18" i="38"/>
  <c r="CE18" i="38"/>
  <c r="CF18" i="38"/>
  <c r="CG18" i="38"/>
  <c r="CH18" i="38"/>
  <c r="CI18" i="38"/>
  <c r="CJ18" i="38"/>
  <c r="CK18" i="38"/>
  <c r="BZ19" i="38"/>
  <c r="CA19" i="38"/>
  <c r="CB19" i="38"/>
  <c r="CC19" i="38"/>
  <c r="CD19" i="38"/>
  <c r="CE19" i="38"/>
  <c r="CF19" i="38"/>
  <c r="CG19" i="38"/>
  <c r="CH19" i="38"/>
  <c r="CI19" i="38"/>
  <c r="CJ19" i="38"/>
  <c r="CK19" i="38"/>
  <c r="BZ20" i="38"/>
  <c r="CA20" i="38"/>
  <c r="CB20" i="38"/>
  <c r="CC20" i="38"/>
  <c r="CD20" i="38"/>
  <c r="CE20" i="38"/>
  <c r="CF20" i="38"/>
  <c r="CG20" i="38"/>
  <c r="CH20" i="38"/>
  <c r="CI20" i="38"/>
  <c r="CJ20" i="38"/>
  <c r="CK20" i="38"/>
  <c r="BZ21" i="38"/>
  <c r="CA21" i="38"/>
  <c r="CB21" i="38"/>
  <c r="CC21" i="38"/>
  <c r="CD21" i="38"/>
  <c r="CE21" i="38"/>
  <c r="CF21" i="38"/>
  <c r="CG21" i="38"/>
  <c r="CH21" i="38"/>
  <c r="CI21" i="38"/>
  <c r="CJ21" i="38"/>
  <c r="CK21" i="38"/>
  <c r="BZ22" i="38"/>
  <c r="CA22" i="38"/>
  <c r="CB22" i="38"/>
  <c r="CC22" i="38"/>
  <c r="CD22" i="38"/>
  <c r="CE22" i="38"/>
  <c r="CF22" i="38"/>
  <c r="CG22" i="38"/>
  <c r="CH22" i="38"/>
  <c r="CI22" i="38"/>
  <c r="CJ22" i="38"/>
  <c r="CK22" i="38"/>
  <c r="BZ23" i="38"/>
  <c r="CA23" i="38"/>
  <c r="CB23" i="38"/>
  <c r="CC23" i="38"/>
  <c r="CD23" i="38"/>
  <c r="CE23" i="38"/>
  <c r="CF23" i="38"/>
  <c r="CG23" i="38"/>
  <c r="CH23" i="38"/>
  <c r="CI23" i="38"/>
  <c r="CJ23" i="38"/>
  <c r="CK23" i="38"/>
  <c r="BZ24" i="38"/>
  <c r="CA24" i="38"/>
  <c r="CB24" i="38"/>
  <c r="CC24" i="38"/>
  <c r="CD24" i="38"/>
  <c r="CE24" i="38"/>
  <c r="CF24" i="38"/>
  <c r="CG24" i="38"/>
  <c r="CH24" i="38"/>
  <c r="CI24" i="38"/>
  <c r="CJ24" i="38"/>
  <c r="CK24" i="38"/>
  <c r="BZ25" i="38"/>
  <c r="CA25" i="38"/>
  <c r="CB25" i="38"/>
  <c r="CC25" i="38"/>
  <c r="CD25" i="38"/>
  <c r="CE25" i="38"/>
  <c r="CF25" i="38"/>
  <c r="CG25" i="38"/>
  <c r="CH25" i="38"/>
  <c r="CI25" i="38"/>
  <c r="CJ25" i="38"/>
  <c r="CK25" i="38"/>
  <c r="BZ26" i="38"/>
  <c r="CA26" i="38"/>
  <c r="CB26" i="38"/>
  <c r="CC26" i="38"/>
  <c r="CD26" i="38"/>
  <c r="CE26" i="38"/>
  <c r="CF26" i="38"/>
  <c r="CG26" i="38"/>
  <c r="CH26" i="38"/>
  <c r="CI26" i="38"/>
  <c r="CJ26" i="38"/>
  <c r="CK26" i="38"/>
  <c r="BZ27" i="38"/>
  <c r="CA27" i="38"/>
  <c r="CB27" i="38"/>
  <c r="CC27" i="38"/>
  <c r="CD27" i="38"/>
  <c r="CE27" i="38"/>
  <c r="CF27" i="38"/>
  <c r="CG27" i="38"/>
  <c r="CH27" i="38"/>
  <c r="CI27" i="38"/>
  <c r="CJ27" i="38"/>
  <c r="CK27" i="38"/>
  <c r="BZ28" i="38"/>
  <c r="CA28" i="38"/>
  <c r="CB28" i="38"/>
  <c r="CC28" i="38"/>
  <c r="CD28" i="38"/>
  <c r="CE28" i="38"/>
  <c r="CF28" i="38"/>
  <c r="CG28" i="38"/>
  <c r="CH28" i="38"/>
  <c r="CI28" i="38"/>
  <c r="CJ28" i="38"/>
  <c r="CK28" i="38"/>
  <c r="BZ29" i="38"/>
  <c r="CA29" i="38"/>
  <c r="CB29" i="38"/>
  <c r="CC29" i="38"/>
  <c r="CD29" i="38"/>
  <c r="CE29" i="38"/>
  <c r="CF29" i="38"/>
  <c r="CG29" i="38"/>
  <c r="CH29" i="38"/>
  <c r="CI29" i="38"/>
  <c r="CJ29" i="38"/>
  <c r="CK29" i="38"/>
  <c r="BZ30" i="38"/>
  <c r="CA30" i="38"/>
  <c r="CB30" i="38"/>
  <c r="CC30" i="38"/>
  <c r="CD30" i="38"/>
  <c r="CE30" i="38"/>
  <c r="CF30" i="38"/>
  <c r="CG30" i="38"/>
  <c r="CH30" i="38"/>
  <c r="CI30" i="38"/>
  <c r="CJ30" i="38"/>
  <c r="CK30" i="38"/>
  <c r="BZ31" i="38"/>
  <c r="CA31" i="38"/>
  <c r="CB31" i="38"/>
  <c r="CC31" i="38"/>
  <c r="CD31" i="38"/>
  <c r="CE31" i="38"/>
  <c r="CF31" i="38"/>
  <c r="CG31" i="38"/>
  <c r="CH31" i="38"/>
  <c r="CI31" i="38"/>
  <c r="CJ31" i="38"/>
  <c r="CK31" i="38"/>
  <c r="BZ32" i="38"/>
  <c r="CA32" i="38"/>
  <c r="CB32" i="38"/>
  <c r="CC32" i="38"/>
  <c r="CD32" i="38"/>
  <c r="CE32" i="38"/>
  <c r="CF32" i="38"/>
  <c r="CG32" i="38"/>
  <c r="CH32" i="38"/>
  <c r="CI32" i="38"/>
  <c r="CJ32" i="38"/>
  <c r="CK32" i="38"/>
  <c r="BZ33" i="38"/>
  <c r="CA33" i="38"/>
  <c r="CB33" i="38"/>
  <c r="CC33" i="38"/>
  <c r="CD33" i="38"/>
  <c r="CE33" i="38"/>
  <c r="CF33" i="38"/>
  <c r="CG33" i="38"/>
  <c r="CH33" i="38"/>
  <c r="CI33" i="38"/>
  <c r="CJ33" i="38"/>
  <c r="CK33" i="38"/>
  <c r="BZ34" i="38"/>
  <c r="CA34" i="38"/>
  <c r="CB34" i="38"/>
  <c r="CC34" i="38"/>
  <c r="CD34" i="38"/>
  <c r="CE34" i="38"/>
  <c r="CF34" i="38"/>
  <c r="CG34" i="38"/>
  <c r="CH34" i="38"/>
  <c r="CI34" i="38"/>
  <c r="CJ34" i="38"/>
  <c r="CK34" i="38"/>
  <c r="BZ35" i="38"/>
  <c r="CA35" i="38"/>
  <c r="CB35" i="38"/>
  <c r="CC35" i="38"/>
  <c r="CD35" i="38"/>
  <c r="CE35" i="38"/>
  <c r="CF35" i="38"/>
  <c r="CG35" i="38"/>
  <c r="CH35" i="38"/>
  <c r="CI35" i="38"/>
  <c r="CJ35" i="38"/>
  <c r="CK35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BZ37" i="38"/>
  <c r="CA37" i="38"/>
  <c r="CB37" i="38"/>
  <c r="CC37" i="38"/>
  <c r="CD37" i="38"/>
  <c r="CE37" i="38"/>
  <c r="CF37" i="38"/>
  <c r="CG37" i="38"/>
  <c r="CH37" i="38"/>
  <c r="CI37" i="38"/>
  <c r="CJ37" i="38"/>
  <c r="CK37" i="38"/>
  <c r="BZ38" i="38"/>
  <c r="CA38" i="38"/>
  <c r="CB38" i="38"/>
  <c r="CC38" i="38"/>
  <c r="CD38" i="38"/>
  <c r="CE38" i="38"/>
  <c r="CF38" i="38"/>
  <c r="CG38" i="38"/>
  <c r="CH38" i="38"/>
  <c r="CI38" i="38"/>
  <c r="CJ38" i="38"/>
  <c r="CK38" i="38"/>
  <c r="BZ39" i="38"/>
  <c r="CA39" i="38"/>
  <c r="CB39" i="38"/>
  <c r="CC39" i="38"/>
  <c r="CD39" i="38"/>
  <c r="CE39" i="38"/>
  <c r="CF39" i="38"/>
  <c r="CG39" i="38"/>
  <c r="CH39" i="38"/>
  <c r="CI39" i="38"/>
  <c r="CJ39" i="38"/>
  <c r="CK39" i="38"/>
  <c r="BZ40" i="38"/>
  <c r="CA40" i="38"/>
  <c r="CB40" i="38"/>
  <c r="CC40" i="38"/>
  <c r="CD40" i="38"/>
  <c r="CE40" i="38"/>
  <c r="CF40" i="38"/>
  <c r="CG40" i="38"/>
  <c r="CH40" i="38"/>
  <c r="CI40" i="38"/>
  <c r="CJ40" i="38"/>
  <c r="CK40" i="38"/>
  <c r="BZ41" i="38"/>
  <c r="CA41" i="38"/>
  <c r="CB41" i="38"/>
  <c r="CC41" i="38"/>
  <c r="CD41" i="38"/>
  <c r="CE41" i="38"/>
  <c r="CF41" i="38"/>
  <c r="CG41" i="38"/>
  <c r="CH41" i="38"/>
  <c r="CI41" i="38"/>
  <c r="CJ41" i="38"/>
  <c r="CK41" i="38"/>
  <c r="BZ42" i="38"/>
  <c r="CA42" i="38"/>
  <c r="CB42" i="38"/>
  <c r="CC42" i="38"/>
  <c r="CD42" i="38"/>
  <c r="CE42" i="38"/>
  <c r="CF42" i="38"/>
  <c r="CG42" i="38"/>
  <c r="CH42" i="38"/>
  <c r="CI42" i="38"/>
  <c r="CJ42" i="38"/>
  <c r="CK42" i="38"/>
  <c r="BZ43" i="38"/>
  <c r="CA43" i="38"/>
  <c r="CB43" i="38"/>
  <c r="CC43" i="38"/>
  <c r="CD43" i="38"/>
  <c r="CE43" i="38"/>
  <c r="CF43" i="38"/>
  <c r="CG43" i="38"/>
  <c r="CH43" i="38"/>
  <c r="CI43" i="38"/>
  <c r="CJ43" i="38"/>
  <c r="CK43" i="38"/>
  <c r="BZ44" i="38"/>
  <c r="CA44" i="38"/>
  <c r="CB44" i="38"/>
  <c r="CC44" i="38"/>
  <c r="CD44" i="38"/>
  <c r="CE44" i="38"/>
  <c r="CF44" i="38"/>
  <c r="CG44" i="38"/>
  <c r="CH44" i="38"/>
  <c r="CI44" i="38"/>
  <c r="CJ44" i="38"/>
  <c r="CK44" i="38"/>
  <c r="BZ45" i="38"/>
  <c r="CA45" i="38"/>
  <c r="CB45" i="38"/>
  <c r="CC45" i="38"/>
  <c r="CD45" i="38"/>
  <c r="CE45" i="38"/>
  <c r="CF45" i="38"/>
  <c r="CG45" i="38"/>
  <c r="CH45" i="38"/>
  <c r="CI45" i="38"/>
  <c r="CJ45" i="38"/>
  <c r="CK45" i="38"/>
  <c r="BZ46" i="38"/>
  <c r="CA46" i="38"/>
  <c r="CB46" i="38"/>
  <c r="CC46" i="38"/>
  <c r="CD46" i="38"/>
  <c r="CE46" i="38"/>
  <c r="CF46" i="38"/>
  <c r="CG46" i="38"/>
  <c r="CH46" i="38"/>
  <c r="CI46" i="38"/>
  <c r="CJ46" i="38"/>
  <c r="CK46" i="38"/>
  <c r="BZ47" i="38"/>
  <c r="CA47" i="38"/>
  <c r="CB47" i="38"/>
  <c r="CC47" i="38"/>
  <c r="CD47" i="38"/>
  <c r="CE47" i="38"/>
  <c r="CF47" i="38"/>
  <c r="CG47" i="38"/>
  <c r="CH47" i="38"/>
  <c r="CI47" i="38"/>
  <c r="CJ47" i="38"/>
  <c r="CK47" i="38"/>
  <c r="BZ48" i="38"/>
  <c r="CA48" i="38"/>
  <c r="CB48" i="38"/>
  <c r="CC48" i="38"/>
  <c r="CD48" i="38"/>
  <c r="CE48" i="38"/>
  <c r="CF48" i="38"/>
  <c r="CG48" i="38"/>
  <c r="CH48" i="38"/>
  <c r="CI48" i="38"/>
  <c r="CJ48" i="38"/>
  <c r="CK48" i="38"/>
  <c r="BZ49" i="38"/>
  <c r="CA49" i="38"/>
  <c r="CB49" i="38"/>
  <c r="CC49" i="38"/>
  <c r="CD49" i="38"/>
  <c r="CE49" i="38"/>
  <c r="CF49" i="38"/>
  <c r="CG49" i="38"/>
  <c r="CH49" i="38"/>
  <c r="CI49" i="38"/>
  <c r="CJ49" i="38"/>
  <c r="CK49" i="38"/>
  <c r="BZ50" i="38"/>
  <c r="CA50" i="38"/>
  <c r="CB50" i="38"/>
  <c r="CC50" i="38"/>
  <c r="CD50" i="38"/>
  <c r="CE50" i="38"/>
  <c r="CF50" i="38"/>
  <c r="CG50" i="38"/>
  <c r="CH50" i="38"/>
  <c r="CI50" i="38"/>
  <c r="CJ50" i="38"/>
  <c r="CK50" i="38"/>
  <c r="BZ51" i="38"/>
  <c r="CA51" i="38"/>
  <c r="CB51" i="38"/>
  <c r="CC51" i="38"/>
  <c r="CD51" i="38"/>
  <c r="CE51" i="38"/>
  <c r="CF51" i="38"/>
  <c r="CG51" i="38"/>
  <c r="CH51" i="38"/>
  <c r="CI51" i="38"/>
  <c r="CJ51" i="38"/>
  <c r="CK51" i="38"/>
  <c r="BZ52" i="38"/>
  <c r="CA52" i="38"/>
  <c r="CB52" i="38"/>
  <c r="CC52" i="38"/>
  <c r="CD52" i="38"/>
  <c r="CE52" i="38"/>
  <c r="CF52" i="38"/>
  <c r="CG52" i="38"/>
  <c r="CH52" i="38"/>
  <c r="CI52" i="38"/>
  <c r="CJ52" i="38"/>
  <c r="CK52" i="38"/>
  <c r="BZ53" i="38"/>
  <c r="CA53" i="38"/>
  <c r="CB53" i="38"/>
  <c r="CC53" i="38"/>
  <c r="CD53" i="38"/>
  <c r="CE53" i="38"/>
  <c r="CF53" i="38"/>
  <c r="CG53" i="38"/>
  <c r="CH53" i="38"/>
  <c r="CI53" i="38"/>
  <c r="CJ53" i="38"/>
  <c r="CK53" i="38"/>
  <c r="BZ54" i="38"/>
  <c r="CA54" i="38"/>
  <c r="CB54" i="38"/>
  <c r="CC54" i="38"/>
  <c r="CD54" i="38"/>
  <c r="CE54" i="38"/>
  <c r="CF54" i="38"/>
  <c r="CG54" i="38"/>
  <c r="CH54" i="38"/>
  <c r="CI54" i="38"/>
  <c r="CJ54" i="38"/>
  <c r="CK54" i="38"/>
  <c r="BZ55" i="38"/>
  <c r="CA55" i="38"/>
  <c r="CB55" i="38"/>
  <c r="CC55" i="38"/>
  <c r="CD55" i="38"/>
  <c r="CE55" i="38"/>
  <c r="CF55" i="38"/>
  <c r="CG55" i="38"/>
  <c r="CH55" i="38"/>
  <c r="CI55" i="38"/>
  <c r="CJ55" i="38"/>
  <c r="CK55" i="38"/>
  <c r="BZ56" i="38"/>
  <c r="CA56" i="38"/>
  <c r="CB56" i="38"/>
  <c r="CC56" i="38"/>
  <c r="CD56" i="38"/>
  <c r="CE56" i="38"/>
  <c r="CF56" i="38"/>
  <c r="CG56" i="38"/>
  <c r="CH56" i="38"/>
  <c r="CI56" i="38"/>
  <c r="CJ56" i="38"/>
  <c r="CK56" i="38"/>
  <c r="BZ57" i="38"/>
  <c r="CA57" i="38"/>
  <c r="CB57" i="38"/>
  <c r="CC57" i="38"/>
  <c r="CD57" i="38"/>
  <c r="CE57" i="38"/>
  <c r="CF57" i="38"/>
  <c r="CG57" i="38"/>
  <c r="CH57" i="38"/>
  <c r="CI57" i="38"/>
  <c r="CJ57" i="38"/>
  <c r="CK57" i="38"/>
  <c r="BZ58" i="38"/>
  <c r="CA58" i="38"/>
  <c r="CB58" i="38"/>
  <c r="CC58" i="38"/>
  <c r="CD58" i="38"/>
  <c r="CE58" i="38"/>
  <c r="CF58" i="38"/>
  <c r="CG58" i="38"/>
  <c r="CH58" i="38"/>
  <c r="CI58" i="38"/>
  <c r="CJ58" i="38"/>
  <c r="CK58" i="38"/>
  <c r="BZ59" i="38"/>
  <c r="CA59" i="38"/>
  <c r="CB59" i="38"/>
  <c r="CC59" i="38"/>
  <c r="CD59" i="38"/>
  <c r="CE59" i="38"/>
  <c r="CF59" i="38"/>
  <c r="CG59" i="38"/>
  <c r="CH59" i="38"/>
  <c r="CI59" i="38"/>
  <c r="CJ59" i="38"/>
  <c r="CK59" i="38"/>
  <c r="BZ60" i="38"/>
  <c r="CA60" i="38"/>
  <c r="CB60" i="38"/>
  <c r="CC60" i="38"/>
  <c r="CD60" i="38"/>
  <c r="CE60" i="38"/>
  <c r="CF60" i="38"/>
  <c r="CG60" i="38"/>
  <c r="CH60" i="38"/>
  <c r="CI60" i="38"/>
  <c r="CJ60" i="38"/>
  <c r="CK60" i="38"/>
  <c r="T61" i="4"/>
  <c r="U61" i="4"/>
  <c r="V61" i="4"/>
  <c r="W61" i="4"/>
  <c r="B7" i="47" s="1"/>
  <c r="X61" i="4"/>
  <c r="C7" i="47" s="1"/>
  <c r="Y61" i="4"/>
  <c r="Z61" i="4"/>
  <c r="AA61" i="4"/>
  <c r="AB61" i="4"/>
  <c r="E7" i="47" s="1"/>
  <c r="AC61" i="4"/>
  <c r="AD61" i="4"/>
  <c r="AE61" i="4"/>
  <c r="AF61" i="4"/>
  <c r="AG61" i="4"/>
  <c r="AH61" i="4"/>
  <c r="F7" i="47" s="1"/>
  <c r="AI61" i="4"/>
  <c r="H7" i="47" s="1"/>
  <c r="AJ61" i="4"/>
  <c r="AK61" i="4"/>
  <c r="AL61" i="4"/>
  <c r="AM61" i="4"/>
  <c r="AN61" i="4"/>
  <c r="I7" i="47" s="1"/>
  <c r="AO61" i="4"/>
  <c r="J7" i="47" s="1"/>
  <c r="AP61" i="4"/>
  <c r="AQ61" i="4"/>
  <c r="K7" i="47" s="1"/>
  <c r="AR61" i="4"/>
  <c r="L7" i="47" s="1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P7" i="47" s="1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3" i="4"/>
  <c r="CL4" i="4"/>
  <c r="CM4" i="4"/>
  <c r="CO4" i="4"/>
  <c r="CP4" i="4"/>
  <c r="CL5" i="4"/>
  <c r="CM5" i="4"/>
  <c r="CO5" i="4"/>
  <c r="CP5" i="4"/>
  <c r="CL6" i="4"/>
  <c r="CM6" i="4"/>
  <c r="CO6" i="4"/>
  <c r="CP6" i="4"/>
  <c r="CL7" i="4"/>
  <c r="CM7" i="4"/>
  <c r="CO7" i="4"/>
  <c r="CP7" i="4"/>
  <c r="CL8" i="4"/>
  <c r="CM8" i="4"/>
  <c r="CO8" i="4"/>
  <c r="CP8" i="4"/>
  <c r="CL9" i="4"/>
  <c r="CM9" i="4"/>
  <c r="CO9" i="4"/>
  <c r="CP9" i="4"/>
  <c r="CL10" i="4"/>
  <c r="CM10" i="4"/>
  <c r="CO10" i="4"/>
  <c r="CP10" i="4"/>
  <c r="CL11" i="4"/>
  <c r="CM11" i="4"/>
  <c r="CO11" i="4"/>
  <c r="CP11" i="4"/>
  <c r="CL12" i="4"/>
  <c r="CM12" i="4"/>
  <c r="CO12" i="4"/>
  <c r="CP12" i="4"/>
  <c r="CL13" i="4"/>
  <c r="CM13" i="4"/>
  <c r="CO13" i="4"/>
  <c r="CP13" i="4"/>
  <c r="CL14" i="4"/>
  <c r="CM14" i="4"/>
  <c r="CO14" i="4"/>
  <c r="CP14" i="4"/>
  <c r="CL15" i="4"/>
  <c r="CM15" i="4"/>
  <c r="CO15" i="4"/>
  <c r="CP15" i="4"/>
  <c r="CL16" i="4"/>
  <c r="CM16" i="4"/>
  <c r="CO16" i="4"/>
  <c r="CP16" i="4"/>
  <c r="CL17" i="4"/>
  <c r="CM17" i="4"/>
  <c r="CO17" i="4"/>
  <c r="CP17" i="4"/>
  <c r="CL18" i="4"/>
  <c r="CM18" i="4"/>
  <c r="CO18" i="4"/>
  <c r="CP18" i="4"/>
  <c r="CL19" i="4"/>
  <c r="CM19" i="4"/>
  <c r="CO19" i="4"/>
  <c r="CP19" i="4"/>
  <c r="CL20" i="4"/>
  <c r="CM20" i="4"/>
  <c r="CO20" i="4"/>
  <c r="CP20" i="4"/>
  <c r="CL21" i="4"/>
  <c r="CM21" i="4"/>
  <c r="CO21" i="4"/>
  <c r="CP21" i="4"/>
  <c r="CL22" i="4"/>
  <c r="CM22" i="4"/>
  <c r="CO22" i="4"/>
  <c r="CP22" i="4"/>
  <c r="CL23" i="4"/>
  <c r="CM23" i="4"/>
  <c r="CO23" i="4"/>
  <c r="CP23" i="4"/>
  <c r="CL24" i="4"/>
  <c r="CM24" i="4"/>
  <c r="CO24" i="4"/>
  <c r="CP24" i="4"/>
  <c r="CL25" i="4"/>
  <c r="CM25" i="4"/>
  <c r="CO25" i="4"/>
  <c r="CP25" i="4"/>
  <c r="CL26" i="4"/>
  <c r="CM26" i="4"/>
  <c r="CO26" i="4"/>
  <c r="CP26" i="4"/>
  <c r="CL27" i="4"/>
  <c r="CM27" i="4"/>
  <c r="CO27" i="4"/>
  <c r="CP27" i="4"/>
  <c r="CL28" i="4"/>
  <c r="CM28" i="4"/>
  <c r="CO28" i="4"/>
  <c r="CP28" i="4"/>
  <c r="CL29" i="4"/>
  <c r="CM29" i="4"/>
  <c r="CO29" i="4"/>
  <c r="CP29" i="4"/>
  <c r="CL30" i="4"/>
  <c r="CM30" i="4"/>
  <c r="CO30" i="4"/>
  <c r="CP30" i="4"/>
  <c r="CL31" i="4"/>
  <c r="CM31" i="4"/>
  <c r="CO31" i="4"/>
  <c r="CP31" i="4"/>
  <c r="CL32" i="4"/>
  <c r="CM32" i="4"/>
  <c r="CO32" i="4"/>
  <c r="CP32" i="4"/>
  <c r="CL33" i="4"/>
  <c r="CM33" i="4"/>
  <c r="CO33" i="4"/>
  <c r="CP33" i="4"/>
  <c r="CL34" i="4"/>
  <c r="CM34" i="4"/>
  <c r="CO34" i="4"/>
  <c r="CP34" i="4"/>
  <c r="CL35" i="4"/>
  <c r="CM35" i="4"/>
  <c r="CO35" i="4"/>
  <c r="CP35" i="4"/>
  <c r="CL36" i="4"/>
  <c r="CM36" i="4"/>
  <c r="CO36" i="4"/>
  <c r="CP36" i="4"/>
  <c r="CL37" i="4"/>
  <c r="CM37" i="4"/>
  <c r="CO37" i="4"/>
  <c r="CP37" i="4"/>
  <c r="CL38" i="4"/>
  <c r="CM38" i="4"/>
  <c r="CO38" i="4"/>
  <c r="CP38" i="4"/>
  <c r="CL39" i="4"/>
  <c r="CM39" i="4"/>
  <c r="CO39" i="4"/>
  <c r="CP39" i="4"/>
  <c r="CL40" i="4"/>
  <c r="CM40" i="4"/>
  <c r="CO40" i="4"/>
  <c r="CP40" i="4"/>
  <c r="CL41" i="4"/>
  <c r="CM41" i="4"/>
  <c r="CO41" i="4"/>
  <c r="CP41" i="4"/>
  <c r="CL42" i="4"/>
  <c r="CM42" i="4"/>
  <c r="CO42" i="4"/>
  <c r="CP42" i="4"/>
  <c r="CL43" i="4"/>
  <c r="CM43" i="4"/>
  <c r="CO43" i="4"/>
  <c r="CP43" i="4"/>
  <c r="CL44" i="4"/>
  <c r="CM44" i="4"/>
  <c r="CO44" i="4"/>
  <c r="CP44" i="4"/>
  <c r="CL45" i="4"/>
  <c r="CM45" i="4"/>
  <c r="CO45" i="4"/>
  <c r="CP45" i="4"/>
  <c r="CL46" i="4"/>
  <c r="CM46" i="4"/>
  <c r="CO46" i="4"/>
  <c r="CP46" i="4"/>
  <c r="CL47" i="4"/>
  <c r="CM47" i="4"/>
  <c r="CO47" i="4"/>
  <c r="CP47" i="4"/>
  <c r="CL48" i="4"/>
  <c r="CM48" i="4"/>
  <c r="CO48" i="4"/>
  <c r="CP48" i="4"/>
  <c r="CL49" i="4"/>
  <c r="CM49" i="4"/>
  <c r="CO49" i="4"/>
  <c r="CP49" i="4"/>
  <c r="CL50" i="4"/>
  <c r="CM50" i="4"/>
  <c r="CO50" i="4"/>
  <c r="CP50" i="4"/>
  <c r="CL51" i="4"/>
  <c r="CM51" i="4"/>
  <c r="CO51" i="4"/>
  <c r="CP51" i="4"/>
  <c r="CL52" i="4"/>
  <c r="CM52" i="4"/>
  <c r="CO52" i="4"/>
  <c r="CP52" i="4"/>
  <c r="CL53" i="4"/>
  <c r="CM53" i="4"/>
  <c r="CO53" i="4"/>
  <c r="CP53" i="4"/>
  <c r="CL54" i="4"/>
  <c r="CM54" i="4"/>
  <c r="CO54" i="4"/>
  <c r="CP54" i="4"/>
  <c r="CL55" i="4"/>
  <c r="CM55" i="4"/>
  <c r="CO55" i="4"/>
  <c r="CP55" i="4"/>
  <c r="CL56" i="4"/>
  <c r="CM56" i="4"/>
  <c r="CO56" i="4"/>
  <c r="CP56" i="4"/>
  <c r="CL57" i="4"/>
  <c r="CM57" i="4"/>
  <c r="CO57" i="4"/>
  <c r="CP57" i="4"/>
  <c r="CL58" i="4"/>
  <c r="CM58" i="4"/>
  <c r="CO58" i="4"/>
  <c r="CP58" i="4"/>
  <c r="CL59" i="4"/>
  <c r="CM59" i="4"/>
  <c r="CO59" i="4"/>
  <c r="CP59" i="4"/>
  <c r="CP3" i="4"/>
  <c r="CL3" i="4"/>
  <c r="CB3" i="4"/>
  <c r="C32" i="20" l="1"/>
  <c r="C8" i="47"/>
  <c r="C32" i="47" s="1"/>
  <c r="O32" i="20"/>
  <c r="O8" i="47"/>
  <c r="O32" i="47" s="1"/>
  <c r="J32" i="20"/>
  <c r="J8" i="47"/>
  <c r="J32" i="47" s="1"/>
  <c r="B32" i="20"/>
  <c r="B8" i="47"/>
  <c r="B32" i="47" s="1"/>
  <c r="S32" i="20"/>
  <c r="S8" i="47"/>
  <c r="S32" i="47" s="1"/>
  <c r="P32" i="20"/>
  <c r="P8" i="47"/>
  <c r="P32" i="47" s="1"/>
  <c r="F32" i="20"/>
  <c r="F8" i="47"/>
  <c r="F32" i="47" s="1"/>
  <c r="V32" i="20"/>
  <c r="V8" i="47"/>
  <c r="V32" i="47" s="1"/>
  <c r="R32" i="20"/>
  <c r="R8" i="47"/>
  <c r="R32" i="47" s="1"/>
  <c r="U32" i="20"/>
  <c r="U8" i="47"/>
  <c r="U32" i="47" s="1"/>
  <c r="Q32" i="20"/>
  <c r="Q8" i="47"/>
  <c r="Q32" i="47" s="1"/>
  <c r="N32" i="20"/>
  <c r="N8" i="47"/>
  <c r="N32" i="47" s="1"/>
  <c r="L32" i="20"/>
  <c r="L8" i="47"/>
  <c r="L32" i="47" s="1"/>
  <c r="I32" i="20"/>
  <c r="I8" i="47"/>
  <c r="I32" i="47" s="1"/>
  <c r="E32" i="20"/>
  <c r="E8" i="47"/>
  <c r="E32" i="47" s="1"/>
  <c r="T32" i="20"/>
  <c r="T8" i="47"/>
  <c r="T32" i="47" s="1"/>
  <c r="M32" i="20"/>
  <c r="M8" i="47"/>
  <c r="M32" i="47" s="1"/>
  <c r="K32" i="20"/>
  <c r="K8" i="47"/>
  <c r="K32" i="47" s="1"/>
  <c r="H32" i="20"/>
  <c r="H8" i="47"/>
  <c r="H32" i="47" s="1"/>
  <c r="D7" i="20"/>
  <c r="D7" i="47"/>
  <c r="S7" i="20"/>
  <c r="S7" i="47"/>
  <c r="T7" i="20"/>
  <c r="T7" i="47"/>
  <c r="M7" i="20"/>
  <c r="M7" i="47"/>
  <c r="V7" i="20"/>
  <c r="V7" i="47"/>
  <c r="R7" i="20"/>
  <c r="R7" i="47"/>
  <c r="O7" i="20"/>
  <c r="O7" i="47"/>
  <c r="U7" i="20"/>
  <c r="U7" i="47"/>
  <c r="Q7" i="20"/>
  <c r="Q7" i="47"/>
  <c r="N7" i="20"/>
  <c r="N7" i="47"/>
  <c r="S9" i="21"/>
  <c r="R9" i="21"/>
  <c r="Q9" i="21"/>
  <c r="P9" i="21"/>
  <c r="O9" i="21"/>
  <c r="N9" i="21"/>
  <c r="M9" i="21"/>
  <c r="O62" i="38"/>
  <c r="N62" i="38"/>
  <c r="M62" i="38"/>
  <c r="L62" i="38"/>
  <c r="K62" i="38"/>
  <c r="J62" i="38"/>
  <c r="I62" i="38"/>
  <c r="H62" i="38"/>
  <c r="H9" i="21" s="1"/>
  <c r="G62" i="38"/>
  <c r="G9" i="21" s="1"/>
  <c r="F62" i="38"/>
  <c r="F9" i="21" s="1"/>
  <c r="E62" i="38"/>
  <c r="E9" i="21" s="1"/>
  <c r="D62" i="38"/>
  <c r="D9" i="21" s="1"/>
  <c r="C62" i="38"/>
  <c r="C9" i="21" s="1"/>
  <c r="B62" i="38"/>
  <c r="B9" i="21" s="1"/>
  <c r="CK3" i="38"/>
  <c r="CJ3" i="38"/>
  <c r="CI3" i="38"/>
  <c r="CH3" i="38"/>
  <c r="CG3" i="38"/>
  <c r="CF3" i="38"/>
  <c r="CE3" i="38"/>
  <c r="CD3" i="38"/>
  <c r="CC3" i="38"/>
  <c r="CB3" i="38"/>
  <c r="CA3" i="38"/>
  <c r="BZ3" i="38"/>
  <c r="G38" i="20"/>
  <c r="CN4" i="34"/>
  <c r="CN5" i="34"/>
  <c r="CN6" i="34"/>
  <c r="CN7" i="34"/>
  <c r="CN8" i="34"/>
  <c r="CN9" i="34"/>
  <c r="CN10" i="34"/>
  <c r="CN11" i="34"/>
  <c r="CN12" i="34"/>
  <c r="CN13" i="34"/>
  <c r="CN14" i="34"/>
  <c r="CN15" i="34"/>
  <c r="CN16" i="34"/>
  <c r="CN17" i="34"/>
  <c r="CN18" i="34"/>
  <c r="CN19" i="34"/>
  <c r="CN20" i="34"/>
  <c r="CN21" i="34"/>
  <c r="CN22" i="34"/>
  <c r="CN23" i="34"/>
  <c r="CN24" i="34"/>
  <c r="CN25" i="34"/>
  <c r="CN26" i="34"/>
  <c r="CN27" i="34"/>
  <c r="CN28" i="34"/>
  <c r="CN29" i="34"/>
  <c r="CN30" i="34"/>
  <c r="CN31" i="34"/>
  <c r="CN32" i="34"/>
  <c r="CN33" i="34"/>
  <c r="CN34" i="34"/>
  <c r="CN35" i="34"/>
  <c r="CN36" i="34"/>
  <c r="CN37" i="34"/>
  <c r="CN38" i="34"/>
  <c r="CN39" i="34"/>
  <c r="CN40" i="34"/>
  <c r="CN41" i="34"/>
  <c r="CN42" i="34"/>
  <c r="CN43" i="34"/>
  <c r="CN44" i="34"/>
  <c r="CN45" i="34"/>
  <c r="CN46" i="34"/>
  <c r="CN47" i="34"/>
  <c r="CN48" i="34"/>
  <c r="CN49" i="34"/>
  <c r="CN50" i="34"/>
  <c r="CN51" i="34"/>
  <c r="CH4" i="34"/>
  <c r="CI4" i="34"/>
  <c r="CJ4" i="34"/>
  <c r="CK4" i="34"/>
  <c r="CH5" i="34"/>
  <c r="CI5" i="34"/>
  <c r="CJ5" i="34"/>
  <c r="CK5" i="34"/>
  <c r="CH6" i="34"/>
  <c r="CI6" i="34"/>
  <c r="CJ6" i="34"/>
  <c r="CK6" i="34"/>
  <c r="CH7" i="34"/>
  <c r="CI7" i="34"/>
  <c r="CJ7" i="34"/>
  <c r="CK7" i="34"/>
  <c r="CH8" i="34"/>
  <c r="CI8" i="34"/>
  <c r="CJ8" i="34"/>
  <c r="CK8" i="34"/>
  <c r="CH9" i="34"/>
  <c r="CI9" i="34"/>
  <c r="CJ9" i="34"/>
  <c r="CK9" i="34"/>
  <c r="CH10" i="34"/>
  <c r="CI10" i="34"/>
  <c r="CJ10" i="34"/>
  <c r="CK10" i="34"/>
  <c r="CH11" i="34"/>
  <c r="CI11" i="34"/>
  <c r="CJ11" i="34"/>
  <c r="CK11" i="34"/>
  <c r="CH12" i="34"/>
  <c r="CI12" i="34"/>
  <c r="CJ12" i="34"/>
  <c r="CK12" i="34"/>
  <c r="CH13" i="34"/>
  <c r="CI13" i="34"/>
  <c r="CJ13" i="34"/>
  <c r="CK13" i="34"/>
  <c r="CH14" i="34"/>
  <c r="CI14" i="34"/>
  <c r="CJ14" i="34"/>
  <c r="CK14" i="34"/>
  <c r="CH15" i="34"/>
  <c r="CI15" i="34"/>
  <c r="CJ15" i="34"/>
  <c r="CK15" i="34"/>
  <c r="CH16" i="34"/>
  <c r="CI16" i="34"/>
  <c r="CJ16" i="34"/>
  <c r="CK16" i="34"/>
  <c r="CH17" i="34"/>
  <c r="CI17" i="34"/>
  <c r="CJ17" i="34"/>
  <c r="CK17" i="34"/>
  <c r="CH18" i="34"/>
  <c r="CI18" i="34"/>
  <c r="CJ18" i="34"/>
  <c r="CK18" i="34"/>
  <c r="CH19" i="34"/>
  <c r="CI19" i="34"/>
  <c r="CJ19" i="34"/>
  <c r="CK19" i="34"/>
  <c r="CH20" i="34"/>
  <c r="CI20" i="34"/>
  <c r="CJ20" i="34"/>
  <c r="CK20" i="34"/>
  <c r="CH21" i="34"/>
  <c r="CI21" i="34"/>
  <c r="CJ21" i="34"/>
  <c r="CK21" i="34"/>
  <c r="CH22" i="34"/>
  <c r="CI22" i="34"/>
  <c r="CJ22" i="34"/>
  <c r="CK22" i="34"/>
  <c r="CH23" i="34"/>
  <c r="CI23" i="34"/>
  <c r="CJ23" i="34"/>
  <c r="CK23" i="34"/>
  <c r="CH24" i="34"/>
  <c r="CI24" i="34"/>
  <c r="CJ24" i="34"/>
  <c r="CK24" i="34"/>
  <c r="CH25" i="34"/>
  <c r="CI25" i="34"/>
  <c r="CJ25" i="34"/>
  <c r="CK25" i="34"/>
  <c r="CH26" i="34"/>
  <c r="CI26" i="34"/>
  <c r="CJ26" i="34"/>
  <c r="CK26" i="34"/>
  <c r="CH27" i="34"/>
  <c r="CI27" i="34"/>
  <c r="CJ27" i="34"/>
  <c r="CK27" i="34"/>
  <c r="CH28" i="34"/>
  <c r="CI28" i="34"/>
  <c r="CJ28" i="34"/>
  <c r="CK28" i="34"/>
  <c r="CH29" i="34"/>
  <c r="CI29" i="34"/>
  <c r="CJ29" i="34"/>
  <c r="CK29" i="34"/>
  <c r="CH30" i="34"/>
  <c r="CI30" i="34"/>
  <c r="CJ30" i="34"/>
  <c r="CK30" i="34"/>
  <c r="CH31" i="34"/>
  <c r="CI31" i="34"/>
  <c r="CJ31" i="34"/>
  <c r="CK31" i="34"/>
  <c r="CH32" i="34"/>
  <c r="CI32" i="34"/>
  <c r="CJ32" i="34"/>
  <c r="CK32" i="34"/>
  <c r="CH33" i="34"/>
  <c r="CI33" i="34"/>
  <c r="CJ33" i="34"/>
  <c r="CK33" i="34"/>
  <c r="CH34" i="34"/>
  <c r="CI34" i="34"/>
  <c r="CJ34" i="34"/>
  <c r="CK34" i="34"/>
  <c r="CH35" i="34"/>
  <c r="CI35" i="34"/>
  <c r="CJ35" i="34"/>
  <c r="CK35" i="34"/>
  <c r="CH36" i="34"/>
  <c r="CI36" i="34"/>
  <c r="CJ36" i="34"/>
  <c r="CK36" i="34"/>
  <c r="CH37" i="34"/>
  <c r="CI37" i="34"/>
  <c r="CJ37" i="34"/>
  <c r="CK37" i="34"/>
  <c r="CH38" i="34"/>
  <c r="CI38" i="34"/>
  <c r="CJ38" i="34"/>
  <c r="CK38" i="34"/>
  <c r="CH39" i="34"/>
  <c r="CI39" i="34"/>
  <c r="CJ39" i="34"/>
  <c r="CK39" i="34"/>
  <c r="CH40" i="34"/>
  <c r="CI40" i="34"/>
  <c r="CJ40" i="34"/>
  <c r="CK40" i="34"/>
  <c r="CH41" i="34"/>
  <c r="CI41" i="34"/>
  <c r="CJ41" i="34"/>
  <c r="CK41" i="34"/>
  <c r="CH42" i="34"/>
  <c r="CI42" i="34"/>
  <c r="CJ42" i="34"/>
  <c r="CK42" i="34"/>
  <c r="CH43" i="34"/>
  <c r="CI43" i="34"/>
  <c r="CJ43" i="34"/>
  <c r="CK43" i="34"/>
  <c r="CH44" i="34"/>
  <c r="CI44" i="34"/>
  <c r="CJ44" i="34"/>
  <c r="CK44" i="34"/>
  <c r="CH45" i="34"/>
  <c r="CI45" i="34"/>
  <c r="CJ45" i="34"/>
  <c r="CK45" i="34"/>
  <c r="CH46" i="34"/>
  <c r="CI46" i="34"/>
  <c r="CJ46" i="34"/>
  <c r="CK46" i="34"/>
  <c r="CH47" i="34"/>
  <c r="CI47" i="34"/>
  <c r="CJ47" i="34"/>
  <c r="CK47" i="34"/>
  <c r="CH48" i="34"/>
  <c r="CI48" i="34"/>
  <c r="CJ48" i="34"/>
  <c r="CK48" i="34"/>
  <c r="CH49" i="34"/>
  <c r="CI49" i="34"/>
  <c r="CJ49" i="34"/>
  <c r="CK49" i="34"/>
  <c r="CH50" i="34"/>
  <c r="CI50" i="34"/>
  <c r="CJ50" i="34"/>
  <c r="CK50" i="34"/>
  <c r="CH51" i="34"/>
  <c r="CI51" i="34"/>
  <c r="CJ51" i="34"/>
  <c r="CK51" i="34"/>
  <c r="CN3" i="34"/>
  <c r="CK3" i="34"/>
  <c r="CJ3" i="34"/>
  <c r="CI3" i="34"/>
  <c r="CH3" i="34"/>
  <c r="T61" i="34"/>
  <c r="U61" i="34"/>
  <c r="V61" i="34"/>
  <c r="W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D38" i="20"/>
  <c r="S20" i="20" l="1"/>
  <c r="S20" i="47"/>
  <c r="S38" i="47" s="1"/>
  <c r="F20" i="20"/>
  <c r="F20" i="47"/>
  <c r="F38" i="47" s="1"/>
  <c r="V20" i="20"/>
  <c r="V20" i="47"/>
  <c r="V38" i="47" s="1"/>
  <c r="C20" i="20"/>
  <c r="C20" i="47"/>
  <c r="C38" i="47" s="1"/>
  <c r="U20" i="20"/>
  <c r="U20" i="47"/>
  <c r="U38" i="47" s="1"/>
  <c r="Q20" i="20"/>
  <c r="Q20" i="47"/>
  <c r="Q38" i="47" s="1"/>
  <c r="N20" i="20"/>
  <c r="N20" i="47"/>
  <c r="N38" i="47" s="1"/>
  <c r="L20" i="20"/>
  <c r="L20" i="47"/>
  <c r="L38" i="47" s="1"/>
  <c r="I20" i="20"/>
  <c r="I20" i="47"/>
  <c r="I38" i="47" s="1"/>
  <c r="B20" i="20"/>
  <c r="B20" i="47"/>
  <c r="B38" i="47" s="1"/>
  <c r="P20" i="20"/>
  <c r="P20" i="47"/>
  <c r="P38" i="47" s="1"/>
  <c r="R20" i="20"/>
  <c r="R20" i="47"/>
  <c r="R38" i="47" s="1"/>
  <c r="O20" i="20"/>
  <c r="O20" i="47"/>
  <c r="O38" i="47" s="1"/>
  <c r="J20" i="20"/>
  <c r="J20" i="47"/>
  <c r="J38" i="47" s="1"/>
  <c r="T20" i="20"/>
  <c r="T20" i="47"/>
  <c r="T38" i="47" s="1"/>
  <c r="M20" i="20"/>
  <c r="M20" i="47"/>
  <c r="M38" i="47" s="1"/>
  <c r="K20" i="20"/>
  <c r="K20" i="47"/>
  <c r="K38" i="47" s="1"/>
  <c r="H20" i="20"/>
  <c r="H20" i="47"/>
  <c r="H38" i="47" s="1"/>
  <c r="E20" i="20"/>
  <c r="E20" i="47"/>
  <c r="E38" i="47" s="1"/>
  <c r="CN4" i="14"/>
  <c r="CO4" i="14"/>
  <c r="CN5" i="14"/>
  <c r="CO5" i="14"/>
  <c r="CN6" i="14"/>
  <c r="CO6" i="14"/>
  <c r="CN7" i="14"/>
  <c r="CO7" i="14"/>
  <c r="CN8" i="14"/>
  <c r="CO8" i="14"/>
  <c r="CN9" i="14"/>
  <c r="CO9" i="14"/>
  <c r="CN10" i="14"/>
  <c r="CO10" i="14"/>
  <c r="CN11" i="14"/>
  <c r="CO11" i="14"/>
  <c r="CN12" i="14"/>
  <c r="CO12" i="14"/>
  <c r="CN13" i="14"/>
  <c r="CO13" i="14"/>
  <c r="CN14" i="14"/>
  <c r="CO14" i="14"/>
  <c r="CN15" i="14"/>
  <c r="CO15" i="14"/>
  <c r="CN16" i="14"/>
  <c r="CO16" i="14"/>
  <c r="CN17" i="14"/>
  <c r="CO17" i="14"/>
  <c r="CN18" i="14"/>
  <c r="CO18" i="14"/>
  <c r="CN19" i="14"/>
  <c r="CO19" i="14"/>
  <c r="CN20" i="14"/>
  <c r="CO20" i="14"/>
  <c r="CN21" i="14"/>
  <c r="CO21" i="14"/>
  <c r="CN22" i="14"/>
  <c r="CO22" i="14"/>
  <c r="CN23" i="14"/>
  <c r="CO23" i="14"/>
  <c r="CN24" i="14"/>
  <c r="CO24" i="14"/>
  <c r="CN25" i="14"/>
  <c r="CO25" i="14"/>
  <c r="CN26" i="14"/>
  <c r="CO26" i="14"/>
  <c r="CN27" i="14"/>
  <c r="CO27" i="14"/>
  <c r="CN28" i="14"/>
  <c r="CO28" i="14"/>
  <c r="CN29" i="14"/>
  <c r="CO29" i="14"/>
  <c r="CN30" i="14"/>
  <c r="CO30" i="14"/>
  <c r="CN31" i="14"/>
  <c r="CO31" i="14"/>
  <c r="CN32" i="14"/>
  <c r="CO32" i="14"/>
  <c r="CN33" i="14"/>
  <c r="CO33" i="14"/>
  <c r="CN34" i="14"/>
  <c r="CO34" i="14"/>
  <c r="CN35" i="14"/>
  <c r="CO35" i="14"/>
  <c r="CN36" i="14"/>
  <c r="CO36" i="14"/>
  <c r="CN37" i="14"/>
  <c r="CO37" i="14"/>
  <c r="CN38" i="14"/>
  <c r="CO38" i="14"/>
  <c r="CN39" i="14"/>
  <c r="CO39" i="14"/>
  <c r="CN40" i="14"/>
  <c r="CO40" i="14"/>
  <c r="CN41" i="14"/>
  <c r="CO41" i="14"/>
  <c r="CN42" i="14"/>
  <c r="CO42" i="14"/>
  <c r="CN43" i="14"/>
  <c r="CO43" i="14"/>
  <c r="CN44" i="14"/>
  <c r="CO44" i="14"/>
  <c r="CN45" i="14"/>
  <c r="CO45" i="14"/>
  <c r="CN46" i="14"/>
  <c r="CO46" i="14"/>
  <c r="CN47" i="14"/>
  <c r="CO47" i="14"/>
  <c r="CN48" i="14"/>
  <c r="CO48" i="14"/>
  <c r="CN49" i="14"/>
  <c r="CO49" i="14"/>
  <c r="CN50" i="14"/>
  <c r="CO50" i="14"/>
  <c r="CN51" i="14"/>
  <c r="CO51" i="14"/>
  <c r="F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CO62" i="14" l="1"/>
  <c r="CO64" i="14" s="1"/>
  <c r="CO63" i="14"/>
  <c r="CN63" i="14"/>
  <c r="CN62" i="14"/>
  <c r="CN64" i="14" s="1"/>
  <c r="U11" i="47" s="1"/>
  <c r="AZ14" i="32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1" i="20"/>
  <c r="I38" i="20" s="1"/>
  <c r="J21" i="20"/>
  <c r="J38" i="20" s="1"/>
  <c r="M21" i="20"/>
  <c r="M38" i="20" s="1"/>
  <c r="N21" i="20"/>
  <c r="N38" i="20" s="1"/>
  <c r="O21" i="20"/>
  <c r="O38" i="20" s="1"/>
  <c r="Q21" i="20"/>
  <c r="Q38" i="20" s="1"/>
  <c r="R21" i="20"/>
  <c r="R38" i="20" s="1"/>
  <c r="S21" i="20"/>
  <c r="S38" i="20" s="1"/>
  <c r="T21" i="20"/>
  <c r="T38" i="20" s="1"/>
  <c r="U21" i="20"/>
  <c r="U38" i="20" s="1"/>
  <c r="V21" i="20"/>
  <c r="V38" i="20" s="1"/>
  <c r="U11" i="20" l="1"/>
  <c r="BR4" i="36"/>
  <c r="BS4" i="36"/>
  <c r="BT4" i="36"/>
  <c r="BU4" i="36"/>
  <c r="BV4" i="36"/>
  <c r="BW4" i="36"/>
  <c r="BX4" i="36"/>
  <c r="BR5" i="36"/>
  <c r="BS5" i="36"/>
  <c r="BT5" i="36"/>
  <c r="BU5" i="36"/>
  <c r="BV5" i="36"/>
  <c r="BW5" i="36"/>
  <c r="BX5" i="36"/>
  <c r="BR6" i="36"/>
  <c r="BS6" i="36"/>
  <c r="BT6" i="36"/>
  <c r="BU6" i="36"/>
  <c r="BV6" i="36"/>
  <c r="BW6" i="36"/>
  <c r="BX6" i="36"/>
  <c r="BR7" i="36"/>
  <c r="BS7" i="36"/>
  <c r="BT7" i="36"/>
  <c r="BU7" i="36"/>
  <c r="BV7" i="36"/>
  <c r="BW7" i="36"/>
  <c r="BX7" i="36"/>
  <c r="BR8" i="36"/>
  <c r="BS8" i="36"/>
  <c r="BT8" i="36"/>
  <c r="BU8" i="36"/>
  <c r="BV8" i="36"/>
  <c r="BW8" i="36"/>
  <c r="BX8" i="36"/>
  <c r="BR9" i="36"/>
  <c r="BS9" i="36"/>
  <c r="BT9" i="36"/>
  <c r="BU9" i="36"/>
  <c r="BV9" i="36"/>
  <c r="BW9" i="36"/>
  <c r="BX9" i="36"/>
  <c r="BR10" i="36"/>
  <c r="BS10" i="36"/>
  <c r="BT10" i="36"/>
  <c r="BU10" i="36"/>
  <c r="BV10" i="36"/>
  <c r="BW10" i="36"/>
  <c r="BX10" i="36"/>
  <c r="BR11" i="36"/>
  <c r="BS11" i="36"/>
  <c r="BT11" i="36"/>
  <c r="BU11" i="36"/>
  <c r="BV11" i="36"/>
  <c r="BW11" i="36"/>
  <c r="BX11" i="36"/>
  <c r="BR12" i="36"/>
  <c r="BS12" i="36"/>
  <c r="BT12" i="36"/>
  <c r="BU12" i="36"/>
  <c r="BV12" i="36"/>
  <c r="BW12" i="36"/>
  <c r="BX12" i="36"/>
  <c r="BR13" i="36"/>
  <c r="BS13" i="36"/>
  <c r="BT13" i="36"/>
  <c r="BU13" i="36"/>
  <c r="BV13" i="36"/>
  <c r="BW13" i="36"/>
  <c r="BX13" i="36"/>
  <c r="BR14" i="36"/>
  <c r="BS14" i="36"/>
  <c r="BT14" i="36"/>
  <c r="BU14" i="36"/>
  <c r="BV14" i="36"/>
  <c r="BW14" i="36"/>
  <c r="BX14" i="36"/>
  <c r="BR17" i="36"/>
  <c r="BS17" i="36"/>
  <c r="BT17" i="36"/>
  <c r="BU17" i="36"/>
  <c r="BV17" i="36"/>
  <c r="BW17" i="36"/>
  <c r="BX17" i="36"/>
  <c r="BR18" i="36"/>
  <c r="BS18" i="36"/>
  <c r="BT18" i="36"/>
  <c r="BU18" i="36"/>
  <c r="BV18" i="36"/>
  <c r="BW18" i="36"/>
  <c r="BX18" i="36"/>
  <c r="BR19" i="36"/>
  <c r="BS19" i="36"/>
  <c r="BT19" i="36"/>
  <c r="BU19" i="36"/>
  <c r="BV19" i="36"/>
  <c r="BW19" i="36"/>
  <c r="BX19" i="36"/>
  <c r="BR20" i="36"/>
  <c r="BS20" i="36"/>
  <c r="BT20" i="36"/>
  <c r="BU20" i="36"/>
  <c r="BV20" i="36"/>
  <c r="BW20" i="36"/>
  <c r="BX20" i="36"/>
  <c r="BR21" i="36"/>
  <c r="BS21" i="36"/>
  <c r="BT21" i="36"/>
  <c r="BU21" i="36"/>
  <c r="BV21" i="36"/>
  <c r="BW21" i="36"/>
  <c r="BX21" i="36"/>
  <c r="BR22" i="36"/>
  <c r="BS22" i="36"/>
  <c r="BT22" i="36"/>
  <c r="BU22" i="36"/>
  <c r="BV22" i="36"/>
  <c r="BW22" i="36"/>
  <c r="BX22" i="36"/>
  <c r="BR23" i="36"/>
  <c r="BS23" i="36"/>
  <c r="BT23" i="36"/>
  <c r="BU23" i="36"/>
  <c r="BV23" i="36"/>
  <c r="BW23" i="36"/>
  <c r="BX23" i="36"/>
  <c r="BR24" i="36"/>
  <c r="BS24" i="36"/>
  <c r="BT24" i="36"/>
  <c r="BU24" i="36"/>
  <c r="BV24" i="36"/>
  <c r="BW24" i="36"/>
  <c r="BX24" i="36"/>
  <c r="BR25" i="36"/>
  <c r="BS25" i="36"/>
  <c r="BT25" i="36"/>
  <c r="BU25" i="36"/>
  <c r="BV25" i="36"/>
  <c r="BW25" i="36"/>
  <c r="BX25" i="36"/>
  <c r="BR26" i="36"/>
  <c r="BS26" i="36"/>
  <c r="BT26" i="36"/>
  <c r="BU26" i="36"/>
  <c r="BV26" i="36"/>
  <c r="BW26" i="36"/>
  <c r="BX26" i="36"/>
  <c r="BR27" i="36"/>
  <c r="BS27" i="36"/>
  <c r="BT27" i="36"/>
  <c r="BU27" i="36"/>
  <c r="BV27" i="36"/>
  <c r="BW27" i="36"/>
  <c r="BX27" i="36"/>
  <c r="BR28" i="36"/>
  <c r="BS28" i="36"/>
  <c r="BT28" i="36"/>
  <c r="BU28" i="36"/>
  <c r="BV28" i="36"/>
  <c r="BW28" i="36"/>
  <c r="BX28" i="36"/>
  <c r="BR29" i="36"/>
  <c r="BS29" i="36"/>
  <c r="BT29" i="36"/>
  <c r="BU29" i="36"/>
  <c r="BV29" i="36"/>
  <c r="BW29" i="36"/>
  <c r="BX29" i="36"/>
  <c r="BR30" i="36"/>
  <c r="BS30" i="36"/>
  <c r="BT30" i="36"/>
  <c r="BU30" i="36"/>
  <c r="BV30" i="36"/>
  <c r="BW30" i="36"/>
  <c r="BX30" i="36"/>
  <c r="BR31" i="36"/>
  <c r="BS31" i="36"/>
  <c r="BT31" i="36"/>
  <c r="BU31" i="36"/>
  <c r="BV31" i="36"/>
  <c r="BW31" i="36"/>
  <c r="BX31" i="36"/>
  <c r="BR32" i="36"/>
  <c r="BS32" i="36"/>
  <c r="BT32" i="36"/>
  <c r="BU32" i="36"/>
  <c r="BV32" i="36"/>
  <c r="BW32" i="36"/>
  <c r="BX32" i="36"/>
  <c r="BR33" i="36"/>
  <c r="BS33" i="36"/>
  <c r="BT33" i="36"/>
  <c r="BU33" i="36"/>
  <c r="BV33" i="36"/>
  <c r="BW33" i="36"/>
  <c r="BX33" i="36"/>
  <c r="BR34" i="36"/>
  <c r="BS34" i="36"/>
  <c r="BT34" i="36"/>
  <c r="BU34" i="36"/>
  <c r="BV34" i="36"/>
  <c r="BW34" i="36"/>
  <c r="BX34" i="36"/>
  <c r="BR35" i="36"/>
  <c r="BS35" i="36"/>
  <c r="BT35" i="36"/>
  <c r="BU35" i="36"/>
  <c r="BV35" i="36"/>
  <c r="BW35" i="36"/>
  <c r="BX35" i="36"/>
  <c r="BR36" i="36"/>
  <c r="BS36" i="36"/>
  <c r="BT36" i="36"/>
  <c r="BU36" i="36"/>
  <c r="BV36" i="36"/>
  <c r="BW36" i="36"/>
  <c r="BX36" i="36"/>
  <c r="BR37" i="36"/>
  <c r="BS37" i="36"/>
  <c r="BT37" i="36"/>
  <c r="BU37" i="36"/>
  <c r="BV37" i="36"/>
  <c r="BW37" i="36"/>
  <c r="BX37" i="36"/>
  <c r="BR38" i="36"/>
  <c r="BS38" i="36"/>
  <c r="BT38" i="36"/>
  <c r="BU38" i="36"/>
  <c r="BV38" i="36"/>
  <c r="BW38" i="36"/>
  <c r="BX38" i="36"/>
  <c r="BR39" i="36"/>
  <c r="BS39" i="36"/>
  <c r="BT39" i="36"/>
  <c r="BU39" i="36"/>
  <c r="BV39" i="36"/>
  <c r="BW39" i="36"/>
  <c r="BX39" i="36"/>
  <c r="BR40" i="36"/>
  <c r="BS40" i="36"/>
  <c r="BT40" i="36"/>
  <c r="BU40" i="36"/>
  <c r="BV40" i="36"/>
  <c r="BW40" i="36"/>
  <c r="BX40" i="36"/>
  <c r="BR41" i="36"/>
  <c r="BS41" i="36"/>
  <c r="BT41" i="36"/>
  <c r="BU41" i="36"/>
  <c r="BV41" i="36"/>
  <c r="BW41" i="36"/>
  <c r="BX41" i="36"/>
  <c r="BR42" i="36"/>
  <c r="BS42" i="36"/>
  <c r="BT42" i="36"/>
  <c r="BU42" i="36"/>
  <c r="BV42" i="36"/>
  <c r="BW42" i="36"/>
  <c r="BX42" i="36"/>
  <c r="BR43" i="36"/>
  <c r="BS43" i="36"/>
  <c r="BT43" i="36"/>
  <c r="BU43" i="36"/>
  <c r="BV43" i="36"/>
  <c r="BW43" i="36"/>
  <c r="BX43" i="36"/>
  <c r="BR44" i="36"/>
  <c r="BS44" i="36"/>
  <c r="BT44" i="36"/>
  <c r="BU44" i="36"/>
  <c r="BV44" i="36"/>
  <c r="BW44" i="36"/>
  <c r="BX44" i="36"/>
  <c r="BR45" i="36"/>
  <c r="BS45" i="36"/>
  <c r="BT45" i="36"/>
  <c r="BU45" i="36"/>
  <c r="BV45" i="36"/>
  <c r="BW45" i="36"/>
  <c r="BX45" i="36"/>
  <c r="BR46" i="36"/>
  <c r="BS46" i="36"/>
  <c r="BT46" i="36"/>
  <c r="BU46" i="36"/>
  <c r="BV46" i="36"/>
  <c r="BW46" i="36"/>
  <c r="BX46" i="36"/>
  <c r="BR47" i="36"/>
  <c r="BS47" i="36"/>
  <c r="BT47" i="36"/>
  <c r="BU47" i="36"/>
  <c r="BV47" i="36"/>
  <c r="BW47" i="36"/>
  <c r="BX47" i="36"/>
  <c r="BR48" i="36"/>
  <c r="BS48" i="36"/>
  <c r="BT48" i="36"/>
  <c r="BU48" i="36"/>
  <c r="BV48" i="36"/>
  <c r="BW48" i="36"/>
  <c r="BX48" i="36"/>
  <c r="BX3" i="36"/>
  <c r="BW3" i="36"/>
  <c r="BV3" i="36"/>
  <c r="BU3" i="36"/>
  <c r="BT3" i="36"/>
  <c r="BS3" i="36"/>
  <c r="BR3" i="36"/>
  <c r="BR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P4" i="11"/>
  <c r="CP5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N4" i="11"/>
  <c r="CN5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K4" i="11"/>
  <c r="CL4" i="11"/>
  <c r="CK5" i="11"/>
  <c r="CL5" i="11"/>
  <c r="CK6" i="11"/>
  <c r="CL6" i="11"/>
  <c r="CK7" i="11"/>
  <c r="CL7" i="11"/>
  <c r="CK8" i="11"/>
  <c r="CL8" i="11"/>
  <c r="CK9" i="11"/>
  <c r="CL9" i="11"/>
  <c r="CK10" i="11"/>
  <c r="CL10" i="11"/>
  <c r="CK11" i="11"/>
  <c r="CL11" i="11"/>
  <c r="CK12" i="11"/>
  <c r="CL12" i="11"/>
  <c r="CK13" i="11"/>
  <c r="CL13" i="11"/>
  <c r="CK14" i="11"/>
  <c r="CL14" i="11"/>
  <c r="CK15" i="11"/>
  <c r="CL15" i="11"/>
  <c r="CK16" i="11"/>
  <c r="CL16" i="11"/>
  <c r="CK17" i="11"/>
  <c r="CL17" i="11"/>
  <c r="CK18" i="11"/>
  <c r="CL18" i="11"/>
  <c r="CK19" i="11"/>
  <c r="CL19" i="11"/>
  <c r="CK20" i="11"/>
  <c r="CL20" i="11"/>
  <c r="CK21" i="11"/>
  <c r="CL21" i="11"/>
  <c r="CK22" i="11"/>
  <c r="CL22" i="11"/>
  <c r="CK23" i="11"/>
  <c r="CL23" i="11"/>
  <c r="CK24" i="11"/>
  <c r="CL24" i="11"/>
  <c r="CK25" i="11"/>
  <c r="CL25" i="11"/>
  <c r="CK26" i="11"/>
  <c r="CL26" i="11"/>
  <c r="CK27" i="11"/>
  <c r="CL27" i="11"/>
  <c r="CK28" i="11"/>
  <c r="CL28" i="11"/>
  <c r="CK29" i="11"/>
  <c r="CL29" i="11"/>
  <c r="CK30" i="11"/>
  <c r="CL30" i="11"/>
  <c r="CK31" i="11"/>
  <c r="CL31" i="11"/>
  <c r="CK32" i="11"/>
  <c r="CL32" i="11"/>
  <c r="CK33" i="11"/>
  <c r="CL33" i="11"/>
  <c r="CK34" i="11"/>
  <c r="CL34" i="11"/>
  <c r="CK35" i="11"/>
  <c r="CL35" i="11"/>
  <c r="CK36" i="11"/>
  <c r="CL36" i="11"/>
  <c r="CK37" i="11"/>
  <c r="CL37" i="11"/>
  <c r="CK38" i="11"/>
  <c r="CL38" i="11"/>
  <c r="CK39" i="11"/>
  <c r="CL39" i="11"/>
  <c r="CK40" i="11"/>
  <c r="CL40" i="11"/>
  <c r="CK41" i="11"/>
  <c r="CL41" i="11"/>
  <c r="CK42" i="11"/>
  <c r="CL42" i="11"/>
  <c r="CK43" i="11"/>
  <c r="CL43" i="11"/>
  <c r="CK44" i="11"/>
  <c r="CL44" i="11"/>
  <c r="CK45" i="11"/>
  <c r="CL45" i="11"/>
  <c r="CK46" i="11"/>
  <c r="CL46" i="11"/>
  <c r="CK47" i="11"/>
  <c r="CL47" i="11"/>
  <c r="CK48" i="11"/>
  <c r="CL48" i="11"/>
  <c r="CK49" i="11"/>
  <c r="CL49" i="11"/>
  <c r="CK50" i="11"/>
  <c r="CL50" i="11"/>
  <c r="CK51" i="11"/>
  <c r="CL51" i="11"/>
  <c r="CK52" i="11"/>
  <c r="CL52" i="11"/>
  <c r="CK53" i="11"/>
  <c r="CL53" i="11"/>
  <c r="CK54" i="11"/>
  <c r="CL54" i="11"/>
  <c r="CP3" i="11"/>
  <c r="CN3" i="11"/>
  <c r="CL3" i="11"/>
  <c r="CK3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D15" i="21" s="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G15" i="21" s="1"/>
  <c r="BV62" i="11"/>
  <c r="CS3" i="11"/>
  <c r="CS4" i="11"/>
  <c r="CS5" i="11"/>
  <c r="CS6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T19" i="20" l="1"/>
  <c r="T34" i="20" s="1"/>
  <c r="T19" i="47"/>
  <c r="T34" i="47" s="1"/>
  <c r="M19" i="20"/>
  <c r="M34" i="20" s="1"/>
  <c r="M19" i="47"/>
  <c r="M34" i="47" s="1"/>
  <c r="K19" i="20"/>
  <c r="K34" i="20" s="1"/>
  <c r="K19" i="47"/>
  <c r="K34" i="47" s="1"/>
  <c r="H19" i="20"/>
  <c r="H34" i="20" s="1"/>
  <c r="H19" i="47"/>
  <c r="H34" i="47" s="1"/>
  <c r="E19" i="20"/>
  <c r="E34" i="20" s="1"/>
  <c r="E19" i="47"/>
  <c r="E34" i="47" s="1"/>
  <c r="S19" i="20"/>
  <c r="S34" i="20" s="1"/>
  <c r="S19" i="47"/>
  <c r="S34" i="47" s="1"/>
  <c r="P19" i="20"/>
  <c r="P34" i="20" s="1"/>
  <c r="P19" i="47"/>
  <c r="P34" i="47" s="1"/>
  <c r="G19" i="20"/>
  <c r="G34" i="20" s="1"/>
  <c r="G19" i="47"/>
  <c r="G34" i="47" s="1"/>
  <c r="G40" i="47" s="1"/>
  <c r="D19" i="20"/>
  <c r="D34" i="20" s="1"/>
  <c r="D19" i="47"/>
  <c r="D34" i="47" s="1"/>
  <c r="D40" i="47" s="1"/>
  <c r="R19" i="20"/>
  <c r="R34" i="20" s="1"/>
  <c r="R19" i="47"/>
  <c r="R34" i="47" s="1"/>
  <c r="O19" i="20"/>
  <c r="O34" i="20" s="1"/>
  <c r="O19" i="47"/>
  <c r="O34" i="47" s="1"/>
  <c r="J19" i="20"/>
  <c r="J34" i="20" s="1"/>
  <c r="J19" i="47"/>
  <c r="J34" i="47" s="1"/>
  <c r="F19" i="20"/>
  <c r="F34" i="20" s="1"/>
  <c r="F19" i="47"/>
  <c r="F34" i="47" s="1"/>
  <c r="U19" i="20"/>
  <c r="U34" i="20" s="1"/>
  <c r="U19" i="47"/>
  <c r="U34" i="47" s="1"/>
  <c r="Q19" i="20"/>
  <c r="Q34" i="20" s="1"/>
  <c r="Q19" i="47"/>
  <c r="Q34" i="47" s="1"/>
  <c r="N19" i="20"/>
  <c r="N34" i="20" s="1"/>
  <c r="N19" i="47"/>
  <c r="N34" i="47" s="1"/>
  <c r="L19" i="20"/>
  <c r="L34" i="20" s="1"/>
  <c r="L19" i="47"/>
  <c r="L34" i="47" s="1"/>
  <c r="I19" i="20"/>
  <c r="I34" i="20" s="1"/>
  <c r="I19" i="47"/>
  <c r="I34" i="47" s="1"/>
  <c r="D37" i="20"/>
  <c r="G37" i="20"/>
  <c r="BL49" i="8"/>
  <c r="U18" i="20" s="1"/>
  <c r="U37" i="20" s="1"/>
  <c r="BL50" i="8"/>
  <c r="BL51" i="8"/>
  <c r="AF49" i="8"/>
  <c r="I18" i="20" s="1"/>
  <c r="I37" i="20" s="1"/>
  <c r="AF50" i="8"/>
  <c r="AF51" i="8"/>
  <c r="CB4" i="8"/>
  <c r="CB5" i="8"/>
  <c r="CB6" i="8"/>
  <c r="CB7" i="8"/>
  <c r="CB8" i="8"/>
  <c r="CB9" i="8"/>
  <c r="CB10" i="8"/>
  <c r="CB11" i="8"/>
  <c r="CB12" i="8"/>
  <c r="CB13" i="8"/>
  <c r="CB14" i="8"/>
  <c r="CB15" i="8"/>
  <c r="CB3" i="8"/>
  <c r="D40" i="20" l="1"/>
  <c r="G40" i="20"/>
  <c r="BV61" i="12"/>
  <c r="BV62" i="12"/>
  <c r="U22" i="20" l="1"/>
  <c r="U46" i="20" s="1"/>
  <c r="U22" i="47"/>
  <c r="U46" i="47" s="1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V61" i="25"/>
  <c r="W61" i="25"/>
  <c r="X61" i="25"/>
  <c r="Y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T61" i="25"/>
  <c r="BV62" i="25"/>
  <c r="CS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W3" i="37"/>
  <c r="BU38" i="37"/>
  <c r="BT38" i="37"/>
  <c r="H40" i="21" s="1"/>
  <c r="BS38" i="37"/>
  <c r="BR38" i="37"/>
  <c r="BQ38" i="37"/>
  <c r="BP38" i="37"/>
  <c r="BO38" i="37"/>
  <c r="G40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40" i="21" s="1"/>
  <c r="AZ38" i="37"/>
  <c r="E40" i="21" s="1"/>
  <c r="AY38" i="37"/>
  <c r="AX38" i="37"/>
  <c r="AW38" i="37"/>
  <c r="AV38" i="37"/>
  <c r="AU38" i="37"/>
  <c r="AT38" i="37"/>
  <c r="AS38" i="37"/>
  <c r="AR38" i="37"/>
  <c r="AQ38" i="37"/>
  <c r="AP38" i="37"/>
  <c r="D40" i="21" s="1"/>
  <c r="AO38" i="37"/>
  <c r="AN38" i="37"/>
  <c r="AM38" i="37"/>
  <c r="AL38" i="37"/>
  <c r="C40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0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7" i="20" s="1"/>
  <c r="BO36" i="37"/>
  <c r="T17" i="20" s="1"/>
  <c r="BN36" i="37"/>
  <c r="S17" i="20" s="1"/>
  <c r="BM36" i="37"/>
  <c r="R17" i="20" s="1"/>
  <c r="BL36" i="37"/>
  <c r="Q17" i="20" s="1"/>
  <c r="BK36" i="37"/>
  <c r="BJ36" i="37"/>
  <c r="BI36" i="37"/>
  <c r="BH36" i="37"/>
  <c r="BG36" i="37"/>
  <c r="BF36" i="37"/>
  <c r="BE36" i="37"/>
  <c r="BD36" i="37"/>
  <c r="BC36" i="37"/>
  <c r="BB36" i="37"/>
  <c r="P17" i="20" s="1"/>
  <c r="BA36" i="37"/>
  <c r="AZ36" i="37"/>
  <c r="AY36" i="37"/>
  <c r="AX36" i="37"/>
  <c r="AW36" i="37"/>
  <c r="O17" i="20" s="1"/>
  <c r="AV36" i="37"/>
  <c r="N17" i="20" s="1"/>
  <c r="AU36" i="37"/>
  <c r="M17" i="20" s="1"/>
  <c r="AT36" i="37"/>
  <c r="AS36" i="37"/>
  <c r="AR36" i="37"/>
  <c r="AQ36" i="37"/>
  <c r="AP36" i="37"/>
  <c r="AO36" i="37"/>
  <c r="L17" i="20" s="1"/>
  <c r="AN36" i="37"/>
  <c r="K17" i="20" s="1"/>
  <c r="AM36" i="37"/>
  <c r="AL36" i="37"/>
  <c r="J17" i="20" s="1"/>
  <c r="AK36" i="37"/>
  <c r="I17" i="20" s="1"/>
  <c r="AJ36" i="37"/>
  <c r="AI36" i="37"/>
  <c r="AH36" i="37"/>
  <c r="AG36" i="37"/>
  <c r="AF36" i="37"/>
  <c r="H17" i="20" s="1"/>
  <c r="AE36" i="37"/>
  <c r="F17" i="20" s="1"/>
  <c r="AD36" i="37"/>
  <c r="AC36" i="37"/>
  <c r="AB36" i="37"/>
  <c r="AA36" i="37"/>
  <c r="Z36" i="37"/>
  <c r="Y36" i="37"/>
  <c r="X36" i="37"/>
  <c r="W36" i="37"/>
  <c r="V36" i="37"/>
  <c r="U36" i="37"/>
  <c r="B17" i="20" s="1"/>
  <c r="T36" i="37"/>
  <c r="S36" i="37"/>
  <c r="R36" i="37"/>
  <c r="Q36" i="37"/>
  <c r="N36" i="37"/>
  <c r="M36" i="37"/>
  <c r="L36" i="37"/>
  <c r="CL36" i="37" s="1"/>
  <c r="K36" i="37"/>
  <c r="J36" i="37"/>
  <c r="I36" i="37"/>
  <c r="H36" i="37"/>
  <c r="G36" i="37"/>
  <c r="F36" i="37"/>
  <c r="E36" i="37"/>
  <c r="D36" i="37"/>
  <c r="C36" i="37"/>
  <c r="B36" i="37"/>
  <c r="CH35" i="37"/>
  <c r="CG35" i="37"/>
  <c r="CF35" i="37"/>
  <c r="CE35" i="37"/>
  <c r="CD35" i="37"/>
  <c r="CC35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CA34" i="37"/>
  <c r="BY34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CA33" i="37"/>
  <c r="BY33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CA32" i="37"/>
  <c r="BY32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Y31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CA30" i="37"/>
  <c r="BY30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CA29" i="37"/>
  <c r="BY29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CA28" i="37"/>
  <c r="BY28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CA27" i="37"/>
  <c r="BY27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CA26" i="37"/>
  <c r="BY26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CA25" i="37"/>
  <c r="BY25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CA24" i="37"/>
  <c r="BY24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CA23" i="37"/>
  <c r="BY23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Y22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CA21" i="37"/>
  <c r="BY21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CA20" i="37"/>
  <c r="BY20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CA19" i="37"/>
  <c r="BY19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CA18" i="37"/>
  <c r="BY18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CA17" i="37"/>
  <c r="BY17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CA16" i="37"/>
  <c r="BY16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CA15" i="37"/>
  <c r="BY15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CA14" i="37"/>
  <c r="BY14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CA13" i="37"/>
  <c r="BY13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CA12" i="37"/>
  <c r="BY12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CA11" i="37"/>
  <c r="BY11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CA10" i="37"/>
  <c r="BY10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CA9" i="37"/>
  <c r="BY9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CA8" i="37"/>
  <c r="BY8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CA7" i="37"/>
  <c r="BY7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CA6" i="37"/>
  <c r="BY6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CA5" i="37"/>
  <c r="BY5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CA4" i="37"/>
  <c r="BY4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CA3" i="37"/>
  <c r="BY3" i="37"/>
  <c r="AP62" i="27"/>
  <c r="Z61" i="13"/>
  <c r="AA61" i="13"/>
  <c r="AB61" i="13"/>
  <c r="AC61" i="13"/>
  <c r="AD61" i="13"/>
  <c r="AE61" i="13"/>
  <c r="AF61" i="13"/>
  <c r="AG61" i="13"/>
  <c r="F25" i="47" s="1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J6" i="13"/>
  <c r="R61" i="33"/>
  <c r="S61" i="33"/>
  <c r="T61" i="33"/>
  <c r="U61" i="33"/>
  <c r="V61" i="33"/>
  <c r="E5" i="47" s="1"/>
  <c r="E33" i="47" s="1"/>
  <c r="E40" i="47" s="1"/>
  <c r="W61" i="33"/>
  <c r="X61" i="33"/>
  <c r="Y61" i="33"/>
  <c r="Z61" i="33"/>
  <c r="AA61" i="33"/>
  <c r="AB61" i="33"/>
  <c r="AD61" i="33"/>
  <c r="AE61" i="33"/>
  <c r="AF61" i="33"/>
  <c r="AG61" i="33"/>
  <c r="AH61" i="33"/>
  <c r="AI61" i="33"/>
  <c r="AJ61" i="33"/>
  <c r="J5" i="47" s="1"/>
  <c r="J33" i="47" s="1"/>
  <c r="J40" i="47" s="1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T5" i="47" s="1"/>
  <c r="T33" i="47" s="1"/>
  <c r="T40" i="47" s="1"/>
  <c r="BO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U61" i="9"/>
  <c r="V61" i="9"/>
  <c r="W61" i="9"/>
  <c r="X61" i="9"/>
  <c r="Y61" i="9"/>
  <c r="Z61" i="9"/>
  <c r="AA61" i="9"/>
  <c r="AB61" i="9"/>
  <c r="D9" i="47" s="1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Q60" i="3"/>
  <c r="C61" i="3"/>
  <c r="C18" i="21" s="1"/>
  <c r="D61" i="3"/>
  <c r="D18" i="21" s="1"/>
  <c r="E61" i="3"/>
  <c r="E18" i="21" s="1"/>
  <c r="F61" i="3"/>
  <c r="F18" i="21" s="1"/>
  <c r="G61" i="3"/>
  <c r="G18" i="21" s="1"/>
  <c r="H61" i="3"/>
  <c r="I61" i="3"/>
  <c r="J61" i="3"/>
  <c r="K61" i="3"/>
  <c r="L61" i="3"/>
  <c r="M61" i="3"/>
  <c r="N61" i="3"/>
  <c r="G42" i="21"/>
  <c r="F42" i="21"/>
  <c r="D42" i="21"/>
  <c r="C42" i="21"/>
  <c r="B42" i="21"/>
  <c r="BR61" i="36"/>
  <c r="H37" i="21"/>
  <c r="G37" i="21"/>
  <c r="F37" i="21"/>
  <c r="BU60" i="36"/>
  <c r="D37" i="21"/>
  <c r="C37" i="21"/>
  <c r="B37" i="21"/>
  <c r="P21" i="20"/>
  <c r="P38" i="20" s="1"/>
  <c r="BV59" i="36"/>
  <c r="BU59" i="36"/>
  <c r="BT59" i="36"/>
  <c r="L21" i="20"/>
  <c r="L38" i="20" s="1"/>
  <c r="K21" i="20"/>
  <c r="K38" i="20" s="1"/>
  <c r="H21" i="20"/>
  <c r="H38" i="20" s="1"/>
  <c r="F21" i="20"/>
  <c r="F38" i="20" s="1"/>
  <c r="E21" i="20"/>
  <c r="E38" i="20" s="1"/>
  <c r="C21" i="20"/>
  <c r="C38" i="20" s="1"/>
  <c r="B21" i="20"/>
  <c r="B38" i="20" s="1"/>
  <c r="BX58" i="36"/>
  <c r="BW58" i="36"/>
  <c r="BV58" i="36"/>
  <c r="BU58" i="36"/>
  <c r="BT58" i="36"/>
  <c r="BS58" i="36"/>
  <c r="BW59" i="36"/>
  <c r="B62" i="14"/>
  <c r="B64" i="14" s="1"/>
  <c r="B16" i="20"/>
  <c r="C16" i="20"/>
  <c r="E16" i="20"/>
  <c r="F16" i="20"/>
  <c r="H16" i="20"/>
  <c r="I16" i="20"/>
  <c r="J16" i="20"/>
  <c r="K16" i="20"/>
  <c r="L16" i="20"/>
  <c r="P16" i="20"/>
  <c r="BK49" i="7"/>
  <c r="BL49" i="7"/>
  <c r="BM49" i="7"/>
  <c r="BN49" i="7"/>
  <c r="BO49" i="7"/>
  <c r="B34" i="21"/>
  <c r="C34" i="21"/>
  <c r="D34" i="21"/>
  <c r="G34" i="21"/>
  <c r="BK50" i="7"/>
  <c r="BL50" i="7"/>
  <c r="BM50" i="7"/>
  <c r="BN50" i="7"/>
  <c r="H34" i="21" s="1"/>
  <c r="BO50" i="7"/>
  <c r="BK51" i="7"/>
  <c r="BL51" i="7"/>
  <c r="BM51" i="7"/>
  <c r="BN51" i="7"/>
  <c r="BO51" i="7"/>
  <c r="CB49" i="7"/>
  <c r="CC49" i="7"/>
  <c r="CE49" i="7"/>
  <c r="CA50" i="7"/>
  <c r="CB50" i="7"/>
  <c r="CE50" i="7"/>
  <c r="CF50" i="7"/>
  <c r="CA51" i="7"/>
  <c r="CC51" i="7"/>
  <c r="CE51" i="7"/>
  <c r="CC50" i="7"/>
  <c r="CD50" i="7"/>
  <c r="CB51" i="7"/>
  <c r="Q61" i="25"/>
  <c r="P61" i="25"/>
  <c r="CR61" i="25" s="1"/>
  <c r="O61" i="25"/>
  <c r="CQ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53" i="30"/>
  <c r="X53" i="30" s="1"/>
  <c r="Y53" i="30"/>
  <c r="E53" i="30"/>
  <c r="F53" i="30"/>
  <c r="R53" i="30" s="1"/>
  <c r="AB53" i="30"/>
  <c r="H53" i="30"/>
  <c r="AC53" i="30" s="1"/>
  <c r="B53" i="30"/>
  <c r="W53" i="30" s="1"/>
  <c r="F62" i="12"/>
  <c r="F16" i="21" s="1"/>
  <c r="F62" i="25"/>
  <c r="V62" i="25"/>
  <c r="W62" i="25"/>
  <c r="X62" i="25"/>
  <c r="Y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W62" i="25"/>
  <c r="BX62" i="25"/>
  <c r="BY62" i="25"/>
  <c r="BZ62" i="25"/>
  <c r="CA62" i="25"/>
  <c r="CB62" i="25"/>
  <c r="T62" i="25"/>
  <c r="C62" i="25"/>
  <c r="C17" i="21" s="1"/>
  <c r="D62" i="25"/>
  <c r="D17" i="21" s="1"/>
  <c r="E62" i="25"/>
  <c r="G62" i="25"/>
  <c r="G17" i="21" s="1"/>
  <c r="H62" i="25"/>
  <c r="I62" i="25"/>
  <c r="J62" i="25"/>
  <c r="K62" i="25"/>
  <c r="CM62" i="25" s="1"/>
  <c r="L62" i="25"/>
  <c r="M62" i="25"/>
  <c r="N62" i="25"/>
  <c r="O62" i="25"/>
  <c r="CQ62" i="25" s="1"/>
  <c r="P62" i="25"/>
  <c r="CR62" i="25" s="1"/>
  <c r="Q62" i="25"/>
  <c r="B62" i="25"/>
  <c r="B17" i="21" s="1"/>
  <c r="V62" i="11"/>
  <c r="W62" i="11"/>
  <c r="X62" i="11"/>
  <c r="Y62" i="11"/>
  <c r="AA62" i="11"/>
  <c r="BW62" i="11"/>
  <c r="BX62" i="11"/>
  <c r="BY62" i="11"/>
  <c r="BZ62" i="11"/>
  <c r="CA62" i="11"/>
  <c r="CB62" i="11"/>
  <c r="T62" i="11"/>
  <c r="C15" i="21"/>
  <c r="E15" i="21"/>
  <c r="F15" i="21"/>
  <c r="H15" i="21"/>
  <c r="B62" i="11"/>
  <c r="B15" i="21" s="1"/>
  <c r="V62" i="12"/>
  <c r="W62" i="12"/>
  <c r="X62" i="12"/>
  <c r="Y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W62" i="12"/>
  <c r="BX62" i="12"/>
  <c r="BY62" i="12"/>
  <c r="BZ62" i="12"/>
  <c r="CA62" i="12"/>
  <c r="CB62" i="12"/>
  <c r="T62" i="12"/>
  <c r="C62" i="12"/>
  <c r="C16" i="21" s="1"/>
  <c r="D62" i="12"/>
  <c r="E62" i="12"/>
  <c r="E16" i="21" s="1"/>
  <c r="G62" i="12"/>
  <c r="G16" i="21" s="1"/>
  <c r="H62" i="12"/>
  <c r="H16" i="21" s="1"/>
  <c r="I62" i="12"/>
  <c r="J62" i="12"/>
  <c r="K62" i="12"/>
  <c r="CM62" i="12" s="1"/>
  <c r="L62" i="12"/>
  <c r="M62" i="12"/>
  <c r="N62" i="12"/>
  <c r="O62" i="12"/>
  <c r="CQ62" i="12" s="1"/>
  <c r="P62" i="12"/>
  <c r="CR62" i="12" s="1"/>
  <c r="Q62" i="12"/>
  <c r="B62" i="12"/>
  <c r="B16" i="21" s="1"/>
  <c r="V54" i="29"/>
  <c r="U54" i="29"/>
  <c r="T54" i="29"/>
  <c r="S54" i="29"/>
  <c r="R54" i="29"/>
  <c r="O23" i="21" s="1"/>
  <c r="Q54" i="29"/>
  <c r="P54" i="29"/>
  <c r="O54" i="29"/>
  <c r="N54" i="29"/>
  <c r="M54" i="29"/>
  <c r="L54" i="29"/>
  <c r="K54" i="29"/>
  <c r="J54" i="29"/>
  <c r="I54" i="29"/>
  <c r="G54" i="29"/>
  <c r="F54" i="29"/>
  <c r="E54" i="29"/>
  <c r="D54" i="29"/>
  <c r="C54" i="29"/>
  <c r="B54" i="29"/>
  <c r="V53" i="29"/>
  <c r="U53" i="29"/>
  <c r="T53" i="29"/>
  <c r="S53" i="29"/>
  <c r="R53" i="29"/>
  <c r="D23" i="21" s="1"/>
  <c r="Q53" i="29"/>
  <c r="P53" i="29"/>
  <c r="O53" i="29"/>
  <c r="N53" i="29"/>
  <c r="M53" i="29"/>
  <c r="L53" i="29"/>
  <c r="K53" i="29"/>
  <c r="J53" i="29"/>
  <c r="I53" i="29"/>
  <c r="H53" i="29"/>
  <c r="B23" i="21" s="1"/>
  <c r="G53" i="29"/>
  <c r="F53" i="29"/>
  <c r="E53" i="29"/>
  <c r="D53" i="29"/>
  <c r="C53" i="29"/>
  <c r="B53" i="29"/>
  <c r="Y51" i="30"/>
  <c r="Y50" i="30"/>
  <c r="Y49" i="30"/>
  <c r="Y47" i="30"/>
  <c r="Y46" i="30"/>
  <c r="Y45" i="30"/>
  <c r="Y44" i="30"/>
  <c r="Y41" i="30"/>
  <c r="Y40" i="30"/>
  <c r="Y38" i="30"/>
  <c r="Y36" i="30"/>
  <c r="Y35" i="30"/>
  <c r="Y33" i="30"/>
  <c r="Y32" i="30"/>
  <c r="Y31" i="30"/>
  <c r="Y30" i="30"/>
  <c r="Y29" i="30"/>
  <c r="Y28" i="30"/>
  <c r="Y26" i="30"/>
  <c r="Y25" i="30"/>
  <c r="Y23" i="30"/>
  <c r="Y22" i="30"/>
  <c r="Y20" i="30"/>
  <c r="Y19" i="30"/>
  <c r="Y18" i="30"/>
  <c r="Y16" i="30"/>
  <c r="Y15" i="30"/>
  <c r="Y13" i="30"/>
  <c r="Y12" i="30"/>
  <c r="Y11" i="30"/>
  <c r="Y9" i="30"/>
  <c r="Y6" i="30"/>
  <c r="AB52" i="30"/>
  <c r="AB51" i="30"/>
  <c r="AB50" i="30"/>
  <c r="AB48" i="30"/>
  <c r="AB47" i="30"/>
  <c r="AB46" i="30"/>
  <c r="AB45" i="30"/>
  <c r="AB44" i="30"/>
  <c r="AB42" i="30"/>
  <c r="AB39" i="30"/>
  <c r="AB37" i="30"/>
  <c r="AB36" i="30"/>
  <c r="AB35" i="30"/>
  <c r="S34" i="30"/>
  <c r="AB33" i="30"/>
  <c r="AB31" i="30"/>
  <c r="AB30" i="30"/>
  <c r="AB29" i="30"/>
  <c r="AB27" i="30"/>
  <c r="AB26" i="30"/>
  <c r="AB24" i="30"/>
  <c r="AB23" i="30"/>
  <c r="S22" i="30"/>
  <c r="AB20" i="30"/>
  <c r="AB19" i="30"/>
  <c r="AB17" i="30"/>
  <c r="AB16" i="30"/>
  <c r="AB15" i="30"/>
  <c r="AB14" i="30"/>
  <c r="AB13" i="30"/>
  <c r="AB12" i="30"/>
  <c r="AB10" i="30"/>
  <c r="AB9" i="30"/>
  <c r="AB7" i="30"/>
  <c r="S6" i="30"/>
  <c r="S5" i="30"/>
  <c r="AB4" i="30"/>
  <c r="BZ62" i="27"/>
  <c r="BY62" i="27"/>
  <c r="BX62" i="27"/>
  <c r="BY61" i="34"/>
  <c r="BX61" i="34"/>
  <c r="BR51" i="8"/>
  <c r="BQ51" i="8"/>
  <c r="H41" i="21" s="1"/>
  <c r="BP51" i="8"/>
  <c r="BO51" i="8"/>
  <c r="BN51" i="8"/>
  <c r="BM51" i="8"/>
  <c r="BK51" i="8"/>
  <c r="G41" i="21" s="1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F41" i="21" s="1"/>
  <c r="AV51" i="8"/>
  <c r="E41" i="21" s="1"/>
  <c r="AU51" i="8"/>
  <c r="AT51" i="8"/>
  <c r="AS51" i="8"/>
  <c r="AR51" i="8"/>
  <c r="AQ51" i="8"/>
  <c r="AP51" i="8"/>
  <c r="AO51" i="8"/>
  <c r="AN51" i="8"/>
  <c r="AM51" i="8"/>
  <c r="AL51" i="8"/>
  <c r="AK51" i="8"/>
  <c r="D41" i="21" s="1"/>
  <c r="AJ51" i="8"/>
  <c r="AI51" i="8"/>
  <c r="AH51" i="8"/>
  <c r="AG51" i="8"/>
  <c r="C41" i="21" s="1"/>
  <c r="AE51" i="8"/>
  <c r="AD51" i="8"/>
  <c r="AC51" i="8"/>
  <c r="AB51" i="8"/>
  <c r="AA51" i="8"/>
  <c r="Z51" i="8"/>
  <c r="Y51" i="8"/>
  <c r="X51" i="8"/>
  <c r="W51" i="8"/>
  <c r="V51" i="8"/>
  <c r="U51" i="8"/>
  <c r="T51" i="8"/>
  <c r="B41" i="21" s="1"/>
  <c r="S51" i="8"/>
  <c r="R51" i="8"/>
  <c r="Q51" i="8"/>
  <c r="P51" i="8"/>
  <c r="O51" i="8"/>
  <c r="BR50" i="8"/>
  <c r="BQ50" i="8"/>
  <c r="H35" i="21" s="1"/>
  <c r="BP50" i="8"/>
  <c r="BO50" i="8"/>
  <c r="BN50" i="8"/>
  <c r="BM50" i="8"/>
  <c r="BK50" i="8"/>
  <c r="G35" i="21" s="1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F35" i="21" s="1"/>
  <c r="AV50" i="8"/>
  <c r="E35" i="21" s="1"/>
  <c r="AU50" i="8"/>
  <c r="AT50" i="8"/>
  <c r="AS50" i="8"/>
  <c r="AR50" i="8"/>
  <c r="AQ50" i="8"/>
  <c r="AP50" i="8"/>
  <c r="AO50" i="8"/>
  <c r="AN50" i="8"/>
  <c r="AM50" i="8"/>
  <c r="AL50" i="8"/>
  <c r="AK50" i="8"/>
  <c r="D35" i="21" s="1"/>
  <c r="AJ50" i="8"/>
  <c r="AI50" i="8"/>
  <c r="AH50" i="8"/>
  <c r="AG50" i="8"/>
  <c r="C35" i="21" s="1"/>
  <c r="AE50" i="8"/>
  <c r="AD50" i="8"/>
  <c r="AC50" i="8"/>
  <c r="AB50" i="8"/>
  <c r="AA50" i="8"/>
  <c r="Z50" i="8"/>
  <c r="Y50" i="8"/>
  <c r="X50" i="8"/>
  <c r="W50" i="8"/>
  <c r="V50" i="8"/>
  <c r="U50" i="8"/>
  <c r="T50" i="8"/>
  <c r="B35" i="21" s="1"/>
  <c r="S50" i="8"/>
  <c r="R50" i="8"/>
  <c r="Q50" i="8"/>
  <c r="P50" i="8"/>
  <c r="O50" i="8"/>
  <c r="BR49" i="8"/>
  <c r="BQ49" i="8"/>
  <c r="BP49" i="8"/>
  <c r="BO49" i="8"/>
  <c r="BN49" i="8"/>
  <c r="BM49" i="8"/>
  <c r="V18" i="20" s="1"/>
  <c r="V37" i="20" s="1"/>
  <c r="BK49" i="8"/>
  <c r="T18" i="20" s="1"/>
  <c r="T37" i="20" s="1"/>
  <c r="BJ49" i="8"/>
  <c r="S18" i="20" s="1"/>
  <c r="S37" i="20" s="1"/>
  <c r="BI49" i="8"/>
  <c r="R18" i="20" s="1"/>
  <c r="R37" i="20" s="1"/>
  <c r="BH49" i="8"/>
  <c r="Q18" i="20" s="1"/>
  <c r="Q37" i="20" s="1"/>
  <c r="BG49" i="8"/>
  <c r="BF49" i="8"/>
  <c r="BE49" i="8"/>
  <c r="BD49" i="8"/>
  <c r="BC49" i="8"/>
  <c r="BB49" i="8"/>
  <c r="BA49" i="8"/>
  <c r="AZ49" i="8"/>
  <c r="AY49" i="8"/>
  <c r="AX49" i="8"/>
  <c r="P18" i="20" s="1"/>
  <c r="P37" i="20" s="1"/>
  <c r="AW49" i="8"/>
  <c r="AV49" i="8"/>
  <c r="AU49" i="8"/>
  <c r="AT49" i="8"/>
  <c r="AS49" i="8"/>
  <c r="O18" i="20" s="1"/>
  <c r="O37" i="20" s="1"/>
  <c r="AR49" i="8"/>
  <c r="N18" i="20" s="1"/>
  <c r="N37" i="20" s="1"/>
  <c r="AQ49" i="8"/>
  <c r="M18" i="20" s="1"/>
  <c r="M37" i="20" s="1"/>
  <c r="AP49" i="8"/>
  <c r="AO49" i="8"/>
  <c r="AN49" i="8"/>
  <c r="AM49" i="8"/>
  <c r="AL49" i="8"/>
  <c r="AK49" i="8"/>
  <c r="AJ49" i="8"/>
  <c r="L18" i="20" s="1"/>
  <c r="L37" i="20" s="1"/>
  <c r="AI49" i="8"/>
  <c r="K18" i="20" s="1"/>
  <c r="K37" i="20" s="1"/>
  <c r="AH49" i="8"/>
  <c r="AG49" i="8"/>
  <c r="J18" i="20" s="1"/>
  <c r="J37" i="20" s="1"/>
  <c r="AE49" i="8"/>
  <c r="AD49" i="8"/>
  <c r="AC49" i="8"/>
  <c r="AB49" i="8"/>
  <c r="AA49" i="8"/>
  <c r="H18" i="20" s="1"/>
  <c r="H37" i="20" s="1"/>
  <c r="Z49" i="8"/>
  <c r="F18" i="20" s="1"/>
  <c r="F37" i="20" s="1"/>
  <c r="Y49" i="8"/>
  <c r="X49" i="8"/>
  <c r="W49" i="8"/>
  <c r="V49" i="8"/>
  <c r="U49" i="8"/>
  <c r="T49" i="8"/>
  <c r="E18" i="20" s="1"/>
  <c r="E37" i="20" s="1"/>
  <c r="S49" i="8"/>
  <c r="R49" i="8"/>
  <c r="C18" i="20" s="1"/>
  <c r="C37" i="20" s="1"/>
  <c r="Q49" i="8"/>
  <c r="B18" i="20" s="1"/>
  <c r="B37" i="20" s="1"/>
  <c r="P49" i="8"/>
  <c r="O49" i="8"/>
  <c r="N51" i="8"/>
  <c r="N50" i="8"/>
  <c r="N49" i="8"/>
  <c r="CA49" i="7"/>
  <c r="BO51" i="6"/>
  <c r="BN51" i="6"/>
  <c r="H39" i="21" s="1"/>
  <c r="BO50" i="6"/>
  <c r="BN50" i="6"/>
  <c r="H33" i="21" s="1"/>
  <c r="BO49" i="6"/>
  <c r="BN49" i="6"/>
  <c r="BV61" i="5"/>
  <c r="BU61" i="5"/>
  <c r="BT61" i="5"/>
  <c r="BS61" i="5"/>
  <c r="BR61" i="5"/>
  <c r="BQ61" i="5"/>
  <c r="Q61" i="5"/>
  <c r="BU61" i="33"/>
  <c r="BT61" i="33"/>
  <c r="P7" i="20"/>
  <c r="L7" i="20"/>
  <c r="K7" i="20"/>
  <c r="J7" i="20"/>
  <c r="I7" i="20"/>
  <c r="H7" i="20"/>
  <c r="F7" i="20"/>
  <c r="E7" i="20"/>
  <c r="C7" i="20"/>
  <c r="B7" i="20"/>
  <c r="S61" i="4"/>
  <c r="BW60" i="3"/>
  <c r="BV60" i="3"/>
  <c r="BU60" i="3"/>
  <c r="BT60" i="3"/>
  <c r="BS60" i="3"/>
  <c r="BR60" i="3"/>
  <c r="BP60" i="3"/>
  <c r="BO60" i="3"/>
  <c r="S24" i="47" s="1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I24" i="47" s="1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CR61" i="12" s="1"/>
  <c r="O61" i="12"/>
  <c r="CQ61" i="12" s="1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N61" i="12"/>
  <c r="M61" i="12"/>
  <c r="CP58" i="12"/>
  <c r="CO58" i="12"/>
  <c r="CP57" i="12"/>
  <c r="CO57" i="12"/>
  <c r="CP56" i="12"/>
  <c r="CO56" i="12"/>
  <c r="CP55" i="12"/>
  <c r="CO55" i="12"/>
  <c r="CP54" i="12"/>
  <c r="CO54" i="12"/>
  <c r="CP51" i="12"/>
  <c r="CO51" i="12"/>
  <c r="CP50" i="12"/>
  <c r="CO50" i="12"/>
  <c r="CP49" i="12"/>
  <c r="CO49" i="12"/>
  <c r="CP48" i="12"/>
  <c r="CO48" i="12"/>
  <c r="CP47" i="12"/>
  <c r="CO47" i="12"/>
  <c r="CP46" i="12"/>
  <c r="CO46" i="12"/>
  <c r="CP45" i="12"/>
  <c r="CO45" i="12"/>
  <c r="CP44" i="12"/>
  <c r="CO44" i="12"/>
  <c r="CP43" i="12"/>
  <c r="CO43" i="12"/>
  <c r="CP42" i="12"/>
  <c r="CO42" i="12"/>
  <c r="CP41" i="12"/>
  <c r="CO41" i="12"/>
  <c r="CP40" i="12"/>
  <c r="CO40" i="12"/>
  <c r="CP39" i="12"/>
  <c r="CO39" i="12"/>
  <c r="CP38" i="12"/>
  <c r="CO38" i="12"/>
  <c r="CP37" i="12"/>
  <c r="CO37" i="12"/>
  <c r="CP36" i="12"/>
  <c r="CO36" i="12"/>
  <c r="CP35" i="12"/>
  <c r="CO35" i="12"/>
  <c r="CP34" i="12"/>
  <c r="CO34" i="12"/>
  <c r="CP33" i="12"/>
  <c r="CO33" i="12"/>
  <c r="CP32" i="12"/>
  <c r="CO32" i="12"/>
  <c r="CP31" i="12"/>
  <c r="CO31" i="12"/>
  <c r="CP30" i="12"/>
  <c r="CO30" i="12"/>
  <c r="CP29" i="12"/>
  <c r="CO29" i="12"/>
  <c r="CP28" i="12"/>
  <c r="CO28" i="12"/>
  <c r="CP27" i="12"/>
  <c r="CO27" i="12"/>
  <c r="CP26" i="12"/>
  <c r="CO26" i="12"/>
  <c r="CP25" i="12"/>
  <c r="CO25" i="12"/>
  <c r="CP24" i="12"/>
  <c r="CO24" i="12"/>
  <c r="CP23" i="12"/>
  <c r="CO23" i="12"/>
  <c r="CP22" i="12"/>
  <c r="CO22" i="12"/>
  <c r="CP21" i="12"/>
  <c r="CO21" i="12"/>
  <c r="CP20" i="12"/>
  <c r="CO20" i="12"/>
  <c r="CP19" i="12"/>
  <c r="CO19" i="12"/>
  <c r="CP18" i="12"/>
  <c r="CO18" i="12"/>
  <c r="CP17" i="12"/>
  <c r="CO17" i="12"/>
  <c r="CP16" i="12"/>
  <c r="CO16" i="12"/>
  <c r="CP15" i="12"/>
  <c r="CO15" i="12"/>
  <c r="CP14" i="12"/>
  <c r="CO14" i="12"/>
  <c r="CP13" i="12"/>
  <c r="CO13" i="12"/>
  <c r="CP12" i="12"/>
  <c r="CO12" i="12"/>
  <c r="CP11" i="12"/>
  <c r="CO11" i="12"/>
  <c r="CP10" i="12"/>
  <c r="CO10" i="12"/>
  <c r="CP9" i="12"/>
  <c r="CO9" i="12"/>
  <c r="CP8" i="12"/>
  <c r="CO8" i="12"/>
  <c r="CP7" i="12"/>
  <c r="CO7" i="12"/>
  <c r="CP6" i="12"/>
  <c r="CO6" i="12"/>
  <c r="CP5" i="12"/>
  <c r="CO5" i="12"/>
  <c r="CP4" i="12"/>
  <c r="CO4" i="12"/>
  <c r="CP3" i="12"/>
  <c r="CO3" i="12"/>
  <c r="L61" i="12"/>
  <c r="CN58" i="12"/>
  <c r="CN57" i="12"/>
  <c r="CN56" i="12"/>
  <c r="CN55" i="12"/>
  <c r="CN54" i="12"/>
  <c r="CN51" i="12"/>
  <c r="CN50" i="12"/>
  <c r="CN49" i="12"/>
  <c r="CN48" i="12"/>
  <c r="CN47" i="12"/>
  <c r="CN46" i="12"/>
  <c r="CN45" i="12"/>
  <c r="CN44" i="12"/>
  <c r="CN43" i="12"/>
  <c r="CN42" i="12"/>
  <c r="CN41" i="12"/>
  <c r="CN40" i="12"/>
  <c r="CN39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N4" i="12"/>
  <c r="CN3" i="12"/>
  <c r="K61" i="12"/>
  <c r="CM58" i="12"/>
  <c r="CM57" i="12"/>
  <c r="CM56" i="12"/>
  <c r="CM55" i="12"/>
  <c r="CM54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M4" i="12"/>
  <c r="CM3" i="12"/>
  <c r="S16" i="21"/>
  <c r="R16" i="21"/>
  <c r="H61" i="12"/>
  <c r="G61" i="12"/>
  <c r="CL58" i="12"/>
  <c r="CK58" i="12"/>
  <c r="CL57" i="12"/>
  <c r="CK57" i="12"/>
  <c r="CL56" i="12"/>
  <c r="CK56" i="12"/>
  <c r="CL55" i="12"/>
  <c r="CK55" i="12"/>
  <c r="CL54" i="12"/>
  <c r="CK54" i="12"/>
  <c r="CL51" i="12"/>
  <c r="CK51" i="12"/>
  <c r="CL50" i="12"/>
  <c r="CK50" i="12"/>
  <c r="CL49" i="12"/>
  <c r="CK49" i="12"/>
  <c r="CL48" i="12"/>
  <c r="CK48" i="12"/>
  <c r="CL47" i="12"/>
  <c r="CK47" i="12"/>
  <c r="CL46" i="12"/>
  <c r="CK46" i="12"/>
  <c r="CL45" i="12"/>
  <c r="CK45" i="12"/>
  <c r="CL44" i="12"/>
  <c r="CK44" i="12"/>
  <c r="CL43" i="12"/>
  <c r="CK43" i="12"/>
  <c r="CL42" i="12"/>
  <c r="CK42" i="12"/>
  <c r="CL41" i="12"/>
  <c r="CK41" i="12"/>
  <c r="CL40" i="12"/>
  <c r="CK40" i="12"/>
  <c r="CL39" i="12"/>
  <c r="CK39" i="12"/>
  <c r="CL38" i="12"/>
  <c r="CK38" i="12"/>
  <c r="CL37" i="12"/>
  <c r="CK37" i="12"/>
  <c r="CL36" i="12"/>
  <c r="CK36" i="12"/>
  <c r="CL35" i="12"/>
  <c r="CK35" i="12"/>
  <c r="CL34" i="12"/>
  <c r="CK34" i="12"/>
  <c r="CL33" i="12"/>
  <c r="CK33" i="12"/>
  <c r="CL32" i="12"/>
  <c r="CK32" i="12"/>
  <c r="CL31" i="12"/>
  <c r="CK31" i="12"/>
  <c r="CL30" i="12"/>
  <c r="CK30" i="12"/>
  <c r="CL29" i="12"/>
  <c r="CK29" i="12"/>
  <c r="CL28" i="12"/>
  <c r="CK28" i="12"/>
  <c r="CL27" i="12"/>
  <c r="CK27" i="12"/>
  <c r="CL26" i="12"/>
  <c r="CK26" i="12"/>
  <c r="CL25" i="12"/>
  <c r="CK25" i="12"/>
  <c r="CL24" i="12"/>
  <c r="CK24" i="12"/>
  <c r="CL23" i="12"/>
  <c r="CK23" i="12"/>
  <c r="CL22" i="12"/>
  <c r="CK22" i="12"/>
  <c r="CL21" i="12"/>
  <c r="CK21" i="12"/>
  <c r="CL20" i="12"/>
  <c r="CK20" i="12"/>
  <c r="CL19" i="12"/>
  <c r="CK19" i="12"/>
  <c r="CL18" i="12"/>
  <c r="CK18" i="12"/>
  <c r="CL17" i="12"/>
  <c r="CK17" i="12"/>
  <c r="CL16" i="12"/>
  <c r="CK16" i="12"/>
  <c r="CL15" i="12"/>
  <c r="CK15" i="12"/>
  <c r="CL14" i="12"/>
  <c r="CK14" i="12"/>
  <c r="CL13" i="12"/>
  <c r="CK13" i="12"/>
  <c r="CL12" i="12"/>
  <c r="CK12" i="12"/>
  <c r="CL11" i="12"/>
  <c r="CK11" i="12"/>
  <c r="CL10" i="12"/>
  <c r="CK10" i="12"/>
  <c r="CL9" i="12"/>
  <c r="CK9" i="12"/>
  <c r="CL8" i="12"/>
  <c r="CK8" i="12"/>
  <c r="CL7" i="12"/>
  <c r="CK7" i="12"/>
  <c r="CL6" i="12"/>
  <c r="CK6" i="12"/>
  <c r="CL5" i="12"/>
  <c r="CK5" i="12"/>
  <c r="CL4" i="12"/>
  <c r="CK4" i="12"/>
  <c r="CL3" i="12"/>
  <c r="CK3" i="12"/>
  <c r="CB61" i="12"/>
  <c r="CA61" i="12"/>
  <c r="BZ61" i="12"/>
  <c r="Q16" i="21"/>
  <c r="P16" i="21"/>
  <c r="O16" i="21"/>
  <c r="F61" i="12"/>
  <c r="E61" i="12"/>
  <c r="D61" i="12"/>
  <c r="CJ58" i="12"/>
  <c r="CI58" i="12"/>
  <c r="CH58" i="12"/>
  <c r="CJ57" i="12"/>
  <c r="CI57" i="12"/>
  <c r="CH57" i="12"/>
  <c r="CJ56" i="12"/>
  <c r="CI56" i="12"/>
  <c r="CH56" i="12"/>
  <c r="CJ55" i="12"/>
  <c r="CI55" i="12"/>
  <c r="CH55" i="12"/>
  <c r="CJ54" i="12"/>
  <c r="CI54" i="12"/>
  <c r="CH54" i="12"/>
  <c r="CJ51" i="12"/>
  <c r="CI51" i="12"/>
  <c r="CH51" i="12"/>
  <c r="CJ50" i="12"/>
  <c r="CI50" i="12"/>
  <c r="CH50" i="12"/>
  <c r="CJ49" i="12"/>
  <c r="CI49" i="12"/>
  <c r="CH49" i="12"/>
  <c r="CJ48" i="12"/>
  <c r="CI48" i="12"/>
  <c r="CH48" i="12"/>
  <c r="CJ47" i="12"/>
  <c r="CI47" i="12"/>
  <c r="CH47" i="12"/>
  <c r="CJ46" i="12"/>
  <c r="CI46" i="12"/>
  <c r="CH46" i="12"/>
  <c r="CJ45" i="12"/>
  <c r="CI45" i="12"/>
  <c r="CH45" i="12"/>
  <c r="CJ44" i="12"/>
  <c r="CI44" i="12"/>
  <c r="CH44" i="12"/>
  <c r="CJ43" i="12"/>
  <c r="CI43" i="12"/>
  <c r="CH43" i="12"/>
  <c r="CJ42" i="12"/>
  <c r="CI42" i="12"/>
  <c r="CH42" i="12"/>
  <c r="CJ41" i="12"/>
  <c r="CI41" i="12"/>
  <c r="CH41" i="12"/>
  <c r="CJ40" i="12"/>
  <c r="CI40" i="12"/>
  <c r="CH40" i="12"/>
  <c r="CJ39" i="12"/>
  <c r="CI39" i="12"/>
  <c r="CH39" i="12"/>
  <c r="CJ38" i="12"/>
  <c r="CI38" i="12"/>
  <c r="CH38" i="12"/>
  <c r="CJ37" i="12"/>
  <c r="CI37" i="12"/>
  <c r="CH37" i="12"/>
  <c r="CJ36" i="12"/>
  <c r="CI36" i="12"/>
  <c r="CH36" i="12"/>
  <c r="CJ35" i="12"/>
  <c r="CI35" i="12"/>
  <c r="CH35" i="12"/>
  <c r="CJ34" i="12"/>
  <c r="CI34" i="12"/>
  <c r="CH34" i="12"/>
  <c r="CJ33" i="12"/>
  <c r="CI33" i="12"/>
  <c r="CH33" i="12"/>
  <c r="CJ32" i="12"/>
  <c r="CI32" i="12"/>
  <c r="CH32" i="12"/>
  <c r="CJ31" i="12"/>
  <c r="CI31" i="12"/>
  <c r="CH31" i="12"/>
  <c r="CJ30" i="12"/>
  <c r="CI30" i="12"/>
  <c r="CH30" i="12"/>
  <c r="CJ29" i="12"/>
  <c r="CI29" i="12"/>
  <c r="CH29" i="12"/>
  <c r="CJ28" i="12"/>
  <c r="CI28" i="12"/>
  <c r="CH28" i="12"/>
  <c r="CJ27" i="12"/>
  <c r="CI27" i="12"/>
  <c r="CH27" i="12"/>
  <c r="CJ26" i="12"/>
  <c r="CI26" i="12"/>
  <c r="CH26" i="12"/>
  <c r="CJ25" i="12"/>
  <c r="CI25" i="12"/>
  <c r="CH25" i="12"/>
  <c r="CJ24" i="12"/>
  <c r="CI24" i="12"/>
  <c r="CH24" i="12"/>
  <c r="CJ23" i="12"/>
  <c r="CI23" i="12"/>
  <c r="CH23" i="12"/>
  <c r="CJ22" i="12"/>
  <c r="CI22" i="12"/>
  <c r="CH22" i="12"/>
  <c r="CJ21" i="12"/>
  <c r="CI21" i="12"/>
  <c r="CH21" i="12"/>
  <c r="CJ20" i="12"/>
  <c r="CI20" i="12"/>
  <c r="CH20" i="12"/>
  <c r="CJ19" i="12"/>
  <c r="CI19" i="12"/>
  <c r="CH19" i="12"/>
  <c r="CJ18" i="12"/>
  <c r="CI18" i="12"/>
  <c r="CH18" i="12"/>
  <c r="CJ17" i="12"/>
  <c r="CI17" i="12"/>
  <c r="CH17" i="12"/>
  <c r="CJ16" i="12"/>
  <c r="CI16" i="12"/>
  <c r="CH16" i="12"/>
  <c r="CJ15" i="12"/>
  <c r="CI15" i="12"/>
  <c r="CH15" i="12"/>
  <c r="CJ14" i="12"/>
  <c r="CI14" i="12"/>
  <c r="CH14" i="12"/>
  <c r="CJ13" i="12"/>
  <c r="CI13" i="12"/>
  <c r="CH13" i="12"/>
  <c r="CJ12" i="12"/>
  <c r="CI12" i="12"/>
  <c r="CH12" i="12"/>
  <c r="CJ11" i="12"/>
  <c r="CI11" i="12"/>
  <c r="CH11" i="12"/>
  <c r="CJ10" i="12"/>
  <c r="CI10" i="12"/>
  <c r="CH10" i="12"/>
  <c r="CJ9" i="12"/>
  <c r="CI9" i="12"/>
  <c r="CH9" i="12"/>
  <c r="CJ8" i="12"/>
  <c r="CI8" i="12"/>
  <c r="CH8" i="12"/>
  <c r="CJ7" i="12"/>
  <c r="CI7" i="12"/>
  <c r="CH7" i="12"/>
  <c r="CJ6" i="12"/>
  <c r="CI6" i="12"/>
  <c r="CH6" i="12"/>
  <c r="CJ5" i="12"/>
  <c r="CI5" i="12"/>
  <c r="CH5" i="12"/>
  <c r="CJ4" i="12"/>
  <c r="CI4" i="12"/>
  <c r="CH4" i="12"/>
  <c r="CJ3" i="12"/>
  <c r="CI3" i="12"/>
  <c r="CH3" i="12"/>
  <c r="N16" i="21"/>
  <c r="M16" i="21"/>
  <c r="C61" i="12"/>
  <c r="B61" i="12"/>
  <c r="CG58" i="12"/>
  <c r="CF58" i="12"/>
  <c r="CG57" i="12"/>
  <c r="CF57" i="12"/>
  <c r="CG56" i="12"/>
  <c r="CF56" i="12"/>
  <c r="CG55" i="12"/>
  <c r="CF55" i="12"/>
  <c r="CG54" i="12"/>
  <c r="CF54" i="12"/>
  <c r="CG51" i="12"/>
  <c r="CF51" i="12"/>
  <c r="CG50" i="12"/>
  <c r="CF50" i="12"/>
  <c r="CG49" i="12"/>
  <c r="CF49" i="12"/>
  <c r="CG48" i="12"/>
  <c r="CF48" i="12"/>
  <c r="CG47" i="12"/>
  <c r="CF47" i="12"/>
  <c r="CG46" i="12"/>
  <c r="CF46" i="12"/>
  <c r="CG45" i="12"/>
  <c r="CF45" i="12"/>
  <c r="CG44" i="12"/>
  <c r="CF44" i="12"/>
  <c r="CG43" i="12"/>
  <c r="CF43" i="12"/>
  <c r="CG42" i="12"/>
  <c r="CF42" i="12"/>
  <c r="CG41" i="12"/>
  <c r="CF41" i="12"/>
  <c r="CG40" i="12"/>
  <c r="CF40" i="12"/>
  <c r="CG39" i="12"/>
  <c r="CF39" i="12"/>
  <c r="CG38" i="12"/>
  <c r="CF38" i="12"/>
  <c r="CG37" i="12"/>
  <c r="CF37" i="12"/>
  <c r="CG36" i="12"/>
  <c r="CF36" i="12"/>
  <c r="CG35" i="12"/>
  <c r="CF35" i="12"/>
  <c r="CG34" i="12"/>
  <c r="CF34" i="12"/>
  <c r="CG33" i="12"/>
  <c r="CF33" i="12"/>
  <c r="CG32" i="12"/>
  <c r="CF32" i="12"/>
  <c r="CG31" i="12"/>
  <c r="CF31" i="12"/>
  <c r="CG30" i="12"/>
  <c r="CF30" i="12"/>
  <c r="CG29" i="12"/>
  <c r="CF29" i="12"/>
  <c r="CG28" i="12"/>
  <c r="CF28" i="12"/>
  <c r="CG27" i="12"/>
  <c r="CF27" i="12"/>
  <c r="CG26" i="12"/>
  <c r="CF26" i="12"/>
  <c r="CG25" i="12"/>
  <c r="CF25" i="12"/>
  <c r="CG24" i="12"/>
  <c r="CF24" i="12"/>
  <c r="CG23" i="12"/>
  <c r="CF23" i="12"/>
  <c r="CG22" i="12"/>
  <c r="CF22" i="12"/>
  <c r="CG21" i="12"/>
  <c r="CF21" i="12"/>
  <c r="CG20" i="12"/>
  <c r="CF20" i="12"/>
  <c r="CG19" i="12"/>
  <c r="CF19" i="12"/>
  <c r="CG18" i="12"/>
  <c r="CF18" i="12"/>
  <c r="CG17" i="12"/>
  <c r="CF17" i="12"/>
  <c r="CG16" i="12"/>
  <c r="CF16" i="12"/>
  <c r="CG15" i="12"/>
  <c r="CF15" i="12"/>
  <c r="CG14" i="12"/>
  <c r="CF14" i="12"/>
  <c r="CG13" i="12"/>
  <c r="CF13" i="12"/>
  <c r="CG12" i="12"/>
  <c r="CF12" i="12"/>
  <c r="CG11" i="12"/>
  <c r="CF11" i="12"/>
  <c r="CG10" i="12"/>
  <c r="CF10" i="12"/>
  <c r="CG9" i="12"/>
  <c r="CF9" i="12"/>
  <c r="CG8" i="12"/>
  <c r="CF8" i="12"/>
  <c r="CG7" i="12"/>
  <c r="CF7" i="12"/>
  <c r="CG6" i="12"/>
  <c r="CF6" i="12"/>
  <c r="CG5" i="12"/>
  <c r="CF5" i="12"/>
  <c r="CG4" i="12"/>
  <c r="CF4" i="12"/>
  <c r="CG3" i="12"/>
  <c r="CF3" i="12"/>
  <c r="CE51" i="12"/>
  <c r="CE50" i="12"/>
  <c r="CE49" i="12"/>
  <c r="CE48" i="12"/>
  <c r="CE47" i="12"/>
  <c r="CE46" i="12"/>
  <c r="CE45" i="12"/>
  <c r="CE44" i="12"/>
  <c r="CE43" i="12"/>
  <c r="CE42" i="12"/>
  <c r="CE41" i="12"/>
  <c r="CE40" i="12"/>
  <c r="CE39" i="12"/>
  <c r="CE38" i="12"/>
  <c r="CE37" i="12"/>
  <c r="CE36" i="12"/>
  <c r="CE35" i="12"/>
  <c r="CE34" i="12"/>
  <c r="CE33" i="12"/>
  <c r="CE32" i="12"/>
  <c r="CE31" i="12"/>
  <c r="CE30" i="12"/>
  <c r="CE29" i="12"/>
  <c r="CE28" i="12"/>
  <c r="CE27" i="12"/>
  <c r="CE26" i="12"/>
  <c r="CE25" i="12"/>
  <c r="CE24" i="12"/>
  <c r="CE23" i="12"/>
  <c r="CE22" i="12"/>
  <c r="CE21" i="12"/>
  <c r="CE20" i="12"/>
  <c r="CE19" i="12"/>
  <c r="CE18" i="12"/>
  <c r="CE17" i="12"/>
  <c r="CE16" i="12"/>
  <c r="CE15" i="12"/>
  <c r="CE14" i="12"/>
  <c r="CE13" i="12"/>
  <c r="CE12" i="12"/>
  <c r="CE11" i="12"/>
  <c r="CE10" i="12"/>
  <c r="CE9" i="12"/>
  <c r="CE8" i="12"/>
  <c r="CE7" i="12"/>
  <c r="CE6" i="12"/>
  <c r="CE5" i="12"/>
  <c r="CE4" i="12"/>
  <c r="CE3" i="12"/>
  <c r="CB61" i="11"/>
  <c r="CA61" i="11"/>
  <c r="BZ61" i="11"/>
  <c r="CR60" i="11"/>
  <c r="CQ60" i="11"/>
  <c r="CR59" i="11"/>
  <c r="CQ59" i="11"/>
  <c r="CR58" i="11"/>
  <c r="CQ58" i="11"/>
  <c r="CO54" i="11"/>
  <c r="CM54" i="11"/>
  <c r="CO53" i="11"/>
  <c r="CM53" i="11"/>
  <c r="CO52" i="11"/>
  <c r="CM52" i="11"/>
  <c r="CO51" i="11"/>
  <c r="CM51" i="11"/>
  <c r="CO50" i="11"/>
  <c r="CM50" i="11"/>
  <c r="CO49" i="11"/>
  <c r="CM49" i="11"/>
  <c r="CO48" i="11"/>
  <c r="CM48" i="11"/>
  <c r="CO47" i="11"/>
  <c r="CM47" i="11"/>
  <c r="CO46" i="11"/>
  <c r="CM46" i="11"/>
  <c r="CO45" i="11"/>
  <c r="CM45" i="11"/>
  <c r="CO44" i="11"/>
  <c r="CM44" i="11"/>
  <c r="CO43" i="11"/>
  <c r="CM43" i="11"/>
  <c r="CO42" i="11"/>
  <c r="CM42" i="11"/>
  <c r="CO41" i="11"/>
  <c r="CM41" i="11"/>
  <c r="CO40" i="11"/>
  <c r="CM40" i="11"/>
  <c r="CO39" i="11"/>
  <c r="CM39" i="11"/>
  <c r="CO38" i="11"/>
  <c r="CM38" i="11"/>
  <c r="CO37" i="11"/>
  <c r="CM37" i="11"/>
  <c r="CO36" i="11"/>
  <c r="CM36" i="11"/>
  <c r="CO35" i="11"/>
  <c r="CM35" i="11"/>
  <c r="CO34" i="11"/>
  <c r="CM34" i="11"/>
  <c r="CO33" i="11"/>
  <c r="CM33" i="11"/>
  <c r="CO32" i="11"/>
  <c r="CM32" i="11"/>
  <c r="CO31" i="11"/>
  <c r="CM31" i="11"/>
  <c r="CO30" i="11"/>
  <c r="CM30" i="11"/>
  <c r="CO29" i="11"/>
  <c r="CM29" i="11"/>
  <c r="CO28" i="11"/>
  <c r="CM28" i="11"/>
  <c r="CO27" i="11"/>
  <c r="CM27" i="11"/>
  <c r="CO26" i="11"/>
  <c r="CM26" i="11"/>
  <c r="CO25" i="11"/>
  <c r="CM25" i="11"/>
  <c r="CO24" i="11"/>
  <c r="CM24" i="11"/>
  <c r="CO23" i="11"/>
  <c r="CM23" i="11"/>
  <c r="CO22" i="11"/>
  <c r="CM22" i="11"/>
  <c r="CO21" i="11"/>
  <c r="CM21" i="11"/>
  <c r="CO20" i="11"/>
  <c r="CM20" i="11"/>
  <c r="CO19" i="11"/>
  <c r="CM19" i="11"/>
  <c r="CO18" i="11"/>
  <c r="CM18" i="11"/>
  <c r="CO17" i="11"/>
  <c r="CM17" i="11"/>
  <c r="CO16" i="11"/>
  <c r="CM16" i="11"/>
  <c r="CO15" i="11"/>
  <c r="CM15" i="11"/>
  <c r="CO14" i="11"/>
  <c r="CM14" i="11"/>
  <c r="CO13" i="11"/>
  <c r="CM13" i="11"/>
  <c r="CO12" i="11"/>
  <c r="CM12" i="11"/>
  <c r="CO11" i="11"/>
  <c r="CM11" i="11"/>
  <c r="CO10" i="11"/>
  <c r="CM10" i="11"/>
  <c r="CO9" i="11"/>
  <c r="CM9" i="11"/>
  <c r="CO8" i="11"/>
  <c r="CM8" i="11"/>
  <c r="CO7" i="11"/>
  <c r="CM7" i="11"/>
  <c r="CO6" i="11"/>
  <c r="CM6" i="11"/>
  <c r="CO5" i="11"/>
  <c r="CM5" i="11"/>
  <c r="CO4" i="11"/>
  <c r="CM4" i="11"/>
  <c r="CO3" i="11"/>
  <c r="CM3" i="11"/>
  <c r="CJ60" i="11"/>
  <c r="CI60" i="11"/>
  <c r="CJ59" i="11"/>
  <c r="CI59" i="11"/>
  <c r="CJ58" i="11"/>
  <c r="CI58" i="11"/>
  <c r="CJ57" i="11"/>
  <c r="CI57" i="11"/>
  <c r="CJ56" i="11"/>
  <c r="CI56" i="11"/>
  <c r="CJ55" i="11"/>
  <c r="CI55" i="11"/>
  <c r="CJ54" i="11"/>
  <c r="CI54" i="11"/>
  <c r="CJ53" i="11"/>
  <c r="CI53" i="11"/>
  <c r="CJ52" i="11"/>
  <c r="CI52" i="11"/>
  <c r="CJ51" i="11"/>
  <c r="CI51" i="11"/>
  <c r="CJ50" i="11"/>
  <c r="CI50" i="11"/>
  <c r="CJ49" i="11"/>
  <c r="CI49" i="11"/>
  <c r="CJ48" i="11"/>
  <c r="CI48" i="11"/>
  <c r="CJ47" i="11"/>
  <c r="CI47" i="11"/>
  <c r="CJ46" i="11"/>
  <c r="CI46" i="11"/>
  <c r="CJ45" i="11"/>
  <c r="CI45" i="11"/>
  <c r="CJ44" i="11"/>
  <c r="CI44" i="11"/>
  <c r="CJ43" i="11"/>
  <c r="CI43" i="11"/>
  <c r="CJ42" i="11"/>
  <c r="CI42" i="11"/>
  <c r="CJ41" i="11"/>
  <c r="CI41" i="11"/>
  <c r="CJ40" i="11"/>
  <c r="CI40" i="11"/>
  <c r="CJ39" i="11"/>
  <c r="CI39" i="11"/>
  <c r="CJ38" i="11"/>
  <c r="CI38" i="11"/>
  <c r="CJ37" i="11"/>
  <c r="CI37" i="11"/>
  <c r="CJ36" i="11"/>
  <c r="CI36" i="11"/>
  <c r="CJ35" i="11"/>
  <c r="CI35" i="11"/>
  <c r="CJ34" i="11"/>
  <c r="CI34" i="11"/>
  <c r="CJ33" i="11"/>
  <c r="CI33" i="11"/>
  <c r="CJ32" i="11"/>
  <c r="CI32" i="11"/>
  <c r="CJ31" i="11"/>
  <c r="CI31" i="11"/>
  <c r="CJ30" i="11"/>
  <c r="CI30" i="11"/>
  <c r="CJ29" i="11"/>
  <c r="CI29" i="11"/>
  <c r="CJ28" i="11"/>
  <c r="CI28" i="11"/>
  <c r="CJ27" i="11"/>
  <c r="CI27" i="11"/>
  <c r="CJ26" i="11"/>
  <c r="CI26" i="11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16" i="11"/>
  <c r="CI16" i="11"/>
  <c r="CJ15" i="11"/>
  <c r="CI15" i="11"/>
  <c r="CJ14" i="11"/>
  <c r="CI14" i="11"/>
  <c r="CJ13" i="11"/>
  <c r="CI13" i="11"/>
  <c r="CJ12" i="11"/>
  <c r="CI12" i="11"/>
  <c r="CJ11" i="11"/>
  <c r="CI11" i="11"/>
  <c r="CJ10" i="11"/>
  <c r="CI10" i="11"/>
  <c r="CJ9" i="11"/>
  <c r="CI9" i="11"/>
  <c r="CJ8" i="11"/>
  <c r="CI8" i="11"/>
  <c r="CJ7" i="11"/>
  <c r="CI7" i="11"/>
  <c r="CJ6" i="11"/>
  <c r="CI6" i="11"/>
  <c r="CJ5" i="11"/>
  <c r="CI5" i="11"/>
  <c r="CJ4" i="11"/>
  <c r="CI4" i="11"/>
  <c r="CJ3" i="11"/>
  <c r="CI3" i="11"/>
  <c r="CH60" i="11"/>
  <c r="CG60" i="11"/>
  <c r="CH59" i="11"/>
  <c r="CG59" i="11"/>
  <c r="CH58" i="11"/>
  <c r="CG58" i="11"/>
  <c r="CH57" i="11"/>
  <c r="CG57" i="11"/>
  <c r="CH56" i="11"/>
  <c r="CG56" i="11"/>
  <c r="CH55" i="11"/>
  <c r="CG55" i="11"/>
  <c r="CH54" i="11"/>
  <c r="CG54" i="11"/>
  <c r="CH53" i="11"/>
  <c r="CG53" i="11"/>
  <c r="CH52" i="11"/>
  <c r="CG52" i="11"/>
  <c r="CH51" i="11"/>
  <c r="CG51" i="11"/>
  <c r="CH50" i="11"/>
  <c r="CG50" i="11"/>
  <c r="CH49" i="11"/>
  <c r="CG49" i="11"/>
  <c r="CH48" i="11"/>
  <c r="CG48" i="11"/>
  <c r="CH47" i="11"/>
  <c r="CG47" i="11"/>
  <c r="CH46" i="11"/>
  <c r="CG46" i="11"/>
  <c r="CH45" i="11"/>
  <c r="CG45" i="11"/>
  <c r="CH44" i="11"/>
  <c r="CG44" i="11"/>
  <c r="CH43" i="11"/>
  <c r="CG43" i="11"/>
  <c r="CH42" i="11"/>
  <c r="CG42" i="11"/>
  <c r="CH41" i="11"/>
  <c r="CG41" i="11"/>
  <c r="CH40" i="11"/>
  <c r="CG40" i="11"/>
  <c r="CH39" i="11"/>
  <c r="CG39" i="11"/>
  <c r="CH38" i="11"/>
  <c r="CG38" i="11"/>
  <c r="CH37" i="11"/>
  <c r="CG37" i="11"/>
  <c r="CH36" i="11"/>
  <c r="CG36" i="11"/>
  <c r="CH35" i="11"/>
  <c r="CG35" i="11"/>
  <c r="CH34" i="11"/>
  <c r="CG34" i="11"/>
  <c r="CH33" i="11"/>
  <c r="CG33" i="11"/>
  <c r="CH32" i="11"/>
  <c r="CG32" i="11"/>
  <c r="CH31" i="11"/>
  <c r="CG31" i="11"/>
  <c r="CH30" i="11"/>
  <c r="CG30" i="11"/>
  <c r="CH29" i="11"/>
  <c r="CG29" i="11"/>
  <c r="CH28" i="11"/>
  <c r="CG28" i="11"/>
  <c r="CH27" i="11"/>
  <c r="CG27" i="11"/>
  <c r="CH26" i="11"/>
  <c r="CG26" i="11"/>
  <c r="CH25" i="11"/>
  <c r="CG25" i="11"/>
  <c r="CH24" i="11"/>
  <c r="CG24" i="11"/>
  <c r="CH23" i="11"/>
  <c r="CG23" i="11"/>
  <c r="CH22" i="11"/>
  <c r="CG22" i="11"/>
  <c r="CH21" i="11"/>
  <c r="CG21" i="11"/>
  <c r="CH20" i="11"/>
  <c r="CG20" i="11"/>
  <c r="CH19" i="11"/>
  <c r="CG19" i="11"/>
  <c r="CH18" i="11"/>
  <c r="CG18" i="11"/>
  <c r="CH17" i="11"/>
  <c r="CG17" i="11"/>
  <c r="CH16" i="11"/>
  <c r="CG16" i="11"/>
  <c r="CH15" i="11"/>
  <c r="CG15" i="11"/>
  <c r="CH14" i="11"/>
  <c r="CG14" i="11"/>
  <c r="CH13" i="11"/>
  <c r="CG13" i="11"/>
  <c r="CH12" i="11"/>
  <c r="CG12" i="11"/>
  <c r="CH11" i="11"/>
  <c r="CG11" i="11"/>
  <c r="CH10" i="11"/>
  <c r="CG10" i="11"/>
  <c r="CH9" i="11"/>
  <c r="CG9" i="11"/>
  <c r="CH8" i="11"/>
  <c r="CG8" i="11"/>
  <c r="CH7" i="11"/>
  <c r="CG7" i="11"/>
  <c r="CH6" i="11"/>
  <c r="CG6" i="11"/>
  <c r="CH5" i="11"/>
  <c r="CG5" i="11"/>
  <c r="CH4" i="11"/>
  <c r="CG4" i="11"/>
  <c r="CH3" i="11"/>
  <c r="CG3" i="11"/>
  <c r="CF60" i="11"/>
  <c r="CE60" i="11"/>
  <c r="CF59" i="11"/>
  <c r="CE59" i="11"/>
  <c r="CF58" i="11"/>
  <c r="CE58" i="11"/>
  <c r="CF57" i="11"/>
  <c r="CE57" i="11"/>
  <c r="CF56" i="11"/>
  <c r="CE56" i="11"/>
  <c r="CF55" i="11"/>
  <c r="CE55" i="11"/>
  <c r="CF54" i="11"/>
  <c r="CE54" i="11"/>
  <c r="CF53" i="11"/>
  <c r="CE53" i="11"/>
  <c r="CF52" i="11"/>
  <c r="CE52" i="11"/>
  <c r="CF51" i="11"/>
  <c r="CE51" i="11"/>
  <c r="CF50" i="11"/>
  <c r="CE50" i="11"/>
  <c r="CF49" i="11"/>
  <c r="CE49" i="11"/>
  <c r="CF48" i="11"/>
  <c r="CE48" i="11"/>
  <c r="CF47" i="11"/>
  <c r="CE47" i="11"/>
  <c r="CF46" i="11"/>
  <c r="CE46" i="11"/>
  <c r="CF45" i="11"/>
  <c r="CE45" i="11"/>
  <c r="CF44" i="11"/>
  <c r="CE44" i="11"/>
  <c r="CF43" i="11"/>
  <c r="CE43" i="11"/>
  <c r="CF42" i="11"/>
  <c r="CE42" i="11"/>
  <c r="CF41" i="11"/>
  <c r="CE41" i="11"/>
  <c r="CF40" i="11"/>
  <c r="CE40" i="11"/>
  <c r="CF39" i="11"/>
  <c r="CE39" i="11"/>
  <c r="CF38" i="11"/>
  <c r="CE38" i="11"/>
  <c r="CF37" i="11"/>
  <c r="CE37" i="11"/>
  <c r="CF36" i="11"/>
  <c r="CE36" i="11"/>
  <c r="CF35" i="11"/>
  <c r="CE35" i="11"/>
  <c r="CF34" i="11"/>
  <c r="CE34" i="11"/>
  <c r="CF33" i="11"/>
  <c r="CE33" i="11"/>
  <c r="CF32" i="11"/>
  <c r="CE32" i="11"/>
  <c r="CF31" i="11"/>
  <c r="CE31" i="11"/>
  <c r="CF30" i="11"/>
  <c r="CE30" i="11"/>
  <c r="CF29" i="11"/>
  <c r="CE29" i="11"/>
  <c r="CF28" i="11"/>
  <c r="CE28" i="11"/>
  <c r="CF27" i="11"/>
  <c r="CE27" i="11"/>
  <c r="CF26" i="11"/>
  <c r="CE26" i="11"/>
  <c r="CF25" i="11"/>
  <c r="CE25" i="11"/>
  <c r="CF24" i="11"/>
  <c r="CE24" i="11"/>
  <c r="CF23" i="11"/>
  <c r="CE23" i="11"/>
  <c r="CF22" i="11"/>
  <c r="CE22" i="11"/>
  <c r="CF21" i="11"/>
  <c r="CE21" i="11"/>
  <c r="CF20" i="11"/>
  <c r="CE20" i="11"/>
  <c r="CF19" i="11"/>
  <c r="CE19" i="11"/>
  <c r="CF18" i="11"/>
  <c r="CE18" i="11"/>
  <c r="CF17" i="11"/>
  <c r="CE17" i="11"/>
  <c r="CF16" i="11"/>
  <c r="CE16" i="11"/>
  <c r="CF15" i="11"/>
  <c r="CE15" i="11"/>
  <c r="CF14" i="11"/>
  <c r="CE14" i="11"/>
  <c r="CF13" i="11"/>
  <c r="CE13" i="11"/>
  <c r="CF12" i="11"/>
  <c r="CE12" i="11"/>
  <c r="CF11" i="11"/>
  <c r="CE11" i="11"/>
  <c r="CF10" i="11"/>
  <c r="CE10" i="11"/>
  <c r="CF9" i="11"/>
  <c r="CE9" i="11"/>
  <c r="CF8" i="11"/>
  <c r="CE8" i="11"/>
  <c r="CF7" i="11"/>
  <c r="CE7" i="11"/>
  <c r="CF6" i="11"/>
  <c r="CE6" i="11"/>
  <c r="CF5" i="11"/>
  <c r="CE5" i="11"/>
  <c r="CF4" i="11"/>
  <c r="CE4" i="11"/>
  <c r="CF3" i="11"/>
  <c r="CE3" i="11"/>
  <c r="CD60" i="11"/>
  <c r="CD59" i="11"/>
  <c r="CD58" i="11"/>
  <c r="CD57" i="11"/>
  <c r="CD56" i="11"/>
  <c r="CD55" i="11"/>
  <c r="CD54" i="11"/>
  <c r="CD53" i="11"/>
  <c r="CD52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4" i="11"/>
  <c r="CD23" i="11"/>
  <c r="CD22" i="11"/>
  <c r="CD21" i="11"/>
  <c r="CD20" i="11"/>
  <c r="CD19" i="11"/>
  <c r="CD18" i="11"/>
  <c r="CD17" i="11"/>
  <c r="CD16" i="11"/>
  <c r="CD15" i="11"/>
  <c r="CD14" i="11"/>
  <c r="CD13" i="11"/>
  <c r="CD12" i="11"/>
  <c r="CD11" i="11"/>
  <c r="CD10" i="11"/>
  <c r="CD9" i="11"/>
  <c r="CD8" i="11"/>
  <c r="CD7" i="11"/>
  <c r="CD6" i="11"/>
  <c r="CD5" i="11"/>
  <c r="CD4" i="11"/>
  <c r="CD3" i="11"/>
  <c r="CM60" i="27"/>
  <c r="CM59" i="27"/>
  <c r="CM58" i="27"/>
  <c r="CM57" i="27"/>
  <c r="CM56" i="27"/>
  <c r="CL60" i="27"/>
  <c r="CL59" i="27"/>
  <c r="CL58" i="27"/>
  <c r="CL57" i="27"/>
  <c r="CL56" i="27"/>
  <c r="CK60" i="27"/>
  <c r="CK59" i="27"/>
  <c r="CK58" i="27"/>
  <c r="CK57" i="27"/>
  <c r="CK56" i="27"/>
  <c r="CI60" i="27"/>
  <c r="CI59" i="27"/>
  <c r="CI58" i="27"/>
  <c r="CI57" i="27"/>
  <c r="CI56" i="27"/>
  <c r="CH60" i="27"/>
  <c r="CG60" i="27"/>
  <c r="CH59" i="27"/>
  <c r="CG59" i="27"/>
  <c r="CH58" i="27"/>
  <c r="CG58" i="27"/>
  <c r="CH57" i="27"/>
  <c r="CG57" i="27"/>
  <c r="CH56" i="27"/>
  <c r="CG56" i="27"/>
  <c r="CF60" i="27"/>
  <c r="CE60" i="27"/>
  <c r="CD60" i="27"/>
  <c r="CF59" i="27"/>
  <c r="CE59" i="27"/>
  <c r="CD59" i="27"/>
  <c r="CF58" i="27"/>
  <c r="CE58" i="27"/>
  <c r="CD58" i="27"/>
  <c r="CF57" i="27"/>
  <c r="CE57" i="27"/>
  <c r="CD57" i="27"/>
  <c r="CF56" i="27"/>
  <c r="CE56" i="27"/>
  <c r="CD56" i="27"/>
  <c r="CB60" i="27"/>
  <c r="CB59" i="27"/>
  <c r="CB58" i="27"/>
  <c r="CB57" i="27"/>
  <c r="CB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G51" i="34"/>
  <c r="CF51" i="34"/>
  <c r="CG50" i="34"/>
  <c r="CF50" i="34"/>
  <c r="CG49" i="34"/>
  <c r="CF49" i="34"/>
  <c r="CG48" i="34"/>
  <c r="CF48" i="34"/>
  <c r="CG47" i="34"/>
  <c r="CF47" i="34"/>
  <c r="CG46" i="34"/>
  <c r="CF46" i="34"/>
  <c r="CG45" i="34"/>
  <c r="CF45" i="34"/>
  <c r="CG44" i="34"/>
  <c r="CF44" i="34"/>
  <c r="CG43" i="34"/>
  <c r="CF43" i="34"/>
  <c r="CG42" i="34"/>
  <c r="CF42" i="34"/>
  <c r="CG41" i="34"/>
  <c r="CF41" i="34"/>
  <c r="CG40" i="34"/>
  <c r="CF40" i="34"/>
  <c r="CG39" i="34"/>
  <c r="CF39" i="34"/>
  <c r="CG38" i="34"/>
  <c r="CF38" i="34"/>
  <c r="CG37" i="34"/>
  <c r="CF37" i="34"/>
  <c r="CG36" i="34"/>
  <c r="CF36" i="34"/>
  <c r="CG35" i="34"/>
  <c r="CF35" i="34"/>
  <c r="CG34" i="34"/>
  <c r="CF34" i="34"/>
  <c r="CG33" i="34"/>
  <c r="CF33" i="34"/>
  <c r="CG32" i="34"/>
  <c r="CF32" i="34"/>
  <c r="CG31" i="34"/>
  <c r="CF31" i="34"/>
  <c r="CG30" i="34"/>
  <c r="CF30" i="34"/>
  <c r="CG29" i="34"/>
  <c r="CF29" i="34"/>
  <c r="CG28" i="34"/>
  <c r="CF28" i="34"/>
  <c r="CG27" i="34"/>
  <c r="CF27" i="34"/>
  <c r="CG26" i="34"/>
  <c r="CF26" i="34"/>
  <c r="CG25" i="34"/>
  <c r="CF25" i="34"/>
  <c r="CG24" i="34"/>
  <c r="CF24" i="34"/>
  <c r="CG23" i="34"/>
  <c r="CF23" i="34"/>
  <c r="CG22" i="34"/>
  <c r="CF22" i="34"/>
  <c r="CG21" i="34"/>
  <c r="CF21" i="34"/>
  <c r="CG20" i="34"/>
  <c r="CF20" i="34"/>
  <c r="CG19" i="34"/>
  <c r="CF19" i="34"/>
  <c r="CG18" i="34"/>
  <c r="CF18" i="34"/>
  <c r="CG17" i="34"/>
  <c r="CF17" i="34"/>
  <c r="CG16" i="34"/>
  <c r="CF16" i="34"/>
  <c r="CG15" i="34"/>
  <c r="CF15" i="34"/>
  <c r="CG14" i="34"/>
  <c r="CF14" i="34"/>
  <c r="CG13" i="34"/>
  <c r="CF13" i="34"/>
  <c r="CG12" i="34"/>
  <c r="CF12" i="34"/>
  <c r="CG11" i="34"/>
  <c r="CF11" i="34"/>
  <c r="CG10" i="34"/>
  <c r="CF10" i="34"/>
  <c r="CG9" i="34"/>
  <c r="CF9" i="34"/>
  <c r="CG8" i="34"/>
  <c r="CF8" i="34"/>
  <c r="CG7" i="34"/>
  <c r="CF7" i="34"/>
  <c r="CG6" i="34"/>
  <c r="CF6" i="34"/>
  <c r="CG5" i="34"/>
  <c r="CF5" i="34"/>
  <c r="CG4" i="34"/>
  <c r="CF4" i="34"/>
  <c r="CG3" i="34"/>
  <c r="CF3" i="34"/>
  <c r="CE51" i="34"/>
  <c r="CD51" i="34"/>
  <c r="CE50" i="34"/>
  <c r="CD50" i="34"/>
  <c r="CE49" i="34"/>
  <c r="CD49" i="34"/>
  <c r="CE48" i="34"/>
  <c r="CD48" i="34"/>
  <c r="CE47" i="34"/>
  <c r="CD47" i="34"/>
  <c r="CE46" i="34"/>
  <c r="CD46" i="34"/>
  <c r="CE45" i="34"/>
  <c r="CD45" i="34"/>
  <c r="CE44" i="34"/>
  <c r="CD44" i="34"/>
  <c r="CE43" i="34"/>
  <c r="CD43" i="34"/>
  <c r="CE42" i="34"/>
  <c r="CD42" i="34"/>
  <c r="CE41" i="34"/>
  <c r="CD41" i="34"/>
  <c r="CE40" i="34"/>
  <c r="CD40" i="34"/>
  <c r="CE39" i="34"/>
  <c r="CD39" i="34"/>
  <c r="CE38" i="34"/>
  <c r="CD38" i="34"/>
  <c r="CE37" i="34"/>
  <c r="CD37" i="34"/>
  <c r="CE36" i="34"/>
  <c r="CD36" i="34"/>
  <c r="CE35" i="34"/>
  <c r="CD35" i="34"/>
  <c r="CE34" i="34"/>
  <c r="CD34" i="34"/>
  <c r="CE33" i="34"/>
  <c r="CD33" i="34"/>
  <c r="CE32" i="34"/>
  <c r="CD32" i="34"/>
  <c r="CE31" i="34"/>
  <c r="CD31" i="34"/>
  <c r="CE30" i="34"/>
  <c r="CD30" i="34"/>
  <c r="CE29" i="34"/>
  <c r="CD29" i="34"/>
  <c r="CE28" i="34"/>
  <c r="CD28" i="34"/>
  <c r="CE27" i="34"/>
  <c r="CD27" i="34"/>
  <c r="CE26" i="34"/>
  <c r="CD26" i="34"/>
  <c r="CE25" i="34"/>
  <c r="CD25" i="34"/>
  <c r="CE24" i="34"/>
  <c r="CD24" i="34"/>
  <c r="CE23" i="34"/>
  <c r="CD23" i="34"/>
  <c r="CE22" i="34"/>
  <c r="CD22" i="34"/>
  <c r="CE21" i="34"/>
  <c r="CD21" i="34"/>
  <c r="CE20" i="34"/>
  <c r="CD20" i="34"/>
  <c r="CE19" i="34"/>
  <c r="CD19" i="34"/>
  <c r="CE18" i="34"/>
  <c r="CD18" i="34"/>
  <c r="CE17" i="34"/>
  <c r="CD17" i="34"/>
  <c r="CE16" i="34"/>
  <c r="CD16" i="34"/>
  <c r="CE15" i="34"/>
  <c r="CD15" i="34"/>
  <c r="CE14" i="34"/>
  <c r="CD14" i="34"/>
  <c r="CE13" i="34"/>
  <c r="CD13" i="34"/>
  <c r="CE12" i="34"/>
  <c r="CD12" i="34"/>
  <c r="CE11" i="34"/>
  <c r="CD11" i="34"/>
  <c r="CE10" i="34"/>
  <c r="CD10" i="34"/>
  <c r="CE9" i="34"/>
  <c r="CD9" i="34"/>
  <c r="CE8" i="34"/>
  <c r="CD8" i="34"/>
  <c r="CE7" i="34"/>
  <c r="CD7" i="34"/>
  <c r="CE6" i="34"/>
  <c r="CD6" i="34"/>
  <c r="CE5" i="34"/>
  <c r="CD5" i="34"/>
  <c r="CE4" i="34"/>
  <c r="CD4" i="34"/>
  <c r="CE3" i="34"/>
  <c r="CD3" i="34"/>
  <c r="CC51" i="34"/>
  <c r="CB51" i="34"/>
  <c r="CC50" i="34"/>
  <c r="CB50" i="34"/>
  <c r="CC49" i="34"/>
  <c r="CB49" i="34"/>
  <c r="CC48" i="34"/>
  <c r="CB48" i="34"/>
  <c r="CC47" i="34"/>
  <c r="CB47" i="34"/>
  <c r="CC46" i="34"/>
  <c r="CB46" i="34"/>
  <c r="CC45" i="34"/>
  <c r="CB45" i="34"/>
  <c r="CC44" i="34"/>
  <c r="CB44" i="34"/>
  <c r="CC43" i="34"/>
  <c r="CB43" i="34"/>
  <c r="CC42" i="34"/>
  <c r="CB42" i="34"/>
  <c r="CC41" i="34"/>
  <c r="CB41" i="34"/>
  <c r="CC40" i="34"/>
  <c r="CB40" i="34"/>
  <c r="CC39" i="34"/>
  <c r="CB39" i="34"/>
  <c r="CC38" i="34"/>
  <c r="CB38" i="34"/>
  <c r="CC37" i="34"/>
  <c r="CB37" i="34"/>
  <c r="CC36" i="34"/>
  <c r="CB36" i="34"/>
  <c r="CC35" i="34"/>
  <c r="CB35" i="34"/>
  <c r="CC34" i="34"/>
  <c r="CB34" i="34"/>
  <c r="CC33" i="34"/>
  <c r="CB33" i="34"/>
  <c r="CC32" i="34"/>
  <c r="CB32" i="34"/>
  <c r="CC31" i="34"/>
  <c r="CB31" i="34"/>
  <c r="CC30" i="34"/>
  <c r="CB30" i="34"/>
  <c r="CC29" i="34"/>
  <c r="CB29" i="34"/>
  <c r="CC28" i="34"/>
  <c r="CB28" i="34"/>
  <c r="CC27" i="34"/>
  <c r="CB27" i="34"/>
  <c r="CC26" i="34"/>
  <c r="CB26" i="34"/>
  <c r="CC25" i="34"/>
  <c r="CB25" i="34"/>
  <c r="CC24" i="34"/>
  <c r="CB24" i="34"/>
  <c r="CC23" i="34"/>
  <c r="CB23" i="34"/>
  <c r="CC22" i="34"/>
  <c r="CB22" i="34"/>
  <c r="CC21" i="34"/>
  <c r="CB21" i="34"/>
  <c r="CC20" i="34"/>
  <c r="CB20" i="34"/>
  <c r="CC19" i="34"/>
  <c r="CB19" i="34"/>
  <c r="CC18" i="34"/>
  <c r="CB18" i="34"/>
  <c r="CC17" i="34"/>
  <c r="CB17" i="34"/>
  <c r="CC16" i="34"/>
  <c r="CB16" i="34"/>
  <c r="CC15" i="34"/>
  <c r="CB15" i="34"/>
  <c r="CC14" i="34"/>
  <c r="CB14" i="34"/>
  <c r="CC13" i="34"/>
  <c r="CB13" i="34"/>
  <c r="CC12" i="34"/>
  <c r="CB12" i="34"/>
  <c r="CC11" i="34"/>
  <c r="CB11" i="34"/>
  <c r="CC10" i="34"/>
  <c r="CB10" i="34"/>
  <c r="CC9" i="34"/>
  <c r="CB9" i="34"/>
  <c r="CC8" i="34"/>
  <c r="CB8" i="34"/>
  <c r="CC7" i="34"/>
  <c r="CB7" i="34"/>
  <c r="CC6" i="34"/>
  <c r="CB6" i="34"/>
  <c r="CC5" i="34"/>
  <c r="CB5" i="34"/>
  <c r="CC4" i="34"/>
  <c r="CB4" i="34"/>
  <c r="CC3" i="34"/>
  <c r="CB3" i="34"/>
  <c r="CA51" i="34"/>
  <c r="CA50" i="34"/>
  <c r="CA49" i="34"/>
  <c r="CA48" i="34"/>
  <c r="CA47" i="34"/>
  <c r="CA46" i="34"/>
  <c r="CA45" i="34"/>
  <c r="CA44" i="34"/>
  <c r="CA43" i="34"/>
  <c r="CA42" i="34"/>
  <c r="CA41" i="34"/>
  <c r="CA40" i="34"/>
  <c r="CA39" i="34"/>
  <c r="CA38" i="34"/>
  <c r="CA37" i="34"/>
  <c r="CA36" i="34"/>
  <c r="CA35" i="34"/>
  <c r="CA34" i="34"/>
  <c r="CA33" i="34"/>
  <c r="CA32" i="34"/>
  <c r="CA31" i="34"/>
  <c r="CA30" i="34"/>
  <c r="CA29" i="34"/>
  <c r="CA28" i="34"/>
  <c r="CA27" i="34"/>
  <c r="CA26" i="34"/>
  <c r="CA25" i="34"/>
  <c r="CA24" i="34"/>
  <c r="CA23" i="34"/>
  <c r="CA22" i="34"/>
  <c r="CA21" i="34"/>
  <c r="CA20" i="34"/>
  <c r="CA19" i="34"/>
  <c r="CA18" i="34"/>
  <c r="CA17" i="34"/>
  <c r="CA16" i="34"/>
  <c r="CA15" i="34"/>
  <c r="CA14" i="34"/>
  <c r="CA13" i="34"/>
  <c r="CA12" i="34"/>
  <c r="CA11" i="34"/>
  <c r="CA10" i="34"/>
  <c r="CA9" i="34"/>
  <c r="CA8" i="34"/>
  <c r="CA7" i="34"/>
  <c r="CA6" i="34"/>
  <c r="CA5" i="34"/>
  <c r="CA4" i="34"/>
  <c r="CA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Q12" i="21"/>
  <c r="P12" i="21"/>
  <c r="N12" i="21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L61" i="5"/>
  <c r="K61" i="5"/>
  <c r="J61" i="5"/>
  <c r="I61" i="5"/>
  <c r="H61" i="5"/>
  <c r="CG61" i="5" s="1"/>
  <c r="G61" i="5"/>
  <c r="F61" i="5"/>
  <c r="E61" i="5"/>
  <c r="D61" i="5"/>
  <c r="C61" i="5"/>
  <c r="B61" i="5"/>
  <c r="CA61" i="5" s="1"/>
  <c r="BZ48" i="7"/>
  <c r="BY48" i="7"/>
  <c r="BZ15" i="7"/>
  <c r="BY15" i="7"/>
  <c r="BZ14" i="7"/>
  <c r="BY14" i="7"/>
  <c r="BZ13" i="7"/>
  <c r="BY13" i="7"/>
  <c r="BZ12" i="7"/>
  <c r="BY12" i="7"/>
  <c r="BZ11" i="7"/>
  <c r="BY11" i="7"/>
  <c r="BZ10" i="7"/>
  <c r="BY10" i="7"/>
  <c r="BZ9" i="7"/>
  <c r="BY9" i="7"/>
  <c r="BZ8" i="7"/>
  <c r="BY8" i="7"/>
  <c r="BZ7" i="7"/>
  <c r="BY7" i="7"/>
  <c r="BZ6" i="7"/>
  <c r="BY6" i="7"/>
  <c r="BZ5" i="7"/>
  <c r="BY5" i="7"/>
  <c r="BZ4" i="7"/>
  <c r="BY4" i="7"/>
  <c r="BZ3" i="7"/>
  <c r="BY3" i="7"/>
  <c r="BX48" i="7"/>
  <c r="BW48" i="7"/>
  <c r="BX15" i="7"/>
  <c r="BW15" i="7"/>
  <c r="BX14" i="7"/>
  <c r="BW14" i="7"/>
  <c r="BX13" i="7"/>
  <c r="BW13" i="7"/>
  <c r="BX12" i="7"/>
  <c r="BW12" i="7"/>
  <c r="BX11" i="7"/>
  <c r="BW11" i="7"/>
  <c r="BX10" i="7"/>
  <c r="BW10" i="7"/>
  <c r="BX9" i="7"/>
  <c r="BW9" i="7"/>
  <c r="BX8" i="7"/>
  <c r="BW8" i="7"/>
  <c r="BX7" i="7"/>
  <c r="BW7" i="7"/>
  <c r="BX6" i="7"/>
  <c r="BW6" i="7"/>
  <c r="BX5" i="7"/>
  <c r="BW5" i="7"/>
  <c r="BX4" i="7"/>
  <c r="BW4" i="7"/>
  <c r="BX3" i="7"/>
  <c r="BW3" i="7"/>
  <c r="BV48" i="7"/>
  <c r="BU48" i="7"/>
  <c r="BV15" i="7"/>
  <c r="BU15" i="7"/>
  <c r="BV14" i="7"/>
  <c r="BU14" i="7"/>
  <c r="BV13" i="7"/>
  <c r="BU13" i="7"/>
  <c r="BV12" i="7"/>
  <c r="BU12" i="7"/>
  <c r="BV11" i="7"/>
  <c r="BU11" i="7"/>
  <c r="BV10" i="7"/>
  <c r="BU10" i="7"/>
  <c r="BV9" i="7"/>
  <c r="BU9" i="7"/>
  <c r="BV8" i="7"/>
  <c r="BU8" i="7"/>
  <c r="BV7" i="7"/>
  <c r="BU7" i="7"/>
  <c r="BV6" i="7"/>
  <c r="BU6" i="7"/>
  <c r="BV5" i="7"/>
  <c r="BU5" i="7"/>
  <c r="BV4" i="7"/>
  <c r="BU4" i="7"/>
  <c r="BV3" i="7"/>
  <c r="BU3" i="7"/>
  <c r="BT15" i="7"/>
  <c r="BT14" i="7"/>
  <c r="BT13" i="7"/>
  <c r="BT12" i="7"/>
  <c r="BT11" i="7"/>
  <c r="BT10" i="7"/>
  <c r="BT9" i="7"/>
  <c r="BT8" i="7"/>
  <c r="BT7" i="7"/>
  <c r="BT6" i="7"/>
  <c r="BT5" i="7"/>
  <c r="BT4" i="7"/>
  <c r="BT3" i="7"/>
  <c r="BS15" i="7"/>
  <c r="BS12" i="7"/>
  <c r="BS11" i="7"/>
  <c r="BS10" i="7"/>
  <c r="BS9" i="7"/>
  <c r="BS8" i="7"/>
  <c r="BS7" i="7"/>
  <c r="BS6" i="7"/>
  <c r="BS5" i="7"/>
  <c r="BS4" i="7"/>
  <c r="BS3" i="7"/>
  <c r="BY48" i="6"/>
  <c r="BX48" i="6"/>
  <c r="BY6" i="6"/>
  <c r="BX6" i="6"/>
  <c r="BW48" i="6"/>
  <c r="BV48" i="6"/>
  <c r="BU48" i="6"/>
  <c r="BW6" i="6"/>
  <c r="BV6" i="6"/>
  <c r="BU6" i="6"/>
  <c r="BT48" i="6"/>
  <c r="BT6" i="6"/>
  <c r="BS6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CN51" i="13"/>
  <c r="CM51" i="13"/>
  <c r="CL51" i="13"/>
  <c r="CN50" i="13"/>
  <c r="CM50" i="13"/>
  <c r="CL50" i="13"/>
  <c r="CN49" i="13"/>
  <c r="CM49" i="13"/>
  <c r="CL49" i="13"/>
  <c r="CN48" i="13"/>
  <c r="CM48" i="13"/>
  <c r="CL48" i="13"/>
  <c r="CN47" i="13"/>
  <c r="CM47" i="13"/>
  <c r="CL47" i="13"/>
  <c r="CN46" i="13"/>
  <c r="CM46" i="13"/>
  <c r="CL46" i="13"/>
  <c r="CN45" i="13"/>
  <c r="CM45" i="13"/>
  <c r="CL45" i="13"/>
  <c r="CN44" i="13"/>
  <c r="CM44" i="13"/>
  <c r="CL44" i="13"/>
  <c r="CN43" i="13"/>
  <c r="CM43" i="13"/>
  <c r="CL43" i="13"/>
  <c r="CN42" i="13"/>
  <c r="CM42" i="13"/>
  <c r="CL42" i="13"/>
  <c r="CN41" i="13"/>
  <c r="CM41" i="13"/>
  <c r="CL41" i="13"/>
  <c r="CN40" i="13"/>
  <c r="CM40" i="13"/>
  <c r="CL40" i="13"/>
  <c r="CN39" i="13"/>
  <c r="CM39" i="13"/>
  <c r="CL39" i="13"/>
  <c r="CN38" i="13"/>
  <c r="CM38" i="13"/>
  <c r="CL38" i="13"/>
  <c r="CN37" i="13"/>
  <c r="CM37" i="13"/>
  <c r="CL37" i="13"/>
  <c r="CN36" i="13"/>
  <c r="CM36" i="13"/>
  <c r="CL36" i="13"/>
  <c r="CN35" i="13"/>
  <c r="CM35" i="13"/>
  <c r="CL35" i="13"/>
  <c r="CN34" i="13"/>
  <c r="CM34" i="13"/>
  <c r="CL34" i="13"/>
  <c r="CN33" i="13"/>
  <c r="CM33" i="13"/>
  <c r="CL33" i="13"/>
  <c r="CN32" i="13"/>
  <c r="CM32" i="13"/>
  <c r="CL32" i="13"/>
  <c r="CN31" i="13"/>
  <c r="CM31" i="13"/>
  <c r="CL31" i="13"/>
  <c r="CN30" i="13"/>
  <c r="CM30" i="13"/>
  <c r="CL30" i="13"/>
  <c r="CN29" i="13"/>
  <c r="CM29" i="13"/>
  <c r="CL29" i="13"/>
  <c r="CN28" i="13"/>
  <c r="CM28" i="13"/>
  <c r="CL28" i="13"/>
  <c r="CN27" i="13"/>
  <c r="CM27" i="13"/>
  <c r="CL27" i="13"/>
  <c r="CN26" i="13"/>
  <c r="CM26" i="13"/>
  <c r="CL26" i="13"/>
  <c r="CN25" i="13"/>
  <c r="CM25" i="13"/>
  <c r="CL25" i="13"/>
  <c r="CN24" i="13"/>
  <c r="CM24" i="13"/>
  <c r="CL24" i="13"/>
  <c r="CN23" i="13"/>
  <c r="CM23" i="13"/>
  <c r="CL23" i="13"/>
  <c r="CN22" i="13"/>
  <c r="CM22" i="13"/>
  <c r="CL22" i="13"/>
  <c r="CN21" i="13"/>
  <c r="CM21" i="13"/>
  <c r="CL21" i="13"/>
  <c r="CN20" i="13"/>
  <c r="CM20" i="13"/>
  <c r="CL20" i="13"/>
  <c r="CN19" i="13"/>
  <c r="CM19" i="13"/>
  <c r="CL19" i="13"/>
  <c r="CN18" i="13"/>
  <c r="CM18" i="13"/>
  <c r="CL18" i="13"/>
  <c r="CN17" i="13"/>
  <c r="CM17" i="13"/>
  <c r="CL17" i="13"/>
  <c r="CN16" i="13"/>
  <c r="CM16" i="13"/>
  <c r="CL16" i="13"/>
  <c r="CN15" i="13"/>
  <c r="CM15" i="13"/>
  <c r="CL15" i="13"/>
  <c r="CN14" i="13"/>
  <c r="CM14" i="13"/>
  <c r="CL14" i="13"/>
  <c r="CN13" i="13"/>
  <c r="CM13" i="13"/>
  <c r="CL13" i="13"/>
  <c r="CN12" i="13"/>
  <c r="CM12" i="13"/>
  <c r="CL12" i="13"/>
  <c r="CN11" i="13"/>
  <c r="CM11" i="13"/>
  <c r="CL11" i="13"/>
  <c r="CN10" i="13"/>
  <c r="CM10" i="13"/>
  <c r="CL10" i="13"/>
  <c r="CN9" i="13"/>
  <c r="CM9" i="13"/>
  <c r="CL9" i="13"/>
  <c r="CN8" i="13"/>
  <c r="CM8" i="13"/>
  <c r="CL8" i="13"/>
  <c r="CN7" i="13"/>
  <c r="CM7" i="13"/>
  <c r="CL7" i="13"/>
  <c r="CN6" i="13"/>
  <c r="CM6" i="13"/>
  <c r="CL6" i="13"/>
  <c r="CN5" i="13"/>
  <c r="CM5" i="13"/>
  <c r="CL5" i="13"/>
  <c r="CN4" i="13"/>
  <c r="CM4" i="13"/>
  <c r="CL4" i="13"/>
  <c r="CN3" i="13"/>
  <c r="CM3" i="13"/>
  <c r="CL3" i="13"/>
  <c r="CK51" i="13"/>
  <c r="CK50" i="13"/>
  <c r="CK49" i="13"/>
  <c r="CK48" i="13"/>
  <c r="CK47" i="13"/>
  <c r="CK46" i="13"/>
  <c r="CK45" i="13"/>
  <c r="CK44" i="13"/>
  <c r="CK43" i="13"/>
  <c r="CK42" i="13"/>
  <c r="CK41" i="13"/>
  <c r="CK40" i="13"/>
  <c r="CK39" i="13"/>
  <c r="CK38" i="13"/>
  <c r="CK37" i="13"/>
  <c r="CK36" i="13"/>
  <c r="CK35" i="13"/>
  <c r="CK34" i="13"/>
  <c r="CK33" i="13"/>
  <c r="CK32" i="13"/>
  <c r="CK31" i="13"/>
  <c r="CK30" i="13"/>
  <c r="CK29" i="13"/>
  <c r="CK28" i="13"/>
  <c r="CK27" i="13"/>
  <c r="CK26" i="13"/>
  <c r="CK25" i="13"/>
  <c r="CK24" i="13"/>
  <c r="CK23" i="13"/>
  <c r="CK22" i="13"/>
  <c r="CK21" i="13"/>
  <c r="CK20" i="13"/>
  <c r="CK19" i="13"/>
  <c r="CK18" i="13"/>
  <c r="CK17" i="13"/>
  <c r="CK16" i="13"/>
  <c r="CK15" i="13"/>
  <c r="CK14" i="13"/>
  <c r="CK13" i="13"/>
  <c r="CK12" i="13"/>
  <c r="CK11" i="13"/>
  <c r="CK10" i="13"/>
  <c r="CK9" i="13"/>
  <c r="CK8" i="13"/>
  <c r="CK7" i="13"/>
  <c r="CK6" i="13"/>
  <c r="CK5" i="13"/>
  <c r="CK4" i="13"/>
  <c r="CK3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D56" i="13"/>
  <c r="CE55" i="13"/>
  <c r="CD55" i="13"/>
  <c r="CE54" i="13"/>
  <c r="CD54" i="13"/>
  <c r="CE51" i="13"/>
  <c r="CD51" i="13"/>
  <c r="CE50" i="13"/>
  <c r="CD50" i="13"/>
  <c r="CE49" i="13"/>
  <c r="CD49" i="13"/>
  <c r="CE48" i="13"/>
  <c r="CD48" i="13"/>
  <c r="CE47" i="13"/>
  <c r="CD47" i="13"/>
  <c r="CE46" i="13"/>
  <c r="CD46" i="13"/>
  <c r="CE45" i="13"/>
  <c r="CD45" i="13"/>
  <c r="CE44" i="13"/>
  <c r="CD44" i="13"/>
  <c r="CE43" i="13"/>
  <c r="CD43" i="13"/>
  <c r="CE42" i="13"/>
  <c r="CD42" i="13"/>
  <c r="CE41" i="13"/>
  <c r="CD41" i="13"/>
  <c r="CE40" i="13"/>
  <c r="CD40" i="13"/>
  <c r="CE39" i="13"/>
  <c r="CD39" i="13"/>
  <c r="CE38" i="13"/>
  <c r="CD38" i="13"/>
  <c r="CE37" i="13"/>
  <c r="CD37" i="13"/>
  <c r="CE36" i="13"/>
  <c r="CD36" i="13"/>
  <c r="CE35" i="13"/>
  <c r="CD35" i="13"/>
  <c r="CE34" i="13"/>
  <c r="CD34" i="13"/>
  <c r="CE33" i="13"/>
  <c r="CD33" i="13"/>
  <c r="CE32" i="13"/>
  <c r="CD32" i="13"/>
  <c r="CE31" i="13"/>
  <c r="CD31" i="13"/>
  <c r="CE30" i="13"/>
  <c r="CD30" i="13"/>
  <c r="CE29" i="13"/>
  <c r="CD29" i="13"/>
  <c r="CE28" i="13"/>
  <c r="CD28" i="13"/>
  <c r="CE27" i="13"/>
  <c r="CD27" i="13"/>
  <c r="CE26" i="13"/>
  <c r="CD26" i="13"/>
  <c r="CE25" i="13"/>
  <c r="CD25" i="13"/>
  <c r="CE24" i="13"/>
  <c r="CD24" i="13"/>
  <c r="CE23" i="13"/>
  <c r="CD23" i="13"/>
  <c r="CE22" i="13"/>
  <c r="CD22" i="13"/>
  <c r="CE21" i="13"/>
  <c r="CD21" i="13"/>
  <c r="CE20" i="13"/>
  <c r="CD20" i="13"/>
  <c r="CE19" i="13"/>
  <c r="CD19" i="13"/>
  <c r="CE18" i="13"/>
  <c r="CD18" i="13"/>
  <c r="CE17" i="13"/>
  <c r="CD17" i="13"/>
  <c r="CE16" i="13"/>
  <c r="CD16" i="13"/>
  <c r="CE15" i="13"/>
  <c r="CD15" i="13"/>
  <c r="CE14" i="13"/>
  <c r="CD14" i="13"/>
  <c r="CE13" i="13"/>
  <c r="CD13" i="13"/>
  <c r="CE12" i="13"/>
  <c r="CD12" i="13"/>
  <c r="CE11" i="13"/>
  <c r="CD11" i="13"/>
  <c r="CE10" i="13"/>
  <c r="CD10" i="13"/>
  <c r="CE9" i="13"/>
  <c r="CD9" i="13"/>
  <c r="CE8" i="13"/>
  <c r="CD8" i="13"/>
  <c r="CE7" i="13"/>
  <c r="CD7" i="13"/>
  <c r="CE6" i="13"/>
  <c r="CD6" i="13"/>
  <c r="CE5" i="13"/>
  <c r="CD5" i="13"/>
  <c r="CE4" i="13"/>
  <c r="CD4" i="13"/>
  <c r="CE3" i="13"/>
  <c r="CD3" i="13"/>
  <c r="CC56" i="13"/>
  <c r="CB56" i="13"/>
  <c r="CC55" i="13"/>
  <c r="CB55" i="13"/>
  <c r="CC54" i="13"/>
  <c r="CB54" i="13"/>
  <c r="CC51" i="13"/>
  <c r="CB51" i="13"/>
  <c r="CC50" i="13"/>
  <c r="CB50" i="13"/>
  <c r="CC49" i="13"/>
  <c r="CB49" i="13"/>
  <c r="CC48" i="13"/>
  <c r="CB48" i="13"/>
  <c r="CC47" i="13"/>
  <c r="CB47" i="13"/>
  <c r="CC46" i="13"/>
  <c r="CB46" i="13"/>
  <c r="CC45" i="13"/>
  <c r="CB45" i="13"/>
  <c r="CC44" i="13"/>
  <c r="CB44" i="13"/>
  <c r="CC43" i="13"/>
  <c r="CB43" i="13"/>
  <c r="CC42" i="13"/>
  <c r="CB42" i="13"/>
  <c r="CC41" i="13"/>
  <c r="CB41" i="13"/>
  <c r="CC40" i="13"/>
  <c r="CB40" i="13"/>
  <c r="CC39" i="13"/>
  <c r="CB39" i="13"/>
  <c r="CC38" i="13"/>
  <c r="CB38" i="13"/>
  <c r="CC37" i="13"/>
  <c r="CB37" i="13"/>
  <c r="CC36" i="13"/>
  <c r="CB36" i="13"/>
  <c r="CC35" i="13"/>
  <c r="CB35" i="13"/>
  <c r="CC34" i="13"/>
  <c r="CB34" i="13"/>
  <c r="CC33" i="13"/>
  <c r="CB33" i="13"/>
  <c r="CC32" i="13"/>
  <c r="CB32" i="13"/>
  <c r="CC31" i="13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B24" i="13"/>
  <c r="CC23" i="13"/>
  <c r="CB23" i="13"/>
  <c r="CC22" i="13"/>
  <c r="CB22" i="13"/>
  <c r="CC21" i="13"/>
  <c r="CB21" i="13"/>
  <c r="CC20" i="13"/>
  <c r="CB20" i="13"/>
  <c r="CC19" i="13"/>
  <c r="CB19" i="13"/>
  <c r="CC18" i="13"/>
  <c r="CB18" i="13"/>
  <c r="CC17" i="13"/>
  <c r="CB17" i="13"/>
  <c r="CC16" i="13"/>
  <c r="CB16" i="13"/>
  <c r="CC15" i="13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CC8" i="13"/>
  <c r="CB8" i="13"/>
  <c r="CC7" i="13"/>
  <c r="CB7" i="13"/>
  <c r="CC6" i="13"/>
  <c r="CB6" i="13"/>
  <c r="CC5" i="13"/>
  <c r="CB5" i="13"/>
  <c r="CC4" i="13"/>
  <c r="CB4" i="13"/>
  <c r="CC3" i="13"/>
  <c r="CB3" i="13"/>
  <c r="CA56" i="13"/>
  <c r="CA55" i="13"/>
  <c r="CA54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2" i="13"/>
  <c r="CA21" i="13"/>
  <c r="CA20" i="13"/>
  <c r="CA19" i="13"/>
  <c r="CA18" i="13"/>
  <c r="CA17" i="13"/>
  <c r="CA16" i="13"/>
  <c r="CA15" i="13"/>
  <c r="CA14" i="13"/>
  <c r="CA13" i="13"/>
  <c r="CA12" i="13"/>
  <c r="CA11" i="13"/>
  <c r="CA10" i="13"/>
  <c r="CA9" i="13"/>
  <c r="CA8" i="13"/>
  <c r="CA7" i="13"/>
  <c r="CA6" i="13"/>
  <c r="CA5" i="13"/>
  <c r="CA4" i="13"/>
  <c r="CA3" i="13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M3" i="25"/>
  <c r="CN55" i="25"/>
  <c r="CN54" i="25"/>
  <c r="CN52" i="25"/>
  <c r="CN51" i="25"/>
  <c r="CN50" i="25"/>
  <c r="CN49" i="25"/>
  <c r="CN48" i="25"/>
  <c r="CN47" i="25"/>
  <c r="CN46" i="25"/>
  <c r="CN45" i="25"/>
  <c r="CN44" i="25"/>
  <c r="CN43" i="25"/>
  <c r="CN42" i="25"/>
  <c r="CN41" i="25"/>
  <c r="CN40" i="25"/>
  <c r="CN39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N4" i="25"/>
  <c r="CN3" i="25"/>
  <c r="CM55" i="25"/>
  <c r="CM54" i="25"/>
  <c r="CM52" i="25"/>
  <c r="CM51" i="25"/>
  <c r="CM50" i="25"/>
  <c r="CM49" i="25"/>
  <c r="CM48" i="25"/>
  <c r="CM47" i="25"/>
  <c r="CM46" i="25"/>
  <c r="CM45" i="25"/>
  <c r="CM44" i="25"/>
  <c r="CM43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M4" i="25"/>
  <c r="CL55" i="25"/>
  <c r="CL54" i="25"/>
  <c r="CL52" i="25"/>
  <c r="CL51" i="25"/>
  <c r="CL50" i="25"/>
  <c r="CL49" i="25"/>
  <c r="CL48" i="25"/>
  <c r="CL47" i="25"/>
  <c r="CL46" i="25"/>
  <c r="CL45" i="25"/>
  <c r="CL44" i="25"/>
  <c r="CL43" i="25"/>
  <c r="CL42" i="25"/>
  <c r="CL41" i="25"/>
  <c r="CL40" i="25"/>
  <c r="CL39" i="25"/>
  <c r="CL38" i="25"/>
  <c r="CL37" i="25"/>
  <c r="CL36" i="25"/>
  <c r="CL35" i="25"/>
  <c r="CL34" i="25"/>
  <c r="CL33" i="25"/>
  <c r="CL32" i="25"/>
  <c r="CL31" i="25"/>
  <c r="CL30" i="25"/>
  <c r="CL29" i="25"/>
  <c r="CL28" i="25"/>
  <c r="CL27" i="25"/>
  <c r="CL26" i="25"/>
  <c r="CL25" i="25"/>
  <c r="CL24" i="25"/>
  <c r="CL23" i="25"/>
  <c r="CL22" i="25"/>
  <c r="CL21" i="25"/>
  <c r="CL20" i="25"/>
  <c r="CL19" i="25"/>
  <c r="CL18" i="25"/>
  <c r="CL17" i="25"/>
  <c r="CL16" i="25"/>
  <c r="CL15" i="25"/>
  <c r="CL14" i="25"/>
  <c r="CL13" i="25"/>
  <c r="CL12" i="25"/>
  <c r="CL11" i="25"/>
  <c r="CL10" i="25"/>
  <c r="CL9" i="25"/>
  <c r="CL8" i="25"/>
  <c r="CL7" i="25"/>
  <c r="CL6" i="25"/>
  <c r="CL5" i="25"/>
  <c r="CL4" i="25"/>
  <c r="CL3" i="25"/>
  <c r="CK55" i="25"/>
  <c r="CK54" i="25"/>
  <c r="CK52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5" i="25"/>
  <c r="CJ54" i="25"/>
  <c r="CJ52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I55" i="25"/>
  <c r="CI54" i="25"/>
  <c r="CI52" i="25"/>
  <c r="CI51" i="25"/>
  <c r="CI50" i="25"/>
  <c r="CI49" i="25"/>
  <c r="CI48" i="25"/>
  <c r="CI47" i="25"/>
  <c r="CI46" i="25"/>
  <c r="CI45" i="25"/>
  <c r="CI44" i="25"/>
  <c r="CI43" i="25"/>
  <c r="CI42" i="25"/>
  <c r="CI41" i="25"/>
  <c r="CI40" i="25"/>
  <c r="CI39" i="25"/>
  <c r="CI38" i="25"/>
  <c r="CI37" i="25"/>
  <c r="CI36" i="25"/>
  <c r="CI35" i="25"/>
  <c r="CI34" i="25"/>
  <c r="CI33" i="25"/>
  <c r="CI32" i="25"/>
  <c r="CI31" i="25"/>
  <c r="CI30" i="25"/>
  <c r="CI29" i="25"/>
  <c r="CI28" i="25"/>
  <c r="CI27" i="25"/>
  <c r="CI26" i="25"/>
  <c r="CI25" i="25"/>
  <c r="CI24" i="25"/>
  <c r="CI23" i="25"/>
  <c r="CI22" i="25"/>
  <c r="CI21" i="25"/>
  <c r="CI20" i="25"/>
  <c r="CI19" i="25"/>
  <c r="CI18" i="25"/>
  <c r="CI17" i="25"/>
  <c r="CI16" i="25"/>
  <c r="CI15" i="25"/>
  <c r="CI14" i="25"/>
  <c r="CI13" i="25"/>
  <c r="CI12" i="25"/>
  <c r="CI11" i="25"/>
  <c r="CI10" i="25"/>
  <c r="CI9" i="25"/>
  <c r="CI8" i="25"/>
  <c r="CI7" i="25"/>
  <c r="CI6" i="25"/>
  <c r="CI5" i="25"/>
  <c r="CI4" i="25"/>
  <c r="CI3" i="25"/>
  <c r="CH55" i="25"/>
  <c r="CG55" i="25"/>
  <c r="CF55" i="25"/>
  <c r="CH54" i="25"/>
  <c r="CG54" i="25"/>
  <c r="CF54" i="25"/>
  <c r="CH52" i="25"/>
  <c r="CG52" i="25"/>
  <c r="CF52" i="25"/>
  <c r="CH51" i="25"/>
  <c r="CG51" i="25"/>
  <c r="CF51" i="25"/>
  <c r="CH50" i="25"/>
  <c r="CG50" i="25"/>
  <c r="CF50" i="25"/>
  <c r="CH49" i="25"/>
  <c r="CG49" i="25"/>
  <c r="CF49" i="25"/>
  <c r="CH48" i="25"/>
  <c r="CG48" i="25"/>
  <c r="CF48" i="25"/>
  <c r="CH47" i="25"/>
  <c r="CG47" i="25"/>
  <c r="CF47" i="25"/>
  <c r="CH46" i="25"/>
  <c r="CG46" i="25"/>
  <c r="CF46" i="25"/>
  <c r="CH45" i="25"/>
  <c r="CG45" i="25"/>
  <c r="CF45" i="25"/>
  <c r="CH44" i="25"/>
  <c r="CG44" i="25"/>
  <c r="CF44" i="25"/>
  <c r="CH43" i="25"/>
  <c r="CG43" i="25"/>
  <c r="CF43" i="25"/>
  <c r="CH42" i="25"/>
  <c r="CG42" i="25"/>
  <c r="CF42" i="25"/>
  <c r="CH41" i="25"/>
  <c r="CG41" i="25"/>
  <c r="CF41" i="25"/>
  <c r="CH40" i="25"/>
  <c r="CG40" i="25"/>
  <c r="CF40" i="25"/>
  <c r="CH39" i="25"/>
  <c r="CG39" i="25"/>
  <c r="CF39" i="25"/>
  <c r="CH38" i="25"/>
  <c r="CG38" i="25"/>
  <c r="CF38" i="25"/>
  <c r="CH37" i="25"/>
  <c r="CG37" i="25"/>
  <c r="CF37" i="25"/>
  <c r="CH36" i="25"/>
  <c r="CG36" i="25"/>
  <c r="CF36" i="25"/>
  <c r="CH35" i="25"/>
  <c r="CG35" i="25"/>
  <c r="CF35" i="25"/>
  <c r="CH34" i="25"/>
  <c r="CG34" i="25"/>
  <c r="CF34" i="25"/>
  <c r="CH33" i="25"/>
  <c r="CG33" i="25"/>
  <c r="CF33" i="25"/>
  <c r="CH32" i="25"/>
  <c r="CG32" i="25"/>
  <c r="CF32" i="25"/>
  <c r="CH31" i="25"/>
  <c r="CG31" i="25"/>
  <c r="CF31" i="25"/>
  <c r="CH30" i="25"/>
  <c r="CG30" i="25"/>
  <c r="CF30" i="25"/>
  <c r="CH29" i="25"/>
  <c r="CG29" i="25"/>
  <c r="CF29" i="25"/>
  <c r="CH28" i="25"/>
  <c r="CG28" i="25"/>
  <c r="CF28" i="25"/>
  <c r="CH27" i="25"/>
  <c r="CG27" i="25"/>
  <c r="CF27" i="25"/>
  <c r="CH26" i="25"/>
  <c r="CG26" i="25"/>
  <c r="CF26" i="25"/>
  <c r="CH25" i="25"/>
  <c r="CG25" i="25"/>
  <c r="CF25" i="25"/>
  <c r="CH24" i="25"/>
  <c r="CG24" i="25"/>
  <c r="CF24" i="25"/>
  <c r="CH23" i="25"/>
  <c r="CG23" i="25"/>
  <c r="CF23" i="25"/>
  <c r="CH22" i="25"/>
  <c r="CG22" i="25"/>
  <c r="CF22" i="25"/>
  <c r="CH21" i="25"/>
  <c r="CG21" i="25"/>
  <c r="CF21" i="25"/>
  <c r="CH20" i="25"/>
  <c r="CG20" i="25"/>
  <c r="CF20" i="25"/>
  <c r="CH19" i="25"/>
  <c r="CG19" i="25"/>
  <c r="CF19" i="25"/>
  <c r="CH18" i="25"/>
  <c r="CG18" i="25"/>
  <c r="CF18" i="25"/>
  <c r="CH17" i="25"/>
  <c r="CG17" i="25"/>
  <c r="CF17" i="25"/>
  <c r="CH16" i="25"/>
  <c r="CG16" i="25"/>
  <c r="CF16" i="25"/>
  <c r="CH15" i="25"/>
  <c r="CG15" i="25"/>
  <c r="CF15" i="25"/>
  <c r="CH14" i="25"/>
  <c r="CG14" i="25"/>
  <c r="CF14" i="25"/>
  <c r="CH13" i="25"/>
  <c r="CG13" i="25"/>
  <c r="CF13" i="25"/>
  <c r="CH12" i="25"/>
  <c r="CG12" i="25"/>
  <c r="CF12" i="25"/>
  <c r="CH11" i="25"/>
  <c r="CG11" i="25"/>
  <c r="CF11" i="25"/>
  <c r="CH10" i="25"/>
  <c r="CG10" i="25"/>
  <c r="CF10" i="25"/>
  <c r="CH9" i="25"/>
  <c r="CG9" i="25"/>
  <c r="CF9" i="25"/>
  <c r="CH8" i="25"/>
  <c r="CG8" i="25"/>
  <c r="CF8" i="25"/>
  <c r="CH7" i="25"/>
  <c r="CG7" i="25"/>
  <c r="CF7" i="25"/>
  <c r="CH6" i="25"/>
  <c r="CG6" i="25"/>
  <c r="CF6" i="25"/>
  <c r="CH5" i="25"/>
  <c r="CG5" i="25"/>
  <c r="CF5" i="25"/>
  <c r="CH4" i="25"/>
  <c r="CG4" i="25"/>
  <c r="CF4" i="25"/>
  <c r="CH3" i="25"/>
  <c r="CG3" i="25"/>
  <c r="CF3" i="25"/>
  <c r="CE55" i="25"/>
  <c r="CE54" i="25"/>
  <c r="CE52" i="25"/>
  <c r="CE51" i="25"/>
  <c r="CE50" i="25"/>
  <c r="CE49" i="25"/>
  <c r="CE48" i="25"/>
  <c r="CE47" i="25"/>
  <c r="CE46" i="25"/>
  <c r="CE45" i="25"/>
  <c r="CE44" i="25"/>
  <c r="CE43" i="25"/>
  <c r="CE42" i="25"/>
  <c r="CE41" i="25"/>
  <c r="CE40" i="25"/>
  <c r="CE39" i="25"/>
  <c r="CE38" i="25"/>
  <c r="CE37" i="25"/>
  <c r="CE36" i="25"/>
  <c r="CE35" i="25"/>
  <c r="CE34" i="25"/>
  <c r="CE33" i="25"/>
  <c r="CE32" i="25"/>
  <c r="CE31" i="25"/>
  <c r="CE30" i="25"/>
  <c r="CE29" i="25"/>
  <c r="CE28" i="25"/>
  <c r="CE27" i="25"/>
  <c r="CE26" i="25"/>
  <c r="CE25" i="25"/>
  <c r="CE24" i="25"/>
  <c r="CE23" i="25"/>
  <c r="CE22" i="25"/>
  <c r="CE21" i="25"/>
  <c r="CE20" i="25"/>
  <c r="CE19" i="25"/>
  <c r="CE18" i="25"/>
  <c r="CE17" i="25"/>
  <c r="CE16" i="25"/>
  <c r="CE15" i="25"/>
  <c r="CE14" i="25"/>
  <c r="CE13" i="25"/>
  <c r="CE12" i="25"/>
  <c r="CE11" i="25"/>
  <c r="CE10" i="25"/>
  <c r="CE9" i="25"/>
  <c r="CE8" i="25"/>
  <c r="CE7" i="25"/>
  <c r="CE6" i="25"/>
  <c r="CE5" i="25"/>
  <c r="CE4" i="25"/>
  <c r="CE3" i="25"/>
  <c r="CD54" i="25"/>
  <c r="CD51" i="25"/>
  <c r="CD50" i="25"/>
  <c r="CD49" i="25"/>
  <c r="CD48" i="25"/>
  <c r="CD47" i="25"/>
  <c r="CD46" i="25"/>
  <c r="CD45" i="25"/>
  <c r="CD44" i="25"/>
  <c r="CD43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30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D11" i="25"/>
  <c r="CD10" i="25"/>
  <c r="CD9" i="25"/>
  <c r="CD8" i="25"/>
  <c r="CD7" i="25"/>
  <c r="CD6" i="25"/>
  <c r="CD5" i="25"/>
  <c r="CD4" i="25"/>
  <c r="CD3" i="25"/>
  <c r="CB61" i="9"/>
  <c r="CA61" i="9"/>
  <c r="BZ61" i="9"/>
  <c r="CF60" i="9"/>
  <c r="CF59" i="9"/>
  <c r="CF58" i="9"/>
  <c r="CF57" i="9"/>
  <c r="CF56" i="9"/>
  <c r="CF55" i="9"/>
  <c r="CF54" i="9"/>
  <c r="CF53" i="9"/>
  <c r="CF52" i="9"/>
  <c r="CF51" i="9"/>
  <c r="CF50" i="9"/>
  <c r="CF49" i="9"/>
  <c r="CF48" i="9"/>
  <c r="CF47" i="9"/>
  <c r="CF46" i="9"/>
  <c r="CF45" i="9"/>
  <c r="CF44" i="9"/>
  <c r="CF43" i="9"/>
  <c r="CF42" i="9"/>
  <c r="CF41" i="9"/>
  <c r="CF40" i="9"/>
  <c r="CF39" i="9"/>
  <c r="CF38" i="9"/>
  <c r="CF37" i="9"/>
  <c r="CF36" i="9"/>
  <c r="CF35" i="9"/>
  <c r="CF34" i="9"/>
  <c r="CF33" i="9"/>
  <c r="CF32" i="9"/>
  <c r="CF31" i="9"/>
  <c r="CF30" i="9"/>
  <c r="CF29" i="9"/>
  <c r="CF28" i="9"/>
  <c r="CF27" i="9"/>
  <c r="CF26" i="9"/>
  <c r="CF25" i="9"/>
  <c r="CF24" i="9"/>
  <c r="CF23" i="9"/>
  <c r="CF22" i="9"/>
  <c r="CF21" i="9"/>
  <c r="CF20" i="9"/>
  <c r="CF19" i="9"/>
  <c r="CF18" i="9"/>
  <c r="CF17" i="9"/>
  <c r="CF16" i="9"/>
  <c r="CF15" i="9"/>
  <c r="CF14" i="9"/>
  <c r="CF13" i="9"/>
  <c r="CF12" i="9"/>
  <c r="CF11" i="9"/>
  <c r="CF10" i="9"/>
  <c r="CF9" i="9"/>
  <c r="CF8" i="9"/>
  <c r="CF7" i="9"/>
  <c r="CF6" i="9"/>
  <c r="CF5" i="9"/>
  <c r="CF4" i="9"/>
  <c r="CF3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7" i="9"/>
  <c r="CO56" i="9"/>
  <c r="CO55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M60" i="9"/>
  <c r="CM59" i="9"/>
  <c r="CM58" i="9"/>
  <c r="CM57" i="9"/>
  <c r="CM56" i="9"/>
  <c r="CM55" i="9"/>
  <c r="CM54" i="9"/>
  <c r="CM53" i="9"/>
  <c r="CM52" i="9"/>
  <c r="CM51" i="9"/>
  <c r="CM50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6" i="9"/>
  <c r="CM5" i="9"/>
  <c r="CM4" i="9"/>
  <c r="CM3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I22" i="9"/>
  <c r="CI21" i="9"/>
  <c r="CI20" i="9"/>
  <c r="CI19" i="9"/>
  <c r="CI18" i="9"/>
  <c r="CI17" i="9"/>
  <c r="CI16" i="9"/>
  <c r="CI15" i="9"/>
  <c r="CI14" i="9"/>
  <c r="CI13" i="9"/>
  <c r="CI12" i="9"/>
  <c r="CI11" i="9"/>
  <c r="CI10" i="9"/>
  <c r="CI9" i="9"/>
  <c r="CI8" i="9"/>
  <c r="CI7" i="9"/>
  <c r="CI6" i="9"/>
  <c r="CI5" i="9"/>
  <c r="CI4" i="9"/>
  <c r="CI3" i="9"/>
  <c r="CH60" i="9"/>
  <c r="CG60" i="9"/>
  <c r="CH59" i="9"/>
  <c r="CG59" i="9"/>
  <c r="CH58" i="9"/>
  <c r="CG58" i="9"/>
  <c r="CH57" i="9"/>
  <c r="CG57" i="9"/>
  <c r="CH56" i="9"/>
  <c r="CG56" i="9"/>
  <c r="CH55" i="9"/>
  <c r="CG55" i="9"/>
  <c r="CH54" i="9"/>
  <c r="CG54" i="9"/>
  <c r="CH53" i="9"/>
  <c r="CG53" i="9"/>
  <c r="CH52" i="9"/>
  <c r="CG52" i="9"/>
  <c r="CH51" i="9"/>
  <c r="CG51" i="9"/>
  <c r="CH50" i="9"/>
  <c r="CG50" i="9"/>
  <c r="CH49" i="9"/>
  <c r="CG49" i="9"/>
  <c r="CH48" i="9"/>
  <c r="CG48" i="9"/>
  <c r="CH47" i="9"/>
  <c r="CG47" i="9"/>
  <c r="CH46" i="9"/>
  <c r="CG46" i="9"/>
  <c r="CH45" i="9"/>
  <c r="CG45" i="9"/>
  <c r="CH44" i="9"/>
  <c r="CG44" i="9"/>
  <c r="CH43" i="9"/>
  <c r="CG43" i="9"/>
  <c r="CH42" i="9"/>
  <c r="CG42" i="9"/>
  <c r="CH41" i="9"/>
  <c r="CG41" i="9"/>
  <c r="CH40" i="9"/>
  <c r="CG40" i="9"/>
  <c r="CH39" i="9"/>
  <c r="CG39" i="9"/>
  <c r="CH38" i="9"/>
  <c r="CG38" i="9"/>
  <c r="CH37" i="9"/>
  <c r="CG37" i="9"/>
  <c r="CH36" i="9"/>
  <c r="CG36" i="9"/>
  <c r="CH35" i="9"/>
  <c r="CG35" i="9"/>
  <c r="CH34" i="9"/>
  <c r="CG34" i="9"/>
  <c r="CH33" i="9"/>
  <c r="CG33" i="9"/>
  <c r="CH32" i="9"/>
  <c r="CG32" i="9"/>
  <c r="CH31" i="9"/>
  <c r="CG31" i="9"/>
  <c r="CH30" i="9"/>
  <c r="CG30" i="9"/>
  <c r="CH29" i="9"/>
  <c r="CG29" i="9"/>
  <c r="CH28" i="9"/>
  <c r="CG28" i="9"/>
  <c r="CH27" i="9"/>
  <c r="CG27" i="9"/>
  <c r="CH26" i="9"/>
  <c r="CG26" i="9"/>
  <c r="CH25" i="9"/>
  <c r="CG25" i="9"/>
  <c r="CH24" i="9"/>
  <c r="CG24" i="9"/>
  <c r="CH23" i="9"/>
  <c r="CG23" i="9"/>
  <c r="CH22" i="9"/>
  <c r="CG22" i="9"/>
  <c r="CH21" i="9"/>
  <c r="CG21" i="9"/>
  <c r="CH20" i="9"/>
  <c r="CG20" i="9"/>
  <c r="CH19" i="9"/>
  <c r="CG19" i="9"/>
  <c r="CH18" i="9"/>
  <c r="CG18" i="9"/>
  <c r="CH17" i="9"/>
  <c r="CG17" i="9"/>
  <c r="CH16" i="9"/>
  <c r="CG16" i="9"/>
  <c r="CH15" i="9"/>
  <c r="CG15" i="9"/>
  <c r="CH14" i="9"/>
  <c r="CG14" i="9"/>
  <c r="CH13" i="9"/>
  <c r="CG13" i="9"/>
  <c r="CH12" i="9"/>
  <c r="CG12" i="9"/>
  <c r="CH11" i="9"/>
  <c r="CG11" i="9"/>
  <c r="CH10" i="9"/>
  <c r="CG10" i="9"/>
  <c r="CH9" i="9"/>
  <c r="CG9" i="9"/>
  <c r="CH8" i="9"/>
  <c r="CG8" i="9"/>
  <c r="CH7" i="9"/>
  <c r="CG7" i="9"/>
  <c r="CH6" i="9"/>
  <c r="CG6" i="9"/>
  <c r="CH5" i="9"/>
  <c r="CG5" i="9"/>
  <c r="CH4" i="9"/>
  <c r="CG4" i="9"/>
  <c r="CH3" i="9"/>
  <c r="CG3" i="9"/>
  <c r="CE60" i="9"/>
  <c r="CE59" i="9"/>
  <c r="CE58" i="9"/>
  <c r="CE57" i="9"/>
  <c r="CE56" i="9"/>
  <c r="CE55" i="9"/>
  <c r="CE54" i="9"/>
  <c r="CE53" i="9"/>
  <c r="CE52" i="9"/>
  <c r="CE51" i="9"/>
  <c r="CE50" i="9"/>
  <c r="CE49" i="9"/>
  <c r="CE48" i="9"/>
  <c r="CE47" i="9"/>
  <c r="CE46" i="9"/>
  <c r="CE45" i="9"/>
  <c r="CE44" i="9"/>
  <c r="CE43" i="9"/>
  <c r="CE42" i="9"/>
  <c r="CE41" i="9"/>
  <c r="CE40" i="9"/>
  <c r="CE39" i="9"/>
  <c r="CE38" i="9"/>
  <c r="CE37" i="9"/>
  <c r="CE36" i="9"/>
  <c r="CE35" i="9"/>
  <c r="CE34" i="9"/>
  <c r="CE33" i="9"/>
  <c r="CE32" i="9"/>
  <c r="CE31" i="9"/>
  <c r="CE30" i="9"/>
  <c r="CE29" i="9"/>
  <c r="CE28" i="9"/>
  <c r="CE27" i="9"/>
  <c r="CE26" i="9"/>
  <c r="CE25" i="9"/>
  <c r="CE24" i="9"/>
  <c r="CE23" i="9"/>
  <c r="CE22" i="9"/>
  <c r="CE21" i="9"/>
  <c r="CE20" i="9"/>
  <c r="CE19" i="9"/>
  <c r="CE18" i="9"/>
  <c r="CE17" i="9"/>
  <c r="CE16" i="9"/>
  <c r="CE15" i="9"/>
  <c r="CE14" i="9"/>
  <c r="CE13" i="9"/>
  <c r="CE12" i="9"/>
  <c r="CE11" i="9"/>
  <c r="CE10" i="9"/>
  <c r="CE9" i="9"/>
  <c r="CE8" i="9"/>
  <c r="CE7" i="9"/>
  <c r="CE6" i="9"/>
  <c r="CE5" i="9"/>
  <c r="CE4" i="9"/>
  <c r="CE3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CD4" i="9"/>
  <c r="CD3" i="9"/>
  <c r="CM51" i="5"/>
  <c r="CM50" i="5"/>
  <c r="CM49" i="5"/>
  <c r="CM48" i="5"/>
  <c r="CM47" i="5"/>
  <c r="CM46" i="5"/>
  <c r="CM45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2" i="5"/>
  <c r="CM21" i="5"/>
  <c r="CM20" i="5"/>
  <c r="CM19" i="5"/>
  <c r="CM18" i="5"/>
  <c r="CM17" i="5"/>
  <c r="CM16" i="5"/>
  <c r="CM15" i="5"/>
  <c r="CM14" i="5"/>
  <c r="CM13" i="5"/>
  <c r="CM12" i="5"/>
  <c r="CM11" i="5"/>
  <c r="CM10" i="5"/>
  <c r="CM9" i="5"/>
  <c r="CM8" i="5"/>
  <c r="CM7" i="5"/>
  <c r="CM6" i="5"/>
  <c r="CM5" i="5"/>
  <c r="CM4" i="5"/>
  <c r="CM3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CH10" i="5"/>
  <c r="CH9" i="5"/>
  <c r="CH8" i="5"/>
  <c r="CH7" i="5"/>
  <c r="CH6" i="5"/>
  <c r="CH5" i="5"/>
  <c r="CH4" i="5"/>
  <c r="CH3" i="5"/>
  <c r="CG51" i="5"/>
  <c r="CG50" i="5"/>
  <c r="CG49" i="5"/>
  <c r="CG48" i="5"/>
  <c r="CG47" i="5"/>
  <c r="CG46" i="5"/>
  <c r="CG45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2" i="5"/>
  <c r="CG21" i="5"/>
  <c r="CG20" i="5"/>
  <c r="CG19" i="5"/>
  <c r="CG18" i="5"/>
  <c r="CG17" i="5"/>
  <c r="CG16" i="5"/>
  <c r="CG15" i="5"/>
  <c r="CG14" i="5"/>
  <c r="CG13" i="5"/>
  <c r="CG12" i="5"/>
  <c r="CG11" i="5"/>
  <c r="CG10" i="5"/>
  <c r="CG9" i="5"/>
  <c r="CG8" i="5"/>
  <c r="CG7" i="5"/>
  <c r="CG6" i="5"/>
  <c r="CG5" i="5"/>
  <c r="CG4" i="5"/>
  <c r="CG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E51" i="33"/>
  <c r="CE50" i="33"/>
  <c r="CE49" i="33"/>
  <c r="CE48" i="33"/>
  <c r="CE47" i="33"/>
  <c r="CE46" i="33"/>
  <c r="CE45" i="33"/>
  <c r="CE44" i="33"/>
  <c r="CE43" i="33"/>
  <c r="CE42" i="33"/>
  <c r="CE41" i="33"/>
  <c r="CE40" i="33"/>
  <c r="CE39" i="33"/>
  <c r="CE38" i="33"/>
  <c r="CE37" i="33"/>
  <c r="CE36" i="33"/>
  <c r="CE35" i="33"/>
  <c r="CE34" i="33"/>
  <c r="CE33" i="33"/>
  <c r="CE32" i="33"/>
  <c r="CE31" i="33"/>
  <c r="CE30" i="33"/>
  <c r="CE29" i="33"/>
  <c r="CE28" i="33"/>
  <c r="CE27" i="33"/>
  <c r="CE26" i="33"/>
  <c r="CE25" i="33"/>
  <c r="CE24" i="33"/>
  <c r="CE23" i="33"/>
  <c r="CE22" i="33"/>
  <c r="CE21" i="33"/>
  <c r="CE20" i="33"/>
  <c r="CE19" i="33"/>
  <c r="CE18" i="33"/>
  <c r="CE17" i="33"/>
  <c r="CE16" i="33"/>
  <c r="CE15" i="33"/>
  <c r="CE14" i="33"/>
  <c r="CE13" i="33"/>
  <c r="CE12" i="33"/>
  <c r="CE11" i="33"/>
  <c r="CE10" i="33"/>
  <c r="CE9" i="33"/>
  <c r="CE8" i="33"/>
  <c r="CE7" i="33"/>
  <c r="CE6" i="33"/>
  <c r="CE5" i="33"/>
  <c r="CE4" i="33"/>
  <c r="CE3" i="33"/>
  <c r="CC51" i="33"/>
  <c r="CC50" i="33"/>
  <c r="CC49" i="33"/>
  <c r="CC48" i="33"/>
  <c r="CC47" i="33"/>
  <c r="CC46" i="33"/>
  <c r="CC45" i="33"/>
  <c r="CC44" i="33"/>
  <c r="CC43" i="33"/>
  <c r="CC42" i="33"/>
  <c r="CC41" i="33"/>
  <c r="CC40" i="33"/>
  <c r="CC39" i="33"/>
  <c r="CC38" i="33"/>
  <c r="CC37" i="33"/>
  <c r="CC36" i="33"/>
  <c r="CC35" i="33"/>
  <c r="CC34" i="33"/>
  <c r="CC33" i="33"/>
  <c r="CC32" i="33"/>
  <c r="CC31" i="33"/>
  <c r="CC30" i="33"/>
  <c r="CC29" i="33"/>
  <c r="CC28" i="33"/>
  <c r="CC27" i="33"/>
  <c r="CC26" i="33"/>
  <c r="CC25" i="33"/>
  <c r="CC24" i="33"/>
  <c r="CC23" i="33"/>
  <c r="CC22" i="33"/>
  <c r="CC21" i="33"/>
  <c r="CC20" i="33"/>
  <c r="CC19" i="33"/>
  <c r="CC18" i="33"/>
  <c r="CC17" i="33"/>
  <c r="CC16" i="33"/>
  <c r="CC15" i="33"/>
  <c r="CC14" i="33"/>
  <c r="CC13" i="33"/>
  <c r="CC12" i="33"/>
  <c r="CC11" i="33"/>
  <c r="CC10" i="33"/>
  <c r="CC9" i="33"/>
  <c r="CC8" i="33"/>
  <c r="CC7" i="33"/>
  <c r="CC6" i="33"/>
  <c r="CC5" i="33"/>
  <c r="CC4" i="33"/>
  <c r="CC3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CB5" i="33"/>
  <c r="CB4" i="33"/>
  <c r="CB3" i="33"/>
  <c r="CA51" i="33"/>
  <c r="CA50" i="33"/>
  <c r="CA49" i="33"/>
  <c r="CA48" i="33"/>
  <c r="CA47" i="33"/>
  <c r="CA46" i="33"/>
  <c r="CA45" i="33"/>
  <c r="CA44" i="33"/>
  <c r="CA43" i="33"/>
  <c r="CA42" i="33"/>
  <c r="CA41" i="33"/>
  <c r="CA40" i="33"/>
  <c r="CA39" i="33"/>
  <c r="CA38" i="33"/>
  <c r="CA37" i="33"/>
  <c r="CA36" i="33"/>
  <c r="CA35" i="33"/>
  <c r="CA34" i="33"/>
  <c r="CA33" i="33"/>
  <c r="CA32" i="33"/>
  <c r="CA31" i="33"/>
  <c r="CA30" i="33"/>
  <c r="CA29" i="33"/>
  <c r="CA28" i="33"/>
  <c r="CA27" i="33"/>
  <c r="CA26" i="33"/>
  <c r="CA25" i="33"/>
  <c r="CA24" i="33"/>
  <c r="CA23" i="33"/>
  <c r="CA22" i="33"/>
  <c r="CA21" i="33"/>
  <c r="CA20" i="33"/>
  <c r="CA19" i="33"/>
  <c r="CA18" i="33"/>
  <c r="CA17" i="33"/>
  <c r="CA16" i="33"/>
  <c r="CA15" i="33"/>
  <c r="CA14" i="33"/>
  <c r="CA13" i="33"/>
  <c r="CA12" i="33"/>
  <c r="CA11" i="33"/>
  <c r="CA10" i="33"/>
  <c r="CA9" i="33"/>
  <c r="CA8" i="33"/>
  <c r="CA7" i="33"/>
  <c r="CA6" i="33"/>
  <c r="CA5" i="33"/>
  <c r="CA4" i="33"/>
  <c r="CA3" i="33"/>
  <c r="BZ51" i="33"/>
  <c r="BZ50" i="33"/>
  <c r="BZ49" i="33"/>
  <c r="BZ48" i="33"/>
  <c r="BZ47" i="33"/>
  <c r="BZ46" i="33"/>
  <c r="BZ45" i="33"/>
  <c r="BZ44" i="33"/>
  <c r="BZ43" i="33"/>
  <c r="BZ42" i="33"/>
  <c r="BZ41" i="33"/>
  <c r="BZ40" i="33"/>
  <c r="BZ39" i="33"/>
  <c r="BZ38" i="33"/>
  <c r="BZ37" i="33"/>
  <c r="BZ36" i="33"/>
  <c r="BZ35" i="33"/>
  <c r="BZ34" i="33"/>
  <c r="BZ33" i="33"/>
  <c r="BZ32" i="33"/>
  <c r="BZ31" i="33"/>
  <c r="BZ30" i="33"/>
  <c r="BZ29" i="33"/>
  <c r="BZ28" i="33"/>
  <c r="BZ27" i="33"/>
  <c r="BZ26" i="33"/>
  <c r="BZ25" i="33"/>
  <c r="BZ24" i="33"/>
  <c r="BZ23" i="33"/>
  <c r="BZ22" i="33"/>
  <c r="BZ21" i="33"/>
  <c r="BZ20" i="33"/>
  <c r="BZ19" i="33"/>
  <c r="BZ18" i="33"/>
  <c r="BZ17" i="33"/>
  <c r="BZ16" i="33"/>
  <c r="BZ15" i="33"/>
  <c r="BZ14" i="33"/>
  <c r="BZ13" i="33"/>
  <c r="BZ12" i="33"/>
  <c r="BZ11" i="33"/>
  <c r="BZ10" i="33"/>
  <c r="BZ9" i="33"/>
  <c r="BZ8" i="33"/>
  <c r="BZ7" i="33"/>
  <c r="BZ6" i="33"/>
  <c r="BZ5" i="33"/>
  <c r="BZ4" i="33"/>
  <c r="BZ3" i="33"/>
  <c r="BY51" i="33"/>
  <c r="BY50" i="33"/>
  <c r="BY49" i="33"/>
  <c r="BY48" i="33"/>
  <c r="BY47" i="33"/>
  <c r="BY46" i="33"/>
  <c r="BY45" i="33"/>
  <c r="BY44" i="33"/>
  <c r="BY43" i="33"/>
  <c r="BY42" i="33"/>
  <c r="BY41" i="33"/>
  <c r="BY40" i="33"/>
  <c r="BY39" i="33"/>
  <c r="BY38" i="33"/>
  <c r="BY37" i="33"/>
  <c r="BY36" i="33"/>
  <c r="BY35" i="33"/>
  <c r="BY34" i="33"/>
  <c r="BY33" i="33"/>
  <c r="BY32" i="33"/>
  <c r="BY31" i="33"/>
  <c r="BY30" i="33"/>
  <c r="BY29" i="33"/>
  <c r="BY28" i="33"/>
  <c r="BY27" i="33"/>
  <c r="BY26" i="33"/>
  <c r="BY25" i="33"/>
  <c r="BY24" i="33"/>
  <c r="BY23" i="33"/>
  <c r="BY22" i="33"/>
  <c r="BY21" i="33"/>
  <c r="BY20" i="33"/>
  <c r="BY19" i="33"/>
  <c r="BY18" i="33"/>
  <c r="BY17" i="33"/>
  <c r="BY16" i="33"/>
  <c r="BY15" i="33"/>
  <c r="BY14" i="33"/>
  <c r="BY13" i="33"/>
  <c r="BY12" i="33"/>
  <c r="BY11" i="33"/>
  <c r="BY10" i="33"/>
  <c r="BY9" i="33"/>
  <c r="BY8" i="33"/>
  <c r="BY7" i="33"/>
  <c r="BY6" i="33"/>
  <c r="BY5" i="33"/>
  <c r="BY4" i="33"/>
  <c r="BY3" i="33"/>
  <c r="BX51" i="33"/>
  <c r="BX50" i="33"/>
  <c r="BX49" i="33"/>
  <c r="BX48" i="33"/>
  <c r="BX47" i="33"/>
  <c r="BX46" i="33"/>
  <c r="BX45" i="33"/>
  <c r="BX44" i="33"/>
  <c r="BX43" i="33"/>
  <c r="BX42" i="33"/>
  <c r="BX41" i="33"/>
  <c r="BX40" i="33"/>
  <c r="BX39" i="33"/>
  <c r="BX38" i="33"/>
  <c r="BX37" i="33"/>
  <c r="BX36" i="33"/>
  <c r="BX35" i="33"/>
  <c r="BX34" i="33"/>
  <c r="BX33" i="33"/>
  <c r="BX32" i="33"/>
  <c r="BX31" i="33"/>
  <c r="BX30" i="33"/>
  <c r="BX29" i="33"/>
  <c r="BX28" i="33"/>
  <c r="BX27" i="33"/>
  <c r="BX26" i="33"/>
  <c r="BX25" i="33"/>
  <c r="BX24" i="33"/>
  <c r="BX23" i="33"/>
  <c r="BX22" i="33"/>
  <c r="BX21" i="33"/>
  <c r="BX20" i="33"/>
  <c r="BX19" i="33"/>
  <c r="BX18" i="33"/>
  <c r="BX17" i="33"/>
  <c r="BX16" i="33"/>
  <c r="BX15" i="33"/>
  <c r="BX14" i="33"/>
  <c r="BX13" i="33"/>
  <c r="BX12" i="33"/>
  <c r="BX11" i="33"/>
  <c r="BX10" i="33"/>
  <c r="BX9" i="33"/>
  <c r="BX8" i="33"/>
  <c r="BX7" i="33"/>
  <c r="BX6" i="33"/>
  <c r="BX5" i="33"/>
  <c r="BX4" i="33"/>
  <c r="BX3" i="33"/>
  <c r="BW51" i="33"/>
  <c r="BW50" i="33"/>
  <c r="BW49" i="33"/>
  <c r="BW48" i="33"/>
  <c r="BW47" i="33"/>
  <c r="BW46" i="33"/>
  <c r="BW45" i="33"/>
  <c r="BW44" i="33"/>
  <c r="BW43" i="33"/>
  <c r="BW42" i="33"/>
  <c r="BW41" i="33"/>
  <c r="BW40" i="33"/>
  <c r="BW39" i="33"/>
  <c r="BW38" i="33"/>
  <c r="BW37" i="33"/>
  <c r="BW36" i="33"/>
  <c r="BW35" i="33"/>
  <c r="BW34" i="33"/>
  <c r="BW33" i="33"/>
  <c r="BW32" i="33"/>
  <c r="BW31" i="33"/>
  <c r="BW30" i="33"/>
  <c r="BW29" i="33"/>
  <c r="BW28" i="33"/>
  <c r="BW27" i="33"/>
  <c r="BW26" i="33"/>
  <c r="BW25" i="33"/>
  <c r="BW24" i="33"/>
  <c r="BW23" i="33"/>
  <c r="BW22" i="33"/>
  <c r="BW21" i="33"/>
  <c r="BW20" i="33"/>
  <c r="BW19" i="33"/>
  <c r="BW18" i="33"/>
  <c r="BW17" i="33"/>
  <c r="BW16" i="33"/>
  <c r="BW15" i="33"/>
  <c r="BW14" i="33"/>
  <c r="BW13" i="33"/>
  <c r="BW12" i="33"/>
  <c r="BW11" i="33"/>
  <c r="BW10" i="33"/>
  <c r="BW9" i="33"/>
  <c r="BW8" i="33"/>
  <c r="BW7" i="33"/>
  <c r="BW6" i="33"/>
  <c r="BW5" i="33"/>
  <c r="BW4" i="33"/>
  <c r="BW3" i="33"/>
  <c r="BR61" i="12"/>
  <c r="CD57" i="4"/>
  <c r="CD58" i="4"/>
  <c r="CD59" i="4"/>
  <c r="CJ57" i="4"/>
  <c r="CK57" i="4"/>
  <c r="CQ57" i="4"/>
  <c r="CJ58" i="4"/>
  <c r="CK58" i="4"/>
  <c r="CQ58" i="4"/>
  <c r="CJ59" i="4"/>
  <c r="CK59" i="4"/>
  <c r="CQ59" i="4"/>
  <c r="CO3" i="4"/>
  <c r="CB59" i="4"/>
  <c r="J66" i="9"/>
  <c r="R15" i="20"/>
  <c r="B11" i="20"/>
  <c r="C11" i="20"/>
  <c r="E11" i="20"/>
  <c r="C13" i="21"/>
  <c r="AZ66" i="14"/>
  <c r="E13" i="21"/>
  <c r="F13" i="21"/>
  <c r="H13" i="21"/>
  <c r="N13" i="21"/>
  <c r="P13" i="21"/>
  <c r="Q13" i="21"/>
  <c r="S13" i="21"/>
  <c r="CS3" i="14"/>
  <c r="CT3" i="14"/>
  <c r="CU3" i="14"/>
  <c r="CV3" i="14"/>
  <c r="CS4" i="14"/>
  <c r="CT4" i="14"/>
  <c r="CU4" i="14"/>
  <c r="CV4" i="14"/>
  <c r="CS5" i="14"/>
  <c r="CT5" i="14"/>
  <c r="CU5" i="14"/>
  <c r="CV5" i="14"/>
  <c r="CS6" i="14"/>
  <c r="CT6" i="14"/>
  <c r="CU6" i="14"/>
  <c r="CV6" i="14"/>
  <c r="CS7" i="14"/>
  <c r="CT7" i="14"/>
  <c r="CU7" i="14"/>
  <c r="CV7" i="14"/>
  <c r="CS8" i="14"/>
  <c r="CT8" i="14"/>
  <c r="CU8" i="14"/>
  <c r="CV8" i="14"/>
  <c r="CS9" i="14"/>
  <c r="CT9" i="14"/>
  <c r="CU9" i="14"/>
  <c r="CV9" i="14"/>
  <c r="CS10" i="14"/>
  <c r="CT10" i="14"/>
  <c r="CU10" i="14"/>
  <c r="CV10" i="14"/>
  <c r="CS11" i="14"/>
  <c r="CT11" i="14"/>
  <c r="CU11" i="14"/>
  <c r="CV11" i="14"/>
  <c r="CS12" i="14"/>
  <c r="CT12" i="14"/>
  <c r="CU12" i="14"/>
  <c r="CV12" i="14"/>
  <c r="CS13" i="14"/>
  <c r="CT13" i="14"/>
  <c r="CU13" i="14"/>
  <c r="CV13" i="14"/>
  <c r="CS14" i="14"/>
  <c r="CT14" i="14"/>
  <c r="CU14" i="14"/>
  <c r="CV14" i="14"/>
  <c r="CS15" i="14"/>
  <c r="CT15" i="14"/>
  <c r="CU15" i="14"/>
  <c r="CV15" i="14"/>
  <c r="CS16" i="14"/>
  <c r="CT16" i="14"/>
  <c r="CU16" i="14"/>
  <c r="CV16" i="14"/>
  <c r="CS17" i="14"/>
  <c r="CT17" i="14"/>
  <c r="CU17" i="14"/>
  <c r="CV17" i="14"/>
  <c r="CS18" i="14"/>
  <c r="CT18" i="14"/>
  <c r="CU18" i="14"/>
  <c r="CV18" i="14"/>
  <c r="CS19" i="14"/>
  <c r="CT19" i="14"/>
  <c r="CU19" i="14"/>
  <c r="CV19" i="14"/>
  <c r="CS20" i="14"/>
  <c r="CT20" i="14"/>
  <c r="CU20" i="14"/>
  <c r="CV20" i="14"/>
  <c r="CS21" i="14"/>
  <c r="CT21" i="14"/>
  <c r="CU21" i="14"/>
  <c r="CV21" i="14"/>
  <c r="CS22" i="14"/>
  <c r="CT22" i="14"/>
  <c r="CU22" i="14"/>
  <c r="CV22" i="14"/>
  <c r="CS23" i="14"/>
  <c r="CT23" i="14"/>
  <c r="CU23" i="14"/>
  <c r="CV23" i="14"/>
  <c r="CS24" i="14"/>
  <c r="CT24" i="14"/>
  <c r="CU24" i="14"/>
  <c r="CV24" i="14"/>
  <c r="CS25" i="14"/>
  <c r="CT25" i="14"/>
  <c r="CU25" i="14"/>
  <c r="CV25" i="14"/>
  <c r="CS26" i="14"/>
  <c r="CT26" i="14"/>
  <c r="CU26" i="14"/>
  <c r="CV26" i="14"/>
  <c r="CS27" i="14"/>
  <c r="CT27" i="14"/>
  <c r="CU27" i="14"/>
  <c r="CV27" i="14"/>
  <c r="CS28" i="14"/>
  <c r="CT28" i="14"/>
  <c r="CU28" i="14"/>
  <c r="CV28" i="14"/>
  <c r="CS29" i="14"/>
  <c r="CT29" i="14"/>
  <c r="CU29" i="14"/>
  <c r="CV29" i="14"/>
  <c r="CS30" i="14"/>
  <c r="CT30" i="14"/>
  <c r="CU30" i="14"/>
  <c r="CV30" i="14"/>
  <c r="CS31" i="14"/>
  <c r="CT31" i="14"/>
  <c r="CU31" i="14"/>
  <c r="CV31" i="14"/>
  <c r="CS32" i="14"/>
  <c r="CT32" i="14"/>
  <c r="CU32" i="14"/>
  <c r="CV32" i="14"/>
  <c r="CS33" i="14"/>
  <c r="CT33" i="14"/>
  <c r="CU33" i="14"/>
  <c r="CV33" i="14"/>
  <c r="CS34" i="14"/>
  <c r="CT34" i="14"/>
  <c r="CU34" i="14"/>
  <c r="CV34" i="14"/>
  <c r="CS35" i="14"/>
  <c r="CT35" i="14"/>
  <c r="CU35" i="14"/>
  <c r="CV35" i="14"/>
  <c r="CS36" i="14"/>
  <c r="CT36" i="14"/>
  <c r="CU36" i="14"/>
  <c r="CV36" i="14"/>
  <c r="CS37" i="14"/>
  <c r="CT37" i="14"/>
  <c r="CU37" i="14"/>
  <c r="CV37" i="14"/>
  <c r="CS38" i="14"/>
  <c r="CT38" i="14"/>
  <c r="CU38" i="14"/>
  <c r="CV38" i="14"/>
  <c r="CS39" i="14"/>
  <c r="CT39" i="14"/>
  <c r="CU39" i="14"/>
  <c r="CV39" i="14"/>
  <c r="CS40" i="14"/>
  <c r="CT40" i="14"/>
  <c r="CU40" i="14"/>
  <c r="CV40" i="14"/>
  <c r="CS41" i="14"/>
  <c r="CT41" i="14"/>
  <c r="CU41" i="14"/>
  <c r="CV41" i="14"/>
  <c r="CS42" i="14"/>
  <c r="CT42" i="14"/>
  <c r="CU42" i="14"/>
  <c r="CV42" i="14"/>
  <c r="CS43" i="14"/>
  <c r="CT43" i="14"/>
  <c r="CU43" i="14"/>
  <c r="CV43" i="14"/>
  <c r="CS44" i="14"/>
  <c r="CT44" i="14"/>
  <c r="CU44" i="14"/>
  <c r="CV44" i="14"/>
  <c r="CS45" i="14"/>
  <c r="CT45" i="14"/>
  <c r="CU45" i="14"/>
  <c r="CV45" i="14"/>
  <c r="CS46" i="14"/>
  <c r="CT46" i="14"/>
  <c r="CU46" i="14"/>
  <c r="CV46" i="14"/>
  <c r="CS47" i="14"/>
  <c r="CT47" i="14"/>
  <c r="CU47" i="14"/>
  <c r="CV47" i="14"/>
  <c r="CS48" i="14"/>
  <c r="CT48" i="14"/>
  <c r="CU48" i="14"/>
  <c r="CV48" i="14"/>
  <c r="CS49" i="14"/>
  <c r="CT49" i="14"/>
  <c r="CU49" i="14"/>
  <c r="CV49" i="14"/>
  <c r="CS50" i="14"/>
  <c r="CT50" i="14"/>
  <c r="CU50" i="14"/>
  <c r="CV50" i="14"/>
  <c r="CS51" i="14"/>
  <c r="CT51" i="14"/>
  <c r="CU51" i="14"/>
  <c r="CV51" i="14"/>
  <c r="CS63" i="12"/>
  <c r="CP63" i="12"/>
  <c r="CF63" i="12"/>
  <c r="F5" i="30"/>
  <c r="AA5" i="30" s="1"/>
  <c r="F6" i="30"/>
  <c r="AA6" i="30" s="1"/>
  <c r="F7" i="30"/>
  <c r="AA7" i="30" s="1"/>
  <c r="F8" i="30"/>
  <c r="AA8" i="30" s="1"/>
  <c r="F9" i="30"/>
  <c r="AA9" i="30" s="1"/>
  <c r="F10" i="30"/>
  <c r="F11" i="30"/>
  <c r="AA11" i="30" s="1"/>
  <c r="F12" i="30"/>
  <c r="AA12" i="30" s="1"/>
  <c r="F13" i="30"/>
  <c r="R13" i="30" s="1"/>
  <c r="F14" i="30"/>
  <c r="AA14" i="30" s="1"/>
  <c r="F15" i="30"/>
  <c r="R15" i="30" s="1"/>
  <c r="F16" i="30"/>
  <c r="AA16" i="30" s="1"/>
  <c r="F17" i="30"/>
  <c r="AA17" i="30" s="1"/>
  <c r="F18" i="30"/>
  <c r="R18" i="30" s="1"/>
  <c r="F19" i="30"/>
  <c r="AA19" i="30" s="1"/>
  <c r="F20" i="30"/>
  <c r="AA20" i="30" s="1"/>
  <c r="F21" i="30"/>
  <c r="AA21" i="30" s="1"/>
  <c r="F22" i="30"/>
  <c r="AA22" i="30" s="1"/>
  <c r="F23" i="30"/>
  <c r="AA23" i="30" s="1"/>
  <c r="F24" i="30"/>
  <c r="F25" i="30"/>
  <c r="AA25" i="30" s="1"/>
  <c r="F26" i="30"/>
  <c r="AA26" i="30" s="1"/>
  <c r="F27" i="30"/>
  <c r="F28" i="30"/>
  <c r="AA28" i="30" s="1"/>
  <c r="F29" i="30"/>
  <c r="F30" i="30"/>
  <c r="F31" i="30"/>
  <c r="AA31" i="30" s="1"/>
  <c r="F32" i="30"/>
  <c r="F33" i="30"/>
  <c r="F34" i="30"/>
  <c r="AA34" i="30" s="1"/>
  <c r="F35" i="30"/>
  <c r="F36" i="30"/>
  <c r="AA36" i="30" s="1"/>
  <c r="F37" i="30"/>
  <c r="AA37" i="30" s="1"/>
  <c r="F38" i="30"/>
  <c r="AA38" i="30" s="1"/>
  <c r="F39" i="30"/>
  <c r="F40" i="30"/>
  <c r="F41" i="30"/>
  <c r="AA41" i="30" s="1"/>
  <c r="F42" i="30"/>
  <c r="AA42" i="30" s="1"/>
  <c r="F43" i="30"/>
  <c r="AA43" i="30" s="1"/>
  <c r="F44" i="30"/>
  <c r="AA44" i="30" s="1"/>
  <c r="F45" i="30"/>
  <c r="AA45" i="30" s="1"/>
  <c r="F46" i="30"/>
  <c r="AA46" i="30" s="1"/>
  <c r="F47" i="30"/>
  <c r="R47" i="30" s="1"/>
  <c r="F48" i="30"/>
  <c r="AA48" i="30" s="1"/>
  <c r="F49" i="30"/>
  <c r="R49" i="30" s="1"/>
  <c r="F50" i="30"/>
  <c r="F51" i="30"/>
  <c r="AA51" i="30" s="1"/>
  <c r="F52" i="30"/>
  <c r="AA52" i="30" s="1"/>
  <c r="F4" i="30"/>
  <c r="R61" i="34"/>
  <c r="B49" i="20"/>
  <c r="T61" i="12"/>
  <c r="CL54" i="13"/>
  <c r="CM54" i="13"/>
  <c r="CN54" i="13"/>
  <c r="CL55" i="13"/>
  <c r="CM55" i="13"/>
  <c r="CN55" i="13"/>
  <c r="CL56" i="13"/>
  <c r="CM56" i="13"/>
  <c r="CN56" i="13"/>
  <c r="R61" i="13"/>
  <c r="W61" i="13"/>
  <c r="C25" i="47" s="1"/>
  <c r="O62" i="13"/>
  <c r="N62" i="13"/>
  <c r="M62" i="13"/>
  <c r="O61" i="13"/>
  <c r="N61" i="13"/>
  <c r="M61" i="13"/>
  <c r="P61" i="33"/>
  <c r="M62" i="33"/>
  <c r="L62" i="33"/>
  <c r="M61" i="33"/>
  <c r="L61" i="33"/>
  <c r="AK62" i="27"/>
  <c r="S62" i="27"/>
  <c r="N62" i="27"/>
  <c r="O62" i="27"/>
  <c r="P62" i="27"/>
  <c r="T61" i="9"/>
  <c r="Q62" i="9"/>
  <c r="P62" i="9"/>
  <c r="O62" i="9"/>
  <c r="Q61" i="9"/>
  <c r="P61" i="9"/>
  <c r="O61" i="9"/>
  <c r="CQ61" i="9" s="1"/>
  <c r="Y61" i="11"/>
  <c r="T61" i="11"/>
  <c r="AM61" i="12"/>
  <c r="Y61" i="12"/>
  <c r="CK4" i="5"/>
  <c r="CL4" i="5"/>
  <c r="CK5" i="5"/>
  <c r="CL5" i="5"/>
  <c r="CK6" i="5"/>
  <c r="CL6" i="5"/>
  <c r="CK7" i="5"/>
  <c r="CL7" i="5"/>
  <c r="CK8" i="5"/>
  <c r="CL8" i="5"/>
  <c r="CK9" i="5"/>
  <c r="CL9" i="5"/>
  <c r="CK10" i="5"/>
  <c r="CL10" i="5"/>
  <c r="CK11" i="5"/>
  <c r="CL11" i="5"/>
  <c r="CK12" i="5"/>
  <c r="CL12" i="5"/>
  <c r="CK13" i="5"/>
  <c r="CL13" i="5"/>
  <c r="CK14" i="5"/>
  <c r="CL14" i="5"/>
  <c r="CK15" i="5"/>
  <c r="CL15" i="5"/>
  <c r="CK16" i="5"/>
  <c r="CL16" i="5"/>
  <c r="CK17" i="5"/>
  <c r="CL17" i="5"/>
  <c r="CK18" i="5"/>
  <c r="CL18" i="5"/>
  <c r="CK19" i="5"/>
  <c r="CL19" i="5"/>
  <c r="CK20" i="5"/>
  <c r="CL20" i="5"/>
  <c r="CK21" i="5"/>
  <c r="CL21" i="5"/>
  <c r="CK22" i="5"/>
  <c r="CL22" i="5"/>
  <c r="CK23" i="5"/>
  <c r="CL23" i="5"/>
  <c r="CK24" i="5"/>
  <c r="CL24" i="5"/>
  <c r="CK25" i="5"/>
  <c r="CL25" i="5"/>
  <c r="CK26" i="5"/>
  <c r="CL26" i="5"/>
  <c r="CK27" i="5"/>
  <c r="CL27" i="5"/>
  <c r="CK28" i="5"/>
  <c r="CL28" i="5"/>
  <c r="CK29" i="5"/>
  <c r="CL29" i="5"/>
  <c r="CK30" i="5"/>
  <c r="CL30" i="5"/>
  <c r="CK31" i="5"/>
  <c r="CL31" i="5"/>
  <c r="CK32" i="5"/>
  <c r="CL32" i="5"/>
  <c r="CK33" i="5"/>
  <c r="CL33" i="5"/>
  <c r="CK34" i="5"/>
  <c r="CL34" i="5"/>
  <c r="CK35" i="5"/>
  <c r="CL35" i="5"/>
  <c r="CK36" i="5"/>
  <c r="CL36" i="5"/>
  <c r="CK37" i="5"/>
  <c r="CL37" i="5"/>
  <c r="CK38" i="5"/>
  <c r="CL38" i="5"/>
  <c r="CK39" i="5"/>
  <c r="CL39" i="5"/>
  <c r="CK40" i="5"/>
  <c r="CL40" i="5"/>
  <c r="CK41" i="5"/>
  <c r="CL41" i="5"/>
  <c r="CK42" i="5"/>
  <c r="CL42" i="5"/>
  <c r="CK43" i="5"/>
  <c r="CL43" i="5"/>
  <c r="CK44" i="5"/>
  <c r="CL44" i="5"/>
  <c r="CK45" i="5"/>
  <c r="CL45" i="5"/>
  <c r="CK46" i="5"/>
  <c r="CL46" i="5"/>
  <c r="CK47" i="5"/>
  <c r="CL47" i="5"/>
  <c r="CK48" i="5"/>
  <c r="CL48" i="5"/>
  <c r="CK49" i="5"/>
  <c r="CL49" i="5"/>
  <c r="CK50" i="5"/>
  <c r="CL50" i="5"/>
  <c r="CK51" i="5"/>
  <c r="CL51" i="5"/>
  <c r="CL3" i="5"/>
  <c r="CK3" i="5"/>
  <c r="CQ56" i="4"/>
  <c r="CQ55" i="4"/>
  <c r="CQ54" i="4"/>
  <c r="CQ5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P60" i="4"/>
  <c r="CQ60" i="4"/>
  <c r="CQ3" i="4"/>
  <c r="M62" i="4"/>
  <c r="N62" i="4"/>
  <c r="O62" i="4"/>
  <c r="P62" i="4"/>
  <c r="CK4" i="3"/>
  <c r="CL4" i="3"/>
  <c r="CM4" i="3"/>
  <c r="CK5" i="3"/>
  <c r="CL5" i="3"/>
  <c r="CM5" i="3"/>
  <c r="CK6" i="3"/>
  <c r="CL6" i="3"/>
  <c r="CM6" i="3"/>
  <c r="CK7" i="3"/>
  <c r="CL7" i="3"/>
  <c r="CM7" i="3"/>
  <c r="CK8" i="3"/>
  <c r="CL8" i="3"/>
  <c r="CM8" i="3"/>
  <c r="CK9" i="3"/>
  <c r="CL9" i="3"/>
  <c r="CM9" i="3"/>
  <c r="CK10" i="3"/>
  <c r="CL10" i="3"/>
  <c r="CM10" i="3"/>
  <c r="CK11" i="3"/>
  <c r="CL11" i="3"/>
  <c r="CM11" i="3"/>
  <c r="CK12" i="3"/>
  <c r="CL12" i="3"/>
  <c r="CM12" i="3"/>
  <c r="CK13" i="3"/>
  <c r="CL13" i="3"/>
  <c r="CM13" i="3"/>
  <c r="CK14" i="3"/>
  <c r="CL14" i="3"/>
  <c r="CM14" i="3"/>
  <c r="CK15" i="3"/>
  <c r="CL15" i="3"/>
  <c r="CM15" i="3"/>
  <c r="CK16" i="3"/>
  <c r="CL16" i="3"/>
  <c r="CM16" i="3"/>
  <c r="CK17" i="3"/>
  <c r="CL17" i="3"/>
  <c r="CM17" i="3"/>
  <c r="CK18" i="3"/>
  <c r="CL18" i="3"/>
  <c r="CM18" i="3"/>
  <c r="CK19" i="3"/>
  <c r="CL19" i="3"/>
  <c r="CM19" i="3"/>
  <c r="CK20" i="3"/>
  <c r="CL20" i="3"/>
  <c r="CM20" i="3"/>
  <c r="CK21" i="3"/>
  <c r="CL21" i="3"/>
  <c r="CM21" i="3"/>
  <c r="CK22" i="3"/>
  <c r="CL22" i="3"/>
  <c r="CM22" i="3"/>
  <c r="CK23" i="3"/>
  <c r="CL23" i="3"/>
  <c r="CM23" i="3"/>
  <c r="CK24" i="3"/>
  <c r="CL24" i="3"/>
  <c r="CM24" i="3"/>
  <c r="CK25" i="3"/>
  <c r="CL25" i="3"/>
  <c r="CM25" i="3"/>
  <c r="CK26" i="3"/>
  <c r="CL26" i="3"/>
  <c r="CM26" i="3"/>
  <c r="CK27" i="3"/>
  <c r="CL27" i="3"/>
  <c r="CM27" i="3"/>
  <c r="CK28" i="3"/>
  <c r="CL28" i="3"/>
  <c r="CM28" i="3"/>
  <c r="CK29" i="3"/>
  <c r="CL29" i="3"/>
  <c r="CM29" i="3"/>
  <c r="CK30" i="3"/>
  <c r="CL30" i="3"/>
  <c r="CM30" i="3"/>
  <c r="CK31" i="3"/>
  <c r="CL31" i="3"/>
  <c r="CM31" i="3"/>
  <c r="CK32" i="3"/>
  <c r="CL32" i="3"/>
  <c r="CM32" i="3"/>
  <c r="CK33" i="3"/>
  <c r="CL33" i="3"/>
  <c r="CM33" i="3"/>
  <c r="CK34" i="3"/>
  <c r="CL34" i="3"/>
  <c r="CM34" i="3"/>
  <c r="CK35" i="3"/>
  <c r="CL35" i="3"/>
  <c r="CM35" i="3"/>
  <c r="CK36" i="3"/>
  <c r="CL36" i="3"/>
  <c r="CM36" i="3"/>
  <c r="CK37" i="3"/>
  <c r="CL37" i="3"/>
  <c r="CM37" i="3"/>
  <c r="CK38" i="3"/>
  <c r="CL38" i="3"/>
  <c r="CM38" i="3"/>
  <c r="CK39" i="3"/>
  <c r="CL39" i="3"/>
  <c r="CM39" i="3"/>
  <c r="CK40" i="3"/>
  <c r="CL40" i="3"/>
  <c r="CM40" i="3"/>
  <c r="CK41" i="3"/>
  <c r="CL41" i="3"/>
  <c r="CM41" i="3"/>
  <c r="CK42" i="3"/>
  <c r="CL42" i="3"/>
  <c r="CM42" i="3"/>
  <c r="CK43" i="3"/>
  <c r="CL43" i="3"/>
  <c r="CM43" i="3"/>
  <c r="CK44" i="3"/>
  <c r="CL44" i="3"/>
  <c r="CM44" i="3"/>
  <c r="CK45" i="3"/>
  <c r="CL45" i="3"/>
  <c r="CM45" i="3"/>
  <c r="CK46" i="3"/>
  <c r="CL46" i="3"/>
  <c r="CM46" i="3"/>
  <c r="CK47" i="3"/>
  <c r="CL47" i="3"/>
  <c r="CM47" i="3"/>
  <c r="CK48" i="3"/>
  <c r="CL48" i="3"/>
  <c r="CM48" i="3"/>
  <c r="CK49" i="3"/>
  <c r="CL49" i="3"/>
  <c r="CM49" i="3"/>
  <c r="CK50" i="3"/>
  <c r="CL50" i="3"/>
  <c r="CM50" i="3"/>
  <c r="CK51" i="3"/>
  <c r="CL51" i="3"/>
  <c r="CM51" i="3"/>
  <c r="CK52" i="3"/>
  <c r="CL52" i="3"/>
  <c r="CM52" i="3"/>
  <c r="CK53" i="3"/>
  <c r="CL53" i="3"/>
  <c r="CM53" i="3"/>
  <c r="CK54" i="3"/>
  <c r="CL54" i="3"/>
  <c r="CM54" i="3"/>
  <c r="CK55" i="3"/>
  <c r="CL55" i="3"/>
  <c r="CM55" i="3"/>
  <c r="CK56" i="3"/>
  <c r="CL56" i="3"/>
  <c r="CM56" i="3"/>
  <c r="CK57" i="3"/>
  <c r="CL57" i="3"/>
  <c r="CM57" i="3"/>
  <c r="CK58" i="3"/>
  <c r="CL58" i="3"/>
  <c r="CM58" i="3"/>
  <c r="CM3" i="3"/>
  <c r="CL3" i="3"/>
  <c r="CK3" i="3"/>
  <c r="L60" i="3"/>
  <c r="M60" i="3"/>
  <c r="N60" i="3"/>
  <c r="W5" i="30"/>
  <c r="X5" i="30"/>
  <c r="W6" i="30"/>
  <c r="X6" i="30"/>
  <c r="X7" i="30"/>
  <c r="AC7" i="30"/>
  <c r="X8" i="30"/>
  <c r="W9" i="30"/>
  <c r="X9" i="30"/>
  <c r="X10" i="30"/>
  <c r="X11" i="30"/>
  <c r="X12" i="30"/>
  <c r="W13" i="30"/>
  <c r="X13" i="30"/>
  <c r="X14" i="30"/>
  <c r="X15" i="30"/>
  <c r="X16" i="30"/>
  <c r="W17" i="30"/>
  <c r="X17" i="30"/>
  <c r="W18" i="30"/>
  <c r="X18" i="30"/>
  <c r="X19" i="30"/>
  <c r="AC19" i="30"/>
  <c r="W20" i="30"/>
  <c r="X20" i="30"/>
  <c r="W21" i="30"/>
  <c r="W22" i="30"/>
  <c r="X22" i="30"/>
  <c r="X23" i="30"/>
  <c r="X24" i="30"/>
  <c r="W25" i="30"/>
  <c r="W26" i="30"/>
  <c r="X26" i="30"/>
  <c r="X27" i="30"/>
  <c r="AC27" i="30"/>
  <c r="X28" i="30"/>
  <c r="W29" i="30"/>
  <c r="X29" i="30"/>
  <c r="W30" i="30"/>
  <c r="X30" i="30"/>
  <c r="X31" i="30"/>
  <c r="X32" i="30"/>
  <c r="X33" i="30"/>
  <c r="X34" i="30"/>
  <c r="X35" i="30"/>
  <c r="AC35" i="30"/>
  <c r="W36" i="30"/>
  <c r="X36" i="30"/>
  <c r="X37" i="30"/>
  <c r="X38" i="30"/>
  <c r="X39" i="30"/>
  <c r="X40" i="30"/>
  <c r="W41" i="30"/>
  <c r="W42" i="30"/>
  <c r="X42" i="30"/>
  <c r="X43" i="30"/>
  <c r="AC43" i="30"/>
  <c r="X44" i="30"/>
  <c r="X45" i="30"/>
  <c r="AC45" i="30"/>
  <c r="W46" i="30"/>
  <c r="X46" i="30"/>
  <c r="X47" i="30"/>
  <c r="X48" i="30"/>
  <c r="X49" i="30"/>
  <c r="AC49" i="30"/>
  <c r="X50" i="30"/>
  <c r="X51" i="30"/>
  <c r="AC4" i="30"/>
  <c r="O4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S14" i="21"/>
  <c r="R14" i="21"/>
  <c r="Q14" i="21"/>
  <c r="P14" i="21"/>
  <c r="O14" i="21"/>
  <c r="N14" i="21"/>
  <c r="M14" i="21"/>
  <c r="H62" i="34"/>
  <c r="H14" i="21" s="1"/>
  <c r="G62" i="34"/>
  <c r="G14" i="21" s="1"/>
  <c r="F62" i="34"/>
  <c r="F14" i="21" s="1"/>
  <c r="E62" i="34"/>
  <c r="E14" i="21" s="1"/>
  <c r="D62" i="34"/>
  <c r="D14" i="21" s="1"/>
  <c r="C62" i="34"/>
  <c r="C14" i="21" s="1"/>
  <c r="B62" i="34"/>
  <c r="B14" i="21" s="1"/>
  <c r="BW61" i="34"/>
  <c r="BV61" i="34"/>
  <c r="BU61" i="34"/>
  <c r="H61" i="34"/>
  <c r="G61" i="34"/>
  <c r="F61" i="34"/>
  <c r="E61" i="34"/>
  <c r="D61" i="34"/>
  <c r="C61" i="34"/>
  <c r="B61" i="34"/>
  <c r="S7" i="21"/>
  <c r="R7" i="21"/>
  <c r="Q7" i="21"/>
  <c r="P7" i="21"/>
  <c r="O7" i="21"/>
  <c r="N7" i="21"/>
  <c r="M7" i="21"/>
  <c r="K62" i="33"/>
  <c r="J62" i="33"/>
  <c r="I62" i="33"/>
  <c r="H62" i="33"/>
  <c r="H7" i="21" s="1"/>
  <c r="G62" i="33"/>
  <c r="G7" i="21" s="1"/>
  <c r="F62" i="33"/>
  <c r="F7" i="21" s="1"/>
  <c r="E62" i="33"/>
  <c r="E7" i="21" s="1"/>
  <c r="D62" i="33"/>
  <c r="D7" i="21" s="1"/>
  <c r="C62" i="33"/>
  <c r="C7" i="21" s="1"/>
  <c r="B62" i="33"/>
  <c r="B7" i="21" s="1"/>
  <c r="BS61" i="33"/>
  <c r="BR61" i="33"/>
  <c r="BQ61" i="33"/>
  <c r="BP61" i="33"/>
  <c r="Q61" i="33"/>
  <c r="K61" i="33"/>
  <c r="J61" i="33"/>
  <c r="I61" i="33"/>
  <c r="H61" i="33"/>
  <c r="G61" i="33"/>
  <c r="F61" i="33"/>
  <c r="E61" i="33"/>
  <c r="D61" i="33"/>
  <c r="C61" i="33"/>
  <c r="B61" i="33"/>
  <c r="CF60" i="33"/>
  <c r="CF59" i="33"/>
  <c r="CF58" i="33"/>
  <c r="CF57" i="33"/>
  <c r="CF56" i="33"/>
  <c r="CF55" i="33"/>
  <c r="CF54" i="33"/>
  <c r="CF53" i="33"/>
  <c r="CF52" i="33"/>
  <c r="BY61" i="12"/>
  <c r="BX61" i="12"/>
  <c r="BW61" i="12"/>
  <c r="BU61" i="12"/>
  <c r="BT61" i="12"/>
  <c r="BS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X61" i="12"/>
  <c r="W61" i="12"/>
  <c r="BY61" i="11"/>
  <c r="R15" i="21"/>
  <c r="O15" i="21"/>
  <c r="C62" i="4"/>
  <c r="C8" i="21" s="1"/>
  <c r="N8" i="21"/>
  <c r="CO60" i="11"/>
  <c r="CO59" i="11"/>
  <c r="CO58" i="11"/>
  <c r="CO57" i="11"/>
  <c r="CO56" i="11"/>
  <c r="CO55" i="11"/>
  <c r="AY18" i="32"/>
  <c r="S13" i="20" s="1"/>
  <c r="AX18" i="32"/>
  <c r="R13" i="20" s="1"/>
  <c r="AW18" i="32"/>
  <c r="Q13" i="20" s="1"/>
  <c r="AV18" i="32"/>
  <c r="AU18" i="32"/>
  <c r="AT18" i="32"/>
  <c r="AS18" i="32"/>
  <c r="AR18" i="32"/>
  <c r="AQ18" i="32"/>
  <c r="AP18" i="32"/>
  <c r="AO18" i="32"/>
  <c r="AN18" i="32"/>
  <c r="P13" i="20" s="1"/>
  <c r="AM18" i="32"/>
  <c r="AL18" i="32"/>
  <c r="AK18" i="32"/>
  <c r="O13" i="20" s="1"/>
  <c r="AJ18" i="32"/>
  <c r="N13" i="20" s="1"/>
  <c r="AI18" i="32"/>
  <c r="M13" i="20" s="1"/>
  <c r="AH18" i="32"/>
  <c r="AG18" i="32"/>
  <c r="C18" i="32"/>
  <c r="B18" i="32"/>
  <c r="CA48" i="8"/>
  <c r="BZ48" i="8"/>
  <c r="BY48" i="8"/>
  <c r="BX48" i="8"/>
  <c r="BW48" i="8"/>
  <c r="BV48" i="8"/>
  <c r="BU48" i="8"/>
  <c r="CA47" i="8"/>
  <c r="BZ47" i="8"/>
  <c r="BY47" i="8"/>
  <c r="BX47" i="8"/>
  <c r="BW47" i="8"/>
  <c r="BV47" i="8"/>
  <c r="BU47" i="8"/>
  <c r="BT47" i="8"/>
  <c r="CA46" i="8"/>
  <c r="BZ46" i="8"/>
  <c r="BY46" i="8"/>
  <c r="BX46" i="8"/>
  <c r="BW46" i="8"/>
  <c r="BV46" i="8"/>
  <c r="BU46" i="8"/>
  <c r="BT46" i="8"/>
  <c r="CA45" i="8"/>
  <c r="BZ45" i="8"/>
  <c r="BY45" i="8"/>
  <c r="BX45" i="8"/>
  <c r="BW45" i="8"/>
  <c r="BV45" i="8"/>
  <c r="BU45" i="8"/>
  <c r="BT45" i="8"/>
  <c r="CA44" i="8"/>
  <c r="BZ44" i="8"/>
  <c r="BY44" i="8"/>
  <c r="BX44" i="8"/>
  <c r="BW44" i="8"/>
  <c r="BV44" i="8"/>
  <c r="BU44" i="8"/>
  <c r="BT44" i="8"/>
  <c r="CA43" i="8"/>
  <c r="BZ43" i="8"/>
  <c r="BY43" i="8"/>
  <c r="BX43" i="8"/>
  <c r="BW43" i="8"/>
  <c r="BV43" i="8"/>
  <c r="BU43" i="8"/>
  <c r="BT43" i="8"/>
  <c r="CA42" i="8"/>
  <c r="BZ42" i="8"/>
  <c r="BY42" i="8"/>
  <c r="BX42" i="8"/>
  <c r="BW42" i="8"/>
  <c r="BV42" i="8"/>
  <c r="BU42" i="8"/>
  <c r="BT42" i="8"/>
  <c r="CA41" i="8"/>
  <c r="BZ41" i="8"/>
  <c r="BY41" i="8"/>
  <c r="BX41" i="8"/>
  <c r="BW41" i="8"/>
  <c r="BV41" i="8"/>
  <c r="BU41" i="8"/>
  <c r="BT41" i="8"/>
  <c r="CA40" i="8"/>
  <c r="BZ40" i="8"/>
  <c r="BY40" i="8"/>
  <c r="BX40" i="8"/>
  <c r="BW40" i="8"/>
  <c r="BV40" i="8"/>
  <c r="BU40" i="8"/>
  <c r="BT40" i="8"/>
  <c r="CA39" i="8"/>
  <c r="BZ39" i="8"/>
  <c r="BY39" i="8"/>
  <c r="BX39" i="8"/>
  <c r="BW39" i="8"/>
  <c r="BV39" i="8"/>
  <c r="BU39" i="8"/>
  <c r="BT39" i="8"/>
  <c r="CA38" i="8"/>
  <c r="BZ38" i="8"/>
  <c r="BY38" i="8"/>
  <c r="BX38" i="8"/>
  <c r="BW38" i="8"/>
  <c r="BV38" i="8"/>
  <c r="BU38" i="8"/>
  <c r="BT38" i="8"/>
  <c r="CA37" i="8"/>
  <c r="BZ37" i="8"/>
  <c r="BY37" i="8"/>
  <c r="BX37" i="8"/>
  <c r="BW37" i="8"/>
  <c r="BV37" i="8"/>
  <c r="BU37" i="8"/>
  <c r="BT37" i="8"/>
  <c r="CA36" i="8"/>
  <c r="BZ36" i="8"/>
  <c r="BY36" i="8"/>
  <c r="BX36" i="8"/>
  <c r="BW36" i="8"/>
  <c r="BV36" i="8"/>
  <c r="BU36" i="8"/>
  <c r="BT36" i="8"/>
  <c r="CA35" i="8"/>
  <c r="BZ35" i="8"/>
  <c r="BY35" i="8"/>
  <c r="BX35" i="8"/>
  <c r="BW35" i="8"/>
  <c r="BV35" i="8"/>
  <c r="BU35" i="8"/>
  <c r="BT35" i="8"/>
  <c r="CA34" i="8"/>
  <c r="BZ34" i="8"/>
  <c r="BY34" i="8"/>
  <c r="BX34" i="8"/>
  <c r="BW34" i="8"/>
  <c r="BV34" i="8"/>
  <c r="BU34" i="8"/>
  <c r="BT34" i="8"/>
  <c r="CA33" i="8"/>
  <c r="BZ33" i="8"/>
  <c r="BY33" i="8"/>
  <c r="BX33" i="8"/>
  <c r="BW33" i="8"/>
  <c r="BV33" i="8"/>
  <c r="BU33" i="8"/>
  <c r="BT33" i="8"/>
  <c r="CA32" i="8"/>
  <c r="BZ32" i="8"/>
  <c r="BY32" i="8"/>
  <c r="BX32" i="8"/>
  <c r="BW32" i="8"/>
  <c r="BV32" i="8"/>
  <c r="BU32" i="8"/>
  <c r="BT32" i="8"/>
  <c r="CA31" i="8"/>
  <c r="BZ31" i="8"/>
  <c r="BY31" i="8"/>
  <c r="BX31" i="8"/>
  <c r="BW31" i="8"/>
  <c r="BV31" i="8"/>
  <c r="BU31" i="8"/>
  <c r="BT31" i="8"/>
  <c r="CA30" i="8"/>
  <c r="BZ30" i="8"/>
  <c r="BY30" i="8"/>
  <c r="BX30" i="8"/>
  <c r="BW30" i="8"/>
  <c r="BV30" i="8"/>
  <c r="BU30" i="8"/>
  <c r="BT30" i="8"/>
  <c r="CA29" i="8"/>
  <c r="BZ29" i="8"/>
  <c r="BY29" i="8"/>
  <c r="BX29" i="8"/>
  <c r="BW29" i="8"/>
  <c r="BV29" i="8"/>
  <c r="BU29" i="8"/>
  <c r="BT29" i="8"/>
  <c r="CA28" i="8"/>
  <c r="BZ28" i="8"/>
  <c r="BY28" i="8"/>
  <c r="BX28" i="8"/>
  <c r="BW28" i="8"/>
  <c r="BV28" i="8"/>
  <c r="BU28" i="8"/>
  <c r="BT28" i="8"/>
  <c r="CA27" i="8"/>
  <c r="BZ27" i="8"/>
  <c r="BY27" i="8"/>
  <c r="BX27" i="8"/>
  <c r="BW27" i="8"/>
  <c r="BV27" i="8"/>
  <c r="BU27" i="8"/>
  <c r="BT27" i="8"/>
  <c r="CA26" i="8"/>
  <c r="BZ26" i="8"/>
  <c r="BY26" i="8"/>
  <c r="BX26" i="8"/>
  <c r="BW26" i="8"/>
  <c r="BV26" i="8"/>
  <c r="BU26" i="8"/>
  <c r="BT26" i="8"/>
  <c r="CA25" i="8"/>
  <c r="BZ25" i="8"/>
  <c r="BY25" i="8"/>
  <c r="BX25" i="8"/>
  <c r="BW25" i="8"/>
  <c r="BV25" i="8"/>
  <c r="BU25" i="8"/>
  <c r="BT25" i="8"/>
  <c r="CA24" i="8"/>
  <c r="BZ24" i="8"/>
  <c r="BY24" i="8"/>
  <c r="BX24" i="8"/>
  <c r="BW24" i="8"/>
  <c r="BV24" i="8"/>
  <c r="BU24" i="8"/>
  <c r="BT24" i="8"/>
  <c r="CA23" i="8"/>
  <c r="BZ23" i="8"/>
  <c r="BY23" i="8"/>
  <c r="BX23" i="8"/>
  <c r="BW23" i="8"/>
  <c r="BV23" i="8"/>
  <c r="BU23" i="8"/>
  <c r="BT23" i="8"/>
  <c r="CA22" i="8"/>
  <c r="BZ22" i="8"/>
  <c r="BY22" i="8"/>
  <c r="BX22" i="8"/>
  <c r="BW22" i="8"/>
  <c r="BV22" i="8"/>
  <c r="BU22" i="8"/>
  <c r="BT22" i="8"/>
  <c r="CA21" i="8"/>
  <c r="BZ21" i="8"/>
  <c r="BY21" i="8"/>
  <c r="BX21" i="8"/>
  <c r="BW21" i="8"/>
  <c r="BV21" i="8"/>
  <c r="BU21" i="8"/>
  <c r="BT21" i="8"/>
  <c r="CA20" i="8"/>
  <c r="BZ20" i="8"/>
  <c r="BY20" i="8"/>
  <c r="BX20" i="8"/>
  <c r="BW20" i="8"/>
  <c r="BV20" i="8"/>
  <c r="BU20" i="8"/>
  <c r="BT20" i="8"/>
  <c r="CA19" i="8"/>
  <c r="BZ19" i="8"/>
  <c r="BY19" i="8"/>
  <c r="BX19" i="8"/>
  <c r="BW19" i="8"/>
  <c r="BV19" i="8"/>
  <c r="BU19" i="8"/>
  <c r="BT19" i="8"/>
  <c r="CA18" i="8"/>
  <c r="BZ18" i="8"/>
  <c r="BY18" i="8"/>
  <c r="BX18" i="8"/>
  <c r="BW18" i="8"/>
  <c r="BV18" i="8"/>
  <c r="BU18" i="8"/>
  <c r="BT18" i="8"/>
  <c r="CA17" i="8"/>
  <c r="BZ17" i="8"/>
  <c r="BY17" i="8"/>
  <c r="BX17" i="8"/>
  <c r="BW17" i="8"/>
  <c r="BV17" i="8"/>
  <c r="BU17" i="8"/>
  <c r="BT17" i="8"/>
  <c r="CA16" i="8"/>
  <c r="BZ16" i="8"/>
  <c r="BY16" i="8"/>
  <c r="BX16" i="8"/>
  <c r="BW16" i="8"/>
  <c r="BV16" i="8"/>
  <c r="BU16" i="8"/>
  <c r="BT16" i="8"/>
  <c r="CA15" i="8"/>
  <c r="BZ15" i="8"/>
  <c r="BY15" i="8"/>
  <c r="BX15" i="8"/>
  <c r="BW15" i="8"/>
  <c r="BV15" i="8"/>
  <c r="BU15" i="8"/>
  <c r="BT15" i="8"/>
  <c r="CA14" i="8"/>
  <c r="BZ14" i="8"/>
  <c r="BY14" i="8"/>
  <c r="BX14" i="8"/>
  <c r="BW14" i="8"/>
  <c r="BV14" i="8"/>
  <c r="BU14" i="8"/>
  <c r="BT14" i="8"/>
  <c r="CA13" i="8"/>
  <c r="BZ13" i="8"/>
  <c r="BY13" i="8"/>
  <c r="BX13" i="8"/>
  <c r="BW13" i="8"/>
  <c r="BV13" i="8"/>
  <c r="BU13" i="8"/>
  <c r="BT13" i="8"/>
  <c r="CA12" i="8"/>
  <c r="BZ12" i="8"/>
  <c r="BY12" i="8"/>
  <c r="BX12" i="8"/>
  <c r="BW12" i="8"/>
  <c r="BV12" i="8"/>
  <c r="BU12" i="8"/>
  <c r="BT12" i="8"/>
  <c r="CA11" i="8"/>
  <c r="BZ11" i="8"/>
  <c r="BY11" i="8"/>
  <c r="BX11" i="8"/>
  <c r="BW11" i="8"/>
  <c r="BV11" i="8"/>
  <c r="BU11" i="8"/>
  <c r="BT11" i="8"/>
  <c r="CA10" i="8"/>
  <c r="BZ10" i="8"/>
  <c r="BY10" i="8"/>
  <c r="BX10" i="8"/>
  <c r="BW10" i="8"/>
  <c r="BV10" i="8"/>
  <c r="BU10" i="8"/>
  <c r="BT10" i="8"/>
  <c r="CA9" i="8"/>
  <c r="BZ9" i="8"/>
  <c r="BY9" i="8"/>
  <c r="BX9" i="8"/>
  <c r="BW9" i="8"/>
  <c r="BV9" i="8"/>
  <c r="BU9" i="8"/>
  <c r="BT9" i="8"/>
  <c r="CA8" i="8"/>
  <c r="BZ8" i="8"/>
  <c r="BY8" i="8"/>
  <c r="BX8" i="8"/>
  <c r="BW8" i="8"/>
  <c r="BV8" i="8"/>
  <c r="BU8" i="8"/>
  <c r="BT8" i="8"/>
  <c r="CA7" i="8"/>
  <c r="BZ7" i="8"/>
  <c r="BY7" i="8"/>
  <c r="BX7" i="8"/>
  <c r="BW7" i="8"/>
  <c r="BV7" i="8"/>
  <c r="BU7" i="8"/>
  <c r="BT7" i="8"/>
  <c r="CA6" i="8"/>
  <c r="BZ6" i="8"/>
  <c r="BY6" i="8"/>
  <c r="BX6" i="8"/>
  <c r="BW6" i="8"/>
  <c r="BV6" i="8"/>
  <c r="BU6" i="8"/>
  <c r="BT6" i="8"/>
  <c r="CA5" i="8"/>
  <c r="BZ5" i="8"/>
  <c r="BY5" i="8"/>
  <c r="BX5" i="8"/>
  <c r="BW5" i="8"/>
  <c r="BV5" i="8"/>
  <c r="BU5" i="8"/>
  <c r="BT5" i="8"/>
  <c r="CA4" i="8"/>
  <c r="BZ4" i="8"/>
  <c r="BY4" i="8"/>
  <c r="BX4" i="8"/>
  <c r="BW4" i="8"/>
  <c r="BV4" i="8"/>
  <c r="BU4" i="8"/>
  <c r="BT4" i="8"/>
  <c r="CA3" i="8"/>
  <c r="BZ3" i="8"/>
  <c r="BY3" i="8"/>
  <c r="BX3" i="8"/>
  <c r="BW3" i="8"/>
  <c r="BV3" i="8"/>
  <c r="BU3" i="8"/>
  <c r="BT3" i="8"/>
  <c r="CK54" i="13"/>
  <c r="CK56" i="13"/>
  <c r="CI56" i="13"/>
  <c r="CH56" i="13"/>
  <c r="CK55" i="13"/>
  <c r="CI55" i="13"/>
  <c r="CH55" i="13"/>
  <c r="CI54" i="13"/>
  <c r="CH54" i="13"/>
  <c r="CD60" i="9"/>
  <c r="CD59" i="9"/>
  <c r="CD58" i="9"/>
  <c r="CD57" i="9"/>
  <c r="CD56" i="9"/>
  <c r="CD55" i="9"/>
  <c r="CD54" i="9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CB12" i="4"/>
  <c r="CB11" i="4"/>
  <c r="CB10" i="4"/>
  <c r="CB9" i="4"/>
  <c r="CB8" i="4"/>
  <c r="CB7" i="4"/>
  <c r="CB6" i="4"/>
  <c r="CB5" i="4"/>
  <c r="CB4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3" i="4"/>
  <c r="CJ51" i="5"/>
  <c r="CI51" i="5"/>
  <c r="CJ50" i="5"/>
  <c r="CI50" i="5"/>
  <c r="CJ49" i="5"/>
  <c r="CI49" i="5"/>
  <c r="CJ48" i="5"/>
  <c r="CI48" i="5"/>
  <c r="CJ47" i="5"/>
  <c r="CI47" i="5"/>
  <c r="CJ46" i="5"/>
  <c r="CI46" i="5"/>
  <c r="CJ45" i="5"/>
  <c r="CI45" i="5"/>
  <c r="CJ44" i="5"/>
  <c r="CI44" i="5"/>
  <c r="CJ43" i="5"/>
  <c r="CI43" i="5"/>
  <c r="CJ42" i="5"/>
  <c r="CI42" i="5"/>
  <c r="CJ41" i="5"/>
  <c r="CI41" i="5"/>
  <c r="CJ40" i="5"/>
  <c r="CI40" i="5"/>
  <c r="CJ39" i="5"/>
  <c r="CI39" i="5"/>
  <c r="CJ38" i="5"/>
  <c r="CI38" i="5"/>
  <c r="CJ37" i="5"/>
  <c r="CI37" i="5"/>
  <c r="CJ36" i="5"/>
  <c r="CI36" i="5"/>
  <c r="CJ35" i="5"/>
  <c r="CI35" i="5"/>
  <c r="CJ34" i="5"/>
  <c r="CI34" i="5"/>
  <c r="CJ33" i="5"/>
  <c r="CI33" i="5"/>
  <c r="CJ32" i="5"/>
  <c r="CI32" i="5"/>
  <c r="CJ31" i="5"/>
  <c r="CI31" i="5"/>
  <c r="CJ30" i="5"/>
  <c r="CI30" i="5"/>
  <c r="CJ29" i="5"/>
  <c r="CI29" i="5"/>
  <c r="CJ28" i="5"/>
  <c r="CI28" i="5"/>
  <c r="CJ27" i="5"/>
  <c r="CI27" i="5"/>
  <c r="CJ26" i="5"/>
  <c r="CI26" i="5"/>
  <c r="CJ25" i="5"/>
  <c r="CI25" i="5"/>
  <c r="CJ24" i="5"/>
  <c r="CI24" i="5"/>
  <c r="CJ23" i="5"/>
  <c r="CI23" i="5"/>
  <c r="CJ22" i="5"/>
  <c r="CI22" i="5"/>
  <c r="CJ21" i="5"/>
  <c r="CI21" i="5"/>
  <c r="CJ20" i="5"/>
  <c r="CI20" i="5"/>
  <c r="CJ19" i="5"/>
  <c r="CI19" i="5"/>
  <c r="CJ18" i="5"/>
  <c r="CI18" i="5"/>
  <c r="CJ17" i="5"/>
  <c r="CI17" i="5"/>
  <c r="CJ16" i="5"/>
  <c r="CI16" i="5"/>
  <c r="CJ15" i="5"/>
  <c r="CI15" i="5"/>
  <c r="CJ14" i="5"/>
  <c r="CI14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5" i="5"/>
  <c r="CI5" i="5"/>
  <c r="CJ4" i="5"/>
  <c r="CI4" i="5"/>
  <c r="CJ3" i="5"/>
  <c r="CI3" i="5"/>
  <c r="CK56" i="4"/>
  <c r="CJ56" i="4"/>
  <c r="CK55" i="4"/>
  <c r="CJ55" i="4"/>
  <c r="CK54" i="4"/>
  <c r="CJ54" i="4"/>
  <c r="CK53" i="4"/>
  <c r="CJ53" i="4"/>
  <c r="CK52" i="4"/>
  <c r="CJ52" i="4"/>
  <c r="CK51" i="4"/>
  <c r="CJ51" i="4"/>
  <c r="CK50" i="4"/>
  <c r="CJ50" i="4"/>
  <c r="CK49" i="4"/>
  <c r="CJ49" i="4"/>
  <c r="CK48" i="4"/>
  <c r="CJ48" i="4"/>
  <c r="CK47" i="4"/>
  <c r="CJ47" i="4"/>
  <c r="CK46" i="4"/>
  <c r="CJ46" i="4"/>
  <c r="CK45" i="4"/>
  <c r="CJ45" i="4"/>
  <c r="CK44" i="4"/>
  <c r="CJ44" i="4"/>
  <c r="CK43" i="4"/>
  <c r="CJ43" i="4"/>
  <c r="CK42" i="4"/>
  <c r="CJ42" i="4"/>
  <c r="CK41" i="4"/>
  <c r="CJ41" i="4"/>
  <c r="CK40" i="4"/>
  <c r="CJ40" i="4"/>
  <c r="CK39" i="4"/>
  <c r="CJ39" i="4"/>
  <c r="CK38" i="4"/>
  <c r="CJ38" i="4"/>
  <c r="CK37" i="4"/>
  <c r="CJ37" i="4"/>
  <c r="CK36" i="4"/>
  <c r="CJ36" i="4"/>
  <c r="CK35" i="4"/>
  <c r="CJ35" i="4"/>
  <c r="CK34" i="4"/>
  <c r="CJ34" i="4"/>
  <c r="CK33" i="4"/>
  <c r="CJ33" i="4"/>
  <c r="CK32" i="4"/>
  <c r="CJ32" i="4"/>
  <c r="CK31" i="4"/>
  <c r="CJ31" i="4"/>
  <c r="CK30" i="4"/>
  <c r="CJ30" i="4"/>
  <c r="CK29" i="4"/>
  <c r="CJ29" i="4"/>
  <c r="CK28" i="4"/>
  <c r="CJ28" i="4"/>
  <c r="CK27" i="4"/>
  <c r="CJ27" i="4"/>
  <c r="CK26" i="4"/>
  <c r="CJ26" i="4"/>
  <c r="CK25" i="4"/>
  <c r="CJ25" i="4"/>
  <c r="CK24" i="4"/>
  <c r="CJ24" i="4"/>
  <c r="CK23" i="4"/>
  <c r="CJ23" i="4"/>
  <c r="CK22" i="4"/>
  <c r="CJ22" i="4"/>
  <c r="CK21" i="4"/>
  <c r="CJ21" i="4"/>
  <c r="CK20" i="4"/>
  <c r="CJ20" i="4"/>
  <c r="CK19" i="4"/>
  <c r="CJ19" i="4"/>
  <c r="CK18" i="4"/>
  <c r="CJ18" i="4"/>
  <c r="CK17" i="4"/>
  <c r="CJ17" i="4"/>
  <c r="CK16" i="4"/>
  <c r="CJ16" i="4"/>
  <c r="CK15" i="4"/>
  <c r="CJ15" i="4"/>
  <c r="CK14" i="4"/>
  <c r="CJ14" i="4"/>
  <c r="CK13" i="4"/>
  <c r="CJ13" i="4"/>
  <c r="CK12" i="4"/>
  <c r="CJ12" i="4"/>
  <c r="CK11" i="4"/>
  <c r="CJ11" i="4"/>
  <c r="CK10" i="4"/>
  <c r="CJ10" i="4"/>
  <c r="CK9" i="4"/>
  <c r="CJ9" i="4"/>
  <c r="CK8" i="4"/>
  <c r="CJ8" i="4"/>
  <c r="CK7" i="4"/>
  <c r="CJ7" i="4"/>
  <c r="CK6" i="4"/>
  <c r="CJ6" i="4"/>
  <c r="CK5" i="4"/>
  <c r="CJ5" i="4"/>
  <c r="CK4" i="4"/>
  <c r="CJ4" i="4"/>
  <c r="CM3" i="4"/>
  <c r="CK3" i="4"/>
  <c r="CJ3" i="4"/>
  <c r="CI60" i="4"/>
  <c r="CH60" i="4"/>
  <c r="CG60" i="4"/>
  <c r="CF60" i="4"/>
  <c r="CE60" i="4"/>
  <c r="CC60" i="4"/>
  <c r="CI59" i="4"/>
  <c r="CH59" i="4"/>
  <c r="CG59" i="4"/>
  <c r="CF59" i="4"/>
  <c r="CE59" i="4"/>
  <c r="CC59" i="4"/>
  <c r="CI58" i="4"/>
  <c r="CH58" i="4"/>
  <c r="CG58" i="4"/>
  <c r="CF58" i="4"/>
  <c r="CE58" i="4"/>
  <c r="CC58" i="4"/>
  <c r="CI57" i="4"/>
  <c r="CH57" i="4"/>
  <c r="CG57" i="4"/>
  <c r="CF57" i="4"/>
  <c r="CE57" i="4"/>
  <c r="CC57" i="4"/>
  <c r="CI56" i="4"/>
  <c r="CH56" i="4"/>
  <c r="CG56" i="4"/>
  <c r="CF56" i="4"/>
  <c r="CE56" i="4"/>
  <c r="CC56" i="4"/>
  <c r="CI55" i="4"/>
  <c r="CH55" i="4"/>
  <c r="CG55" i="4"/>
  <c r="CF55" i="4"/>
  <c r="CE55" i="4"/>
  <c r="CC55" i="4"/>
  <c r="CI54" i="4"/>
  <c r="CH54" i="4"/>
  <c r="CG54" i="4"/>
  <c r="CF54" i="4"/>
  <c r="CE54" i="4"/>
  <c r="CC54" i="4"/>
  <c r="CI53" i="4"/>
  <c r="CH53" i="4"/>
  <c r="CG53" i="4"/>
  <c r="CF53" i="4"/>
  <c r="CE53" i="4"/>
  <c r="CC53" i="4"/>
  <c r="CI52" i="4"/>
  <c r="CH52" i="4"/>
  <c r="CG52" i="4"/>
  <c r="CF52" i="4"/>
  <c r="CE52" i="4"/>
  <c r="CC52" i="4"/>
  <c r="CI51" i="4"/>
  <c r="CH51" i="4"/>
  <c r="CG51" i="4"/>
  <c r="CF51" i="4"/>
  <c r="CE51" i="4"/>
  <c r="CC51" i="4"/>
  <c r="CI50" i="4"/>
  <c r="CH50" i="4"/>
  <c r="CG50" i="4"/>
  <c r="CF50" i="4"/>
  <c r="CE50" i="4"/>
  <c r="CC50" i="4"/>
  <c r="CI49" i="4"/>
  <c r="CH49" i="4"/>
  <c r="CG49" i="4"/>
  <c r="CF49" i="4"/>
  <c r="CE49" i="4"/>
  <c r="CC49" i="4"/>
  <c r="CI48" i="4"/>
  <c r="CH48" i="4"/>
  <c r="CG48" i="4"/>
  <c r="CF48" i="4"/>
  <c r="CE48" i="4"/>
  <c r="CC48" i="4"/>
  <c r="CI47" i="4"/>
  <c r="CH47" i="4"/>
  <c r="CG47" i="4"/>
  <c r="CF47" i="4"/>
  <c r="CE47" i="4"/>
  <c r="CC47" i="4"/>
  <c r="CI46" i="4"/>
  <c r="CH46" i="4"/>
  <c r="CG46" i="4"/>
  <c r="CF46" i="4"/>
  <c r="CE46" i="4"/>
  <c r="CC46" i="4"/>
  <c r="CI45" i="4"/>
  <c r="CH45" i="4"/>
  <c r="CG45" i="4"/>
  <c r="CF45" i="4"/>
  <c r="CE45" i="4"/>
  <c r="CC45" i="4"/>
  <c r="CI44" i="4"/>
  <c r="CH44" i="4"/>
  <c r="CG44" i="4"/>
  <c r="CF44" i="4"/>
  <c r="CE44" i="4"/>
  <c r="CC44" i="4"/>
  <c r="CI43" i="4"/>
  <c r="CH43" i="4"/>
  <c r="CG43" i="4"/>
  <c r="CF43" i="4"/>
  <c r="CE43" i="4"/>
  <c r="CC43" i="4"/>
  <c r="CI42" i="4"/>
  <c r="CH42" i="4"/>
  <c r="CG42" i="4"/>
  <c r="CF42" i="4"/>
  <c r="CE42" i="4"/>
  <c r="CC42" i="4"/>
  <c r="CI41" i="4"/>
  <c r="CH41" i="4"/>
  <c r="CG41" i="4"/>
  <c r="CF41" i="4"/>
  <c r="CE41" i="4"/>
  <c r="CC41" i="4"/>
  <c r="CI40" i="4"/>
  <c r="CH40" i="4"/>
  <c r="CG40" i="4"/>
  <c r="CF40" i="4"/>
  <c r="CE40" i="4"/>
  <c r="CC40" i="4"/>
  <c r="CI39" i="4"/>
  <c r="CH39" i="4"/>
  <c r="CG39" i="4"/>
  <c r="CF39" i="4"/>
  <c r="CE39" i="4"/>
  <c r="CC39" i="4"/>
  <c r="CI38" i="4"/>
  <c r="CH38" i="4"/>
  <c r="CG38" i="4"/>
  <c r="CF38" i="4"/>
  <c r="CE38" i="4"/>
  <c r="CC38" i="4"/>
  <c r="CI37" i="4"/>
  <c r="CH37" i="4"/>
  <c r="CG37" i="4"/>
  <c r="CF37" i="4"/>
  <c r="CE37" i="4"/>
  <c r="CC37" i="4"/>
  <c r="CI36" i="4"/>
  <c r="CH36" i="4"/>
  <c r="CG36" i="4"/>
  <c r="CF36" i="4"/>
  <c r="CE36" i="4"/>
  <c r="CC36" i="4"/>
  <c r="CI35" i="4"/>
  <c r="CH35" i="4"/>
  <c r="CG35" i="4"/>
  <c r="CF35" i="4"/>
  <c r="CE35" i="4"/>
  <c r="CC35" i="4"/>
  <c r="CI34" i="4"/>
  <c r="CH34" i="4"/>
  <c r="CG34" i="4"/>
  <c r="CF34" i="4"/>
  <c r="CE34" i="4"/>
  <c r="CC34" i="4"/>
  <c r="CI33" i="4"/>
  <c r="CH33" i="4"/>
  <c r="CG33" i="4"/>
  <c r="CF33" i="4"/>
  <c r="CE33" i="4"/>
  <c r="CC33" i="4"/>
  <c r="CI32" i="4"/>
  <c r="CH32" i="4"/>
  <c r="CG32" i="4"/>
  <c r="CF32" i="4"/>
  <c r="CE32" i="4"/>
  <c r="CC32" i="4"/>
  <c r="CI31" i="4"/>
  <c r="CH31" i="4"/>
  <c r="CG31" i="4"/>
  <c r="CF31" i="4"/>
  <c r="CE31" i="4"/>
  <c r="CC31" i="4"/>
  <c r="CI30" i="4"/>
  <c r="CH30" i="4"/>
  <c r="CG30" i="4"/>
  <c r="CF30" i="4"/>
  <c r="CE30" i="4"/>
  <c r="CC30" i="4"/>
  <c r="CI29" i="4"/>
  <c r="CH29" i="4"/>
  <c r="CG29" i="4"/>
  <c r="CF29" i="4"/>
  <c r="CE29" i="4"/>
  <c r="CC29" i="4"/>
  <c r="CI28" i="4"/>
  <c r="CH28" i="4"/>
  <c r="CG28" i="4"/>
  <c r="CF28" i="4"/>
  <c r="CE28" i="4"/>
  <c r="CC28" i="4"/>
  <c r="CI27" i="4"/>
  <c r="CH27" i="4"/>
  <c r="CG27" i="4"/>
  <c r="CF27" i="4"/>
  <c r="CE27" i="4"/>
  <c r="CC27" i="4"/>
  <c r="CI26" i="4"/>
  <c r="CH26" i="4"/>
  <c r="CG26" i="4"/>
  <c r="CF26" i="4"/>
  <c r="CE26" i="4"/>
  <c r="CC26" i="4"/>
  <c r="CI25" i="4"/>
  <c r="CH25" i="4"/>
  <c r="CG25" i="4"/>
  <c r="CF25" i="4"/>
  <c r="CE25" i="4"/>
  <c r="CC25" i="4"/>
  <c r="CI24" i="4"/>
  <c r="CH24" i="4"/>
  <c r="CG24" i="4"/>
  <c r="CF24" i="4"/>
  <c r="CE24" i="4"/>
  <c r="CC24" i="4"/>
  <c r="CI23" i="4"/>
  <c r="CH23" i="4"/>
  <c r="CG23" i="4"/>
  <c r="CF23" i="4"/>
  <c r="CE23" i="4"/>
  <c r="CC23" i="4"/>
  <c r="CI22" i="4"/>
  <c r="CH22" i="4"/>
  <c r="CG22" i="4"/>
  <c r="CF22" i="4"/>
  <c r="CE22" i="4"/>
  <c r="CC22" i="4"/>
  <c r="CI21" i="4"/>
  <c r="CH21" i="4"/>
  <c r="CG21" i="4"/>
  <c r="CF21" i="4"/>
  <c r="CE21" i="4"/>
  <c r="CC21" i="4"/>
  <c r="CI20" i="4"/>
  <c r="CH20" i="4"/>
  <c r="CG20" i="4"/>
  <c r="CF20" i="4"/>
  <c r="CE20" i="4"/>
  <c r="CC20" i="4"/>
  <c r="CI19" i="4"/>
  <c r="CH19" i="4"/>
  <c r="CG19" i="4"/>
  <c r="CF19" i="4"/>
  <c r="CE19" i="4"/>
  <c r="CC19" i="4"/>
  <c r="CI18" i="4"/>
  <c r="CH18" i="4"/>
  <c r="CG18" i="4"/>
  <c r="CF18" i="4"/>
  <c r="CE18" i="4"/>
  <c r="CC18" i="4"/>
  <c r="CI17" i="4"/>
  <c r="CH17" i="4"/>
  <c r="CG17" i="4"/>
  <c r="CF17" i="4"/>
  <c r="CE17" i="4"/>
  <c r="CC17" i="4"/>
  <c r="CI16" i="4"/>
  <c r="CH16" i="4"/>
  <c r="CG16" i="4"/>
  <c r="CF16" i="4"/>
  <c r="CE16" i="4"/>
  <c r="CC16" i="4"/>
  <c r="CI15" i="4"/>
  <c r="CH15" i="4"/>
  <c r="CG15" i="4"/>
  <c r="CF15" i="4"/>
  <c r="CE15" i="4"/>
  <c r="CC15" i="4"/>
  <c r="CI14" i="4"/>
  <c r="CH14" i="4"/>
  <c r="CG14" i="4"/>
  <c r="CF14" i="4"/>
  <c r="CE14" i="4"/>
  <c r="CC14" i="4"/>
  <c r="CI13" i="4"/>
  <c r="CH13" i="4"/>
  <c r="CG13" i="4"/>
  <c r="CF13" i="4"/>
  <c r="CE13" i="4"/>
  <c r="CC13" i="4"/>
  <c r="CI12" i="4"/>
  <c r="CH12" i="4"/>
  <c r="CG12" i="4"/>
  <c r="CF12" i="4"/>
  <c r="CE12" i="4"/>
  <c r="CC12" i="4"/>
  <c r="CI11" i="4"/>
  <c r="CH11" i="4"/>
  <c r="CG11" i="4"/>
  <c r="CF11" i="4"/>
  <c r="CE11" i="4"/>
  <c r="CC11" i="4"/>
  <c r="CI10" i="4"/>
  <c r="CH10" i="4"/>
  <c r="CG10" i="4"/>
  <c r="CF10" i="4"/>
  <c r="CE10" i="4"/>
  <c r="CC10" i="4"/>
  <c r="CI9" i="4"/>
  <c r="CH9" i="4"/>
  <c r="CG9" i="4"/>
  <c r="CF9" i="4"/>
  <c r="CE9" i="4"/>
  <c r="CC9" i="4"/>
  <c r="CI8" i="4"/>
  <c r="CH8" i="4"/>
  <c r="CG8" i="4"/>
  <c r="CF8" i="4"/>
  <c r="CE8" i="4"/>
  <c r="CC8" i="4"/>
  <c r="CI7" i="4"/>
  <c r="CH7" i="4"/>
  <c r="CG7" i="4"/>
  <c r="CF7" i="4"/>
  <c r="CE7" i="4"/>
  <c r="CC7" i="4"/>
  <c r="CI6" i="4"/>
  <c r="CH6" i="4"/>
  <c r="CG6" i="4"/>
  <c r="CF6" i="4"/>
  <c r="CE6" i="4"/>
  <c r="CC6" i="4"/>
  <c r="CI5" i="4"/>
  <c r="CH5" i="4"/>
  <c r="CG5" i="4"/>
  <c r="CF5" i="4"/>
  <c r="CE5" i="4"/>
  <c r="CC5" i="4"/>
  <c r="CI4" i="4"/>
  <c r="CH4" i="4"/>
  <c r="CG4" i="4"/>
  <c r="CF4" i="4"/>
  <c r="CE4" i="4"/>
  <c r="CC4" i="4"/>
  <c r="CI3" i="4"/>
  <c r="CH3" i="4"/>
  <c r="CG3" i="4"/>
  <c r="CF3" i="4"/>
  <c r="CE3" i="4"/>
  <c r="CC3" i="4"/>
  <c r="CG59" i="3"/>
  <c r="CF59" i="3"/>
  <c r="CE59" i="3"/>
  <c r="CD59" i="3"/>
  <c r="CC59" i="3"/>
  <c r="CB59" i="3"/>
  <c r="CA59" i="3"/>
  <c r="CG58" i="3"/>
  <c r="CF58" i="3"/>
  <c r="CE58" i="3"/>
  <c r="CD58" i="3"/>
  <c r="CC58" i="3"/>
  <c r="CB58" i="3"/>
  <c r="CA58" i="3"/>
  <c r="CJ57" i="3"/>
  <c r="CI57" i="3"/>
  <c r="CH57" i="3"/>
  <c r="CG57" i="3"/>
  <c r="CF57" i="3"/>
  <c r="CE57" i="3"/>
  <c r="CD57" i="3"/>
  <c r="CC57" i="3"/>
  <c r="CB57" i="3"/>
  <c r="CA57" i="3"/>
  <c r="CJ56" i="3"/>
  <c r="CI56" i="3"/>
  <c r="CH56" i="3"/>
  <c r="CG56" i="3"/>
  <c r="CF56" i="3"/>
  <c r="CE56" i="3"/>
  <c r="CD56" i="3"/>
  <c r="CC56" i="3"/>
  <c r="CB56" i="3"/>
  <c r="CA56" i="3"/>
  <c r="CJ55" i="3"/>
  <c r="CI55" i="3"/>
  <c r="CH55" i="3"/>
  <c r="CG55" i="3"/>
  <c r="CF55" i="3"/>
  <c r="CE55" i="3"/>
  <c r="CD55" i="3"/>
  <c r="CC55" i="3"/>
  <c r="CB55" i="3"/>
  <c r="CA55" i="3"/>
  <c r="CJ54" i="3"/>
  <c r="CI54" i="3"/>
  <c r="CH54" i="3"/>
  <c r="CG54" i="3"/>
  <c r="CF54" i="3"/>
  <c r="CE54" i="3"/>
  <c r="CD54" i="3"/>
  <c r="CC54" i="3"/>
  <c r="CB54" i="3"/>
  <c r="CA54" i="3"/>
  <c r="CG53" i="3"/>
  <c r="CF53" i="3"/>
  <c r="CE53" i="3"/>
  <c r="CD53" i="3"/>
  <c r="CC53" i="3"/>
  <c r="CB53" i="3"/>
  <c r="CA53" i="3"/>
  <c r="CG52" i="3"/>
  <c r="CF52" i="3"/>
  <c r="CE52" i="3"/>
  <c r="CD52" i="3"/>
  <c r="CC52" i="3"/>
  <c r="CB52" i="3"/>
  <c r="CA52" i="3"/>
  <c r="CJ51" i="3"/>
  <c r="CI51" i="3"/>
  <c r="CH51" i="3"/>
  <c r="CG51" i="3"/>
  <c r="CF51" i="3"/>
  <c r="CE51" i="3"/>
  <c r="CD51" i="3"/>
  <c r="CC51" i="3"/>
  <c r="CB51" i="3"/>
  <c r="CA51" i="3"/>
  <c r="CJ50" i="3"/>
  <c r="CI50" i="3"/>
  <c r="CH50" i="3"/>
  <c r="CG50" i="3"/>
  <c r="CF50" i="3"/>
  <c r="CE50" i="3"/>
  <c r="CD50" i="3"/>
  <c r="CC50" i="3"/>
  <c r="CB50" i="3"/>
  <c r="CA50" i="3"/>
  <c r="CJ49" i="3"/>
  <c r="CI49" i="3"/>
  <c r="CH49" i="3"/>
  <c r="CG49" i="3"/>
  <c r="CF49" i="3"/>
  <c r="CE49" i="3"/>
  <c r="CD49" i="3"/>
  <c r="CC49" i="3"/>
  <c r="CB49" i="3"/>
  <c r="CA49" i="3"/>
  <c r="CJ48" i="3"/>
  <c r="CI48" i="3"/>
  <c r="CH48" i="3"/>
  <c r="CG48" i="3"/>
  <c r="CF48" i="3"/>
  <c r="CE48" i="3"/>
  <c r="CD48" i="3"/>
  <c r="CC48" i="3"/>
  <c r="CB48" i="3"/>
  <c r="CA48" i="3"/>
  <c r="CJ47" i="3"/>
  <c r="CI47" i="3"/>
  <c r="CH47" i="3"/>
  <c r="CG47" i="3"/>
  <c r="CF47" i="3"/>
  <c r="CE47" i="3"/>
  <c r="CD47" i="3"/>
  <c r="CC47" i="3"/>
  <c r="CB47" i="3"/>
  <c r="CA47" i="3"/>
  <c r="CJ46" i="3"/>
  <c r="CI46" i="3"/>
  <c r="CH46" i="3"/>
  <c r="CG46" i="3"/>
  <c r="CF46" i="3"/>
  <c r="CE46" i="3"/>
  <c r="CD46" i="3"/>
  <c r="CC46" i="3"/>
  <c r="CB46" i="3"/>
  <c r="CA46" i="3"/>
  <c r="CJ45" i="3"/>
  <c r="CI45" i="3"/>
  <c r="CH45" i="3"/>
  <c r="CG45" i="3"/>
  <c r="CF45" i="3"/>
  <c r="CE45" i="3"/>
  <c r="CD45" i="3"/>
  <c r="CC45" i="3"/>
  <c r="CB45" i="3"/>
  <c r="CA45" i="3"/>
  <c r="CJ44" i="3"/>
  <c r="CI44" i="3"/>
  <c r="CH44" i="3"/>
  <c r="CG44" i="3"/>
  <c r="CF44" i="3"/>
  <c r="CE44" i="3"/>
  <c r="CD44" i="3"/>
  <c r="CC44" i="3"/>
  <c r="CB44" i="3"/>
  <c r="CA44" i="3"/>
  <c r="CJ43" i="3"/>
  <c r="CI43" i="3"/>
  <c r="CH43" i="3"/>
  <c r="CG43" i="3"/>
  <c r="CF43" i="3"/>
  <c r="CE43" i="3"/>
  <c r="CD43" i="3"/>
  <c r="CC43" i="3"/>
  <c r="CB43" i="3"/>
  <c r="CA43" i="3"/>
  <c r="CJ42" i="3"/>
  <c r="CI42" i="3"/>
  <c r="CH42" i="3"/>
  <c r="CG42" i="3"/>
  <c r="CF42" i="3"/>
  <c r="CE42" i="3"/>
  <c r="CD42" i="3"/>
  <c r="CC42" i="3"/>
  <c r="CB42" i="3"/>
  <c r="CA42" i="3"/>
  <c r="CJ41" i="3"/>
  <c r="CI41" i="3"/>
  <c r="CH41" i="3"/>
  <c r="CG41" i="3"/>
  <c r="CF41" i="3"/>
  <c r="CE41" i="3"/>
  <c r="CD41" i="3"/>
  <c r="CC41" i="3"/>
  <c r="CB41" i="3"/>
  <c r="CA41" i="3"/>
  <c r="CJ40" i="3"/>
  <c r="CI40" i="3"/>
  <c r="CH40" i="3"/>
  <c r="CG40" i="3"/>
  <c r="CF40" i="3"/>
  <c r="CE40" i="3"/>
  <c r="CD40" i="3"/>
  <c r="CC40" i="3"/>
  <c r="CB40" i="3"/>
  <c r="CA40" i="3"/>
  <c r="CJ39" i="3"/>
  <c r="CI39" i="3"/>
  <c r="CH39" i="3"/>
  <c r="CG39" i="3"/>
  <c r="CF39" i="3"/>
  <c r="CE39" i="3"/>
  <c r="CD39" i="3"/>
  <c r="CC39" i="3"/>
  <c r="CB39" i="3"/>
  <c r="CA39" i="3"/>
  <c r="CJ38" i="3"/>
  <c r="CI38" i="3"/>
  <c r="CH38" i="3"/>
  <c r="CG38" i="3"/>
  <c r="CF38" i="3"/>
  <c r="CE38" i="3"/>
  <c r="CD38" i="3"/>
  <c r="CC38" i="3"/>
  <c r="CB38" i="3"/>
  <c r="CA38" i="3"/>
  <c r="CJ37" i="3"/>
  <c r="CI37" i="3"/>
  <c r="CH37" i="3"/>
  <c r="CG37" i="3"/>
  <c r="CF37" i="3"/>
  <c r="CE37" i="3"/>
  <c r="CD37" i="3"/>
  <c r="CC37" i="3"/>
  <c r="CB37" i="3"/>
  <c r="CA37" i="3"/>
  <c r="CJ36" i="3"/>
  <c r="CI36" i="3"/>
  <c r="CH36" i="3"/>
  <c r="CG36" i="3"/>
  <c r="CF36" i="3"/>
  <c r="CE36" i="3"/>
  <c r="CD36" i="3"/>
  <c r="CC36" i="3"/>
  <c r="CB36" i="3"/>
  <c r="CA36" i="3"/>
  <c r="CJ35" i="3"/>
  <c r="CI35" i="3"/>
  <c r="CH35" i="3"/>
  <c r="CG35" i="3"/>
  <c r="CF35" i="3"/>
  <c r="CE35" i="3"/>
  <c r="CD35" i="3"/>
  <c r="CC35" i="3"/>
  <c r="CB35" i="3"/>
  <c r="CA35" i="3"/>
  <c r="CJ34" i="3"/>
  <c r="CI34" i="3"/>
  <c r="CH34" i="3"/>
  <c r="CG34" i="3"/>
  <c r="CF34" i="3"/>
  <c r="CE34" i="3"/>
  <c r="CD34" i="3"/>
  <c r="CC34" i="3"/>
  <c r="CB34" i="3"/>
  <c r="CA34" i="3"/>
  <c r="CJ33" i="3"/>
  <c r="CI33" i="3"/>
  <c r="CH33" i="3"/>
  <c r="CG33" i="3"/>
  <c r="CF33" i="3"/>
  <c r="CE33" i="3"/>
  <c r="CD33" i="3"/>
  <c r="CC33" i="3"/>
  <c r="CB33" i="3"/>
  <c r="CA33" i="3"/>
  <c r="CJ32" i="3"/>
  <c r="CI32" i="3"/>
  <c r="CH32" i="3"/>
  <c r="CG32" i="3"/>
  <c r="CF32" i="3"/>
  <c r="CE32" i="3"/>
  <c r="CD32" i="3"/>
  <c r="CC32" i="3"/>
  <c r="CB32" i="3"/>
  <c r="CA32" i="3"/>
  <c r="CJ31" i="3"/>
  <c r="CI31" i="3"/>
  <c r="CH31" i="3"/>
  <c r="CG31" i="3"/>
  <c r="CF31" i="3"/>
  <c r="CE31" i="3"/>
  <c r="CD31" i="3"/>
  <c r="CC31" i="3"/>
  <c r="CB31" i="3"/>
  <c r="CA31" i="3"/>
  <c r="CJ30" i="3"/>
  <c r="CI30" i="3"/>
  <c r="CH30" i="3"/>
  <c r="CG30" i="3"/>
  <c r="CF30" i="3"/>
  <c r="CE30" i="3"/>
  <c r="CD30" i="3"/>
  <c r="CC30" i="3"/>
  <c r="CB30" i="3"/>
  <c r="CA30" i="3"/>
  <c r="CJ29" i="3"/>
  <c r="CI29" i="3"/>
  <c r="CH29" i="3"/>
  <c r="CG29" i="3"/>
  <c r="CF29" i="3"/>
  <c r="CE29" i="3"/>
  <c r="CD29" i="3"/>
  <c r="CC29" i="3"/>
  <c r="CB29" i="3"/>
  <c r="CA29" i="3"/>
  <c r="CJ28" i="3"/>
  <c r="CI28" i="3"/>
  <c r="CH28" i="3"/>
  <c r="CG28" i="3"/>
  <c r="CF28" i="3"/>
  <c r="CE28" i="3"/>
  <c r="CD28" i="3"/>
  <c r="CC28" i="3"/>
  <c r="CB28" i="3"/>
  <c r="CA28" i="3"/>
  <c r="CJ27" i="3"/>
  <c r="CI27" i="3"/>
  <c r="CH27" i="3"/>
  <c r="CG27" i="3"/>
  <c r="CF27" i="3"/>
  <c r="CE27" i="3"/>
  <c r="CD27" i="3"/>
  <c r="CC27" i="3"/>
  <c r="CB27" i="3"/>
  <c r="CA27" i="3"/>
  <c r="CJ26" i="3"/>
  <c r="CI26" i="3"/>
  <c r="CH26" i="3"/>
  <c r="CG26" i="3"/>
  <c r="CF26" i="3"/>
  <c r="CE26" i="3"/>
  <c r="CD26" i="3"/>
  <c r="CC26" i="3"/>
  <c r="CB26" i="3"/>
  <c r="CA26" i="3"/>
  <c r="CJ25" i="3"/>
  <c r="CI25" i="3"/>
  <c r="CH25" i="3"/>
  <c r="CG25" i="3"/>
  <c r="CF25" i="3"/>
  <c r="CE25" i="3"/>
  <c r="CD25" i="3"/>
  <c r="CC25" i="3"/>
  <c r="CB25" i="3"/>
  <c r="CA25" i="3"/>
  <c r="CJ24" i="3"/>
  <c r="CI24" i="3"/>
  <c r="CH24" i="3"/>
  <c r="CG24" i="3"/>
  <c r="CF24" i="3"/>
  <c r="CE24" i="3"/>
  <c r="CD24" i="3"/>
  <c r="CC24" i="3"/>
  <c r="CB24" i="3"/>
  <c r="CA24" i="3"/>
  <c r="CJ23" i="3"/>
  <c r="CI23" i="3"/>
  <c r="CH23" i="3"/>
  <c r="CG23" i="3"/>
  <c r="CF23" i="3"/>
  <c r="CE23" i="3"/>
  <c r="CD23" i="3"/>
  <c r="CC23" i="3"/>
  <c r="CB23" i="3"/>
  <c r="CA23" i="3"/>
  <c r="CJ22" i="3"/>
  <c r="CI22" i="3"/>
  <c r="CH22" i="3"/>
  <c r="CG22" i="3"/>
  <c r="CF22" i="3"/>
  <c r="CE22" i="3"/>
  <c r="CD22" i="3"/>
  <c r="CC22" i="3"/>
  <c r="CB22" i="3"/>
  <c r="CA22" i="3"/>
  <c r="CJ21" i="3"/>
  <c r="CI21" i="3"/>
  <c r="CH21" i="3"/>
  <c r="CG21" i="3"/>
  <c r="CF21" i="3"/>
  <c r="CE21" i="3"/>
  <c r="CD21" i="3"/>
  <c r="CC21" i="3"/>
  <c r="CB21" i="3"/>
  <c r="CA21" i="3"/>
  <c r="CJ20" i="3"/>
  <c r="CI20" i="3"/>
  <c r="CH20" i="3"/>
  <c r="CG20" i="3"/>
  <c r="CF20" i="3"/>
  <c r="CE20" i="3"/>
  <c r="CD20" i="3"/>
  <c r="CC20" i="3"/>
  <c r="CB20" i="3"/>
  <c r="CA20" i="3"/>
  <c r="CJ19" i="3"/>
  <c r="CI19" i="3"/>
  <c r="CH19" i="3"/>
  <c r="CG19" i="3"/>
  <c r="CF19" i="3"/>
  <c r="CE19" i="3"/>
  <c r="CD19" i="3"/>
  <c r="CC19" i="3"/>
  <c r="CB19" i="3"/>
  <c r="CA19" i="3"/>
  <c r="CJ18" i="3"/>
  <c r="CI18" i="3"/>
  <c r="CH18" i="3"/>
  <c r="CG18" i="3"/>
  <c r="CF18" i="3"/>
  <c r="CE18" i="3"/>
  <c r="CD18" i="3"/>
  <c r="CC18" i="3"/>
  <c r="CB18" i="3"/>
  <c r="CA18" i="3"/>
  <c r="CJ17" i="3"/>
  <c r="CI17" i="3"/>
  <c r="CH17" i="3"/>
  <c r="CG17" i="3"/>
  <c r="CF17" i="3"/>
  <c r="CE17" i="3"/>
  <c r="CD17" i="3"/>
  <c r="CC17" i="3"/>
  <c r="CB17" i="3"/>
  <c r="CA17" i="3"/>
  <c r="CJ16" i="3"/>
  <c r="CI16" i="3"/>
  <c r="CH16" i="3"/>
  <c r="CG16" i="3"/>
  <c r="CF16" i="3"/>
  <c r="CE16" i="3"/>
  <c r="CD16" i="3"/>
  <c r="CC16" i="3"/>
  <c r="CB16" i="3"/>
  <c r="CA16" i="3"/>
  <c r="CJ15" i="3"/>
  <c r="CI15" i="3"/>
  <c r="CH15" i="3"/>
  <c r="CG15" i="3"/>
  <c r="CF15" i="3"/>
  <c r="CE15" i="3"/>
  <c r="CD15" i="3"/>
  <c r="CC15" i="3"/>
  <c r="CB15" i="3"/>
  <c r="CA15" i="3"/>
  <c r="CJ14" i="3"/>
  <c r="CI14" i="3"/>
  <c r="CH14" i="3"/>
  <c r="CG14" i="3"/>
  <c r="CF14" i="3"/>
  <c r="CE14" i="3"/>
  <c r="CD14" i="3"/>
  <c r="CC14" i="3"/>
  <c r="CB14" i="3"/>
  <c r="CA14" i="3"/>
  <c r="CJ13" i="3"/>
  <c r="CI13" i="3"/>
  <c r="CH13" i="3"/>
  <c r="CG13" i="3"/>
  <c r="CF13" i="3"/>
  <c r="CE13" i="3"/>
  <c r="CD13" i="3"/>
  <c r="CC13" i="3"/>
  <c r="CB13" i="3"/>
  <c r="CA13" i="3"/>
  <c r="CJ12" i="3"/>
  <c r="CI12" i="3"/>
  <c r="CH12" i="3"/>
  <c r="CG12" i="3"/>
  <c r="CF12" i="3"/>
  <c r="CE12" i="3"/>
  <c r="CD12" i="3"/>
  <c r="CC12" i="3"/>
  <c r="CB12" i="3"/>
  <c r="CA12" i="3"/>
  <c r="CJ11" i="3"/>
  <c r="CI11" i="3"/>
  <c r="CH11" i="3"/>
  <c r="CG11" i="3"/>
  <c r="CF11" i="3"/>
  <c r="CE11" i="3"/>
  <c r="CD11" i="3"/>
  <c r="CC11" i="3"/>
  <c r="CB11" i="3"/>
  <c r="CA11" i="3"/>
  <c r="CJ10" i="3"/>
  <c r="CI10" i="3"/>
  <c r="CH10" i="3"/>
  <c r="CG10" i="3"/>
  <c r="CF10" i="3"/>
  <c r="CE10" i="3"/>
  <c r="CD10" i="3"/>
  <c r="CC10" i="3"/>
  <c r="CB10" i="3"/>
  <c r="CA10" i="3"/>
  <c r="CJ9" i="3"/>
  <c r="CI9" i="3"/>
  <c r="CH9" i="3"/>
  <c r="CG9" i="3"/>
  <c r="CF9" i="3"/>
  <c r="CE9" i="3"/>
  <c r="CD9" i="3"/>
  <c r="CC9" i="3"/>
  <c r="CB9" i="3"/>
  <c r="CA9" i="3"/>
  <c r="CJ8" i="3"/>
  <c r="CI8" i="3"/>
  <c r="CH8" i="3"/>
  <c r="CG8" i="3"/>
  <c r="CF8" i="3"/>
  <c r="CE8" i="3"/>
  <c r="CD8" i="3"/>
  <c r="CC8" i="3"/>
  <c r="CB8" i="3"/>
  <c r="CA8" i="3"/>
  <c r="CJ7" i="3"/>
  <c r="CI7" i="3"/>
  <c r="CH7" i="3"/>
  <c r="CG7" i="3"/>
  <c r="CF7" i="3"/>
  <c r="CE7" i="3"/>
  <c r="CD7" i="3"/>
  <c r="CC7" i="3"/>
  <c r="CB7" i="3"/>
  <c r="CA7" i="3"/>
  <c r="CJ6" i="3"/>
  <c r="CI6" i="3"/>
  <c r="CH6" i="3"/>
  <c r="CG6" i="3"/>
  <c r="CF6" i="3"/>
  <c r="CE6" i="3"/>
  <c r="CD6" i="3"/>
  <c r="CC6" i="3"/>
  <c r="CB6" i="3"/>
  <c r="CA6" i="3"/>
  <c r="CJ5" i="3"/>
  <c r="CI5" i="3"/>
  <c r="CH5" i="3"/>
  <c r="CG5" i="3"/>
  <c r="CF5" i="3"/>
  <c r="CE5" i="3"/>
  <c r="CD5" i="3"/>
  <c r="CC5" i="3"/>
  <c r="CB5" i="3"/>
  <c r="CA5" i="3"/>
  <c r="CJ4" i="3"/>
  <c r="CI4" i="3"/>
  <c r="CH4" i="3"/>
  <c r="CG4" i="3"/>
  <c r="CF4" i="3"/>
  <c r="CE4" i="3"/>
  <c r="CD4" i="3"/>
  <c r="CC4" i="3"/>
  <c r="CB4" i="3"/>
  <c r="CA4" i="3"/>
  <c r="CJ3" i="3"/>
  <c r="CI3" i="3"/>
  <c r="CH3" i="3"/>
  <c r="CG3" i="3"/>
  <c r="CF3" i="3"/>
  <c r="CE3" i="3"/>
  <c r="CD3" i="3"/>
  <c r="CC3" i="3"/>
  <c r="CB3" i="3"/>
  <c r="CA3" i="3"/>
  <c r="S61" i="13"/>
  <c r="T61" i="13"/>
  <c r="U61" i="13"/>
  <c r="V61" i="13"/>
  <c r="X61" i="13"/>
  <c r="Y61" i="13"/>
  <c r="S19" i="21"/>
  <c r="R19" i="21"/>
  <c r="Q19" i="21"/>
  <c r="P19" i="21"/>
  <c r="O19" i="21"/>
  <c r="N19" i="21"/>
  <c r="M19" i="21"/>
  <c r="CM63" i="27"/>
  <c r="CL63" i="27"/>
  <c r="CK63" i="27"/>
  <c r="CI63" i="27"/>
  <c r="CH63" i="27"/>
  <c r="CG63" i="27"/>
  <c r="Q11" i="21"/>
  <c r="CE63" i="27"/>
  <c r="O11" i="21"/>
  <c r="N11" i="21"/>
  <c r="CB63" i="27"/>
  <c r="S17" i="21"/>
  <c r="R17" i="21"/>
  <c r="Q17" i="21"/>
  <c r="P17" i="21"/>
  <c r="O17" i="21"/>
  <c r="N17" i="21"/>
  <c r="M17" i="21"/>
  <c r="S15" i="21"/>
  <c r="Q15" i="21"/>
  <c r="P15" i="21"/>
  <c r="N15" i="21"/>
  <c r="M15" i="21"/>
  <c r="S8" i="21"/>
  <c r="R8" i="21"/>
  <c r="Q8" i="21"/>
  <c r="P8" i="21"/>
  <c r="O8" i="21"/>
  <c r="M8" i="21"/>
  <c r="R13" i="21"/>
  <c r="M13" i="21"/>
  <c r="S12" i="21"/>
  <c r="R12" i="21"/>
  <c r="O12" i="21"/>
  <c r="M12" i="21"/>
  <c r="S10" i="21"/>
  <c r="R10" i="21"/>
  <c r="Q10" i="21"/>
  <c r="P10" i="21"/>
  <c r="O10" i="21"/>
  <c r="N10" i="21"/>
  <c r="M10" i="21"/>
  <c r="S18" i="21"/>
  <c r="R18" i="21"/>
  <c r="Q18" i="21"/>
  <c r="P18" i="21"/>
  <c r="O18" i="21"/>
  <c r="N18" i="21"/>
  <c r="M18" i="21"/>
  <c r="R11" i="21"/>
  <c r="CD63" i="27"/>
  <c r="E34" i="30"/>
  <c r="Q34" i="30" s="1"/>
  <c r="E19" i="30"/>
  <c r="Z19" i="30" s="1"/>
  <c r="L61" i="13"/>
  <c r="K61" i="13"/>
  <c r="J61" i="13"/>
  <c r="I61" i="13"/>
  <c r="H61" i="13"/>
  <c r="G61" i="13"/>
  <c r="F61" i="13"/>
  <c r="E61" i="13"/>
  <c r="D61" i="13"/>
  <c r="C61" i="13"/>
  <c r="CB61" i="13" s="1"/>
  <c r="B61" i="13"/>
  <c r="D16" i="21"/>
  <c r="L62" i="13"/>
  <c r="K62" i="13"/>
  <c r="J62" i="13"/>
  <c r="I62" i="13"/>
  <c r="H62" i="13"/>
  <c r="H19" i="21" s="1"/>
  <c r="G62" i="13"/>
  <c r="G19" i="21" s="1"/>
  <c r="F62" i="13"/>
  <c r="F19" i="21" s="1"/>
  <c r="E62" i="13"/>
  <c r="E19" i="21" s="1"/>
  <c r="D62" i="13"/>
  <c r="D19" i="21" s="1"/>
  <c r="C62" i="13"/>
  <c r="C19" i="21" s="1"/>
  <c r="B62" i="13"/>
  <c r="B19" i="21" s="1"/>
  <c r="M62" i="27"/>
  <c r="L62" i="27"/>
  <c r="K62" i="27"/>
  <c r="J62" i="27"/>
  <c r="I62" i="27"/>
  <c r="H62" i="27"/>
  <c r="H11" i="21" s="1"/>
  <c r="G62" i="27"/>
  <c r="G11" i="21" s="1"/>
  <c r="F62" i="27"/>
  <c r="F11" i="21" s="1"/>
  <c r="E62" i="27"/>
  <c r="E11" i="21" s="1"/>
  <c r="D62" i="27"/>
  <c r="D11" i="21" s="1"/>
  <c r="C62" i="27"/>
  <c r="C11" i="21" s="1"/>
  <c r="B62" i="27"/>
  <c r="B11" i="21" s="1"/>
  <c r="N62" i="9"/>
  <c r="M62" i="9"/>
  <c r="L62" i="9"/>
  <c r="K62" i="9"/>
  <c r="J62" i="9"/>
  <c r="I62" i="9"/>
  <c r="H62" i="9"/>
  <c r="H10" i="21" s="1"/>
  <c r="G62" i="9"/>
  <c r="G10" i="21" s="1"/>
  <c r="F62" i="9"/>
  <c r="F10" i="21" s="1"/>
  <c r="E62" i="9"/>
  <c r="E10" i="21" s="1"/>
  <c r="D62" i="9"/>
  <c r="D10" i="21" s="1"/>
  <c r="C62" i="9"/>
  <c r="C10" i="21" s="1"/>
  <c r="B62" i="9"/>
  <c r="B10" i="21" s="1"/>
  <c r="H18" i="21"/>
  <c r="B61" i="3"/>
  <c r="B18" i="21" s="1"/>
  <c r="L62" i="4"/>
  <c r="J62" i="4"/>
  <c r="I62" i="4"/>
  <c r="H62" i="4"/>
  <c r="H8" i="21" s="1"/>
  <c r="G62" i="4"/>
  <c r="G8" i="21" s="1"/>
  <c r="F62" i="4"/>
  <c r="F8" i="21" s="1"/>
  <c r="E62" i="4"/>
  <c r="E8" i="21" s="1"/>
  <c r="D62" i="4"/>
  <c r="D8" i="21" s="1"/>
  <c r="B62" i="4"/>
  <c r="B8" i="21" s="1"/>
  <c r="T62" i="27"/>
  <c r="U62" i="27"/>
  <c r="Y62" i="27"/>
  <c r="Z62" i="27"/>
  <c r="AC62" i="27"/>
  <c r="AD62" i="27"/>
  <c r="AE62" i="27"/>
  <c r="AF62" i="27"/>
  <c r="AG62" i="27"/>
  <c r="AJ62" i="27"/>
  <c r="AL62" i="27"/>
  <c r="AS62" i="27"/>
  <c r="AT62" i="27"/>
  <c r="AU62" i="27"/>
  <c r="AV62" i="27"/>
  <c r="AW62" i="27"/>
  <c r="AX62" i="27"/>
  <c r="BB62" i="27"/>
  <c r="BC62" i="27"/>
  <c r="BD62" i="27"/>
  <c r="BG62" i="27"/>
  <c r="BH62" i="27"/>
  <c r="BI62" i="27"/>
  <c r="BJ62" i="27"/>
  <c r="BK62" i="27"/>
  <c r="BL62" i="27"/>
  <c r="BM62" i="27"/>
  <c r="BN62" i="27"/>
  <c r="BO62" i="27"/>
  <c r="BV62" i="27"/>
  <c r="BW62" i="27"/>
  <c r="B60" i="3"/>
  <c r="V61" i="12"/>
  <c r="J61" i="12"/>
  <c r="I61" i="12"/>
  <c r="BY61" i="9"/>
  <c r="BX61" i="9"/>
  <c r="BW61" i="9"/>
  <c r="N61" i="9"/>
  <c r="CP61" i="9" s="1"/>
  <c r="M61" i="9"/>
  <c r="L61" i="9"/>
  <c r="K61" i="9"/>
  <c r="J61" i="9"/>
  <c r="CL61" i="9" s="1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BY4" i="3"/>
  <c r="BY5" i="3"/>
  <c r="BY6" i="3"/>
  <c r="BY7" i="3"/>
  <c r="BY8" i="3"/>
  <c r="BY9" i="3"/>
  <c r="BY10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3" i="3"/>
  <c r="S3" i="20"/>
  <c r="R3" i="20"/>
  <c r="Q3" i="20"/>
  <c r="P3" i="20"/>
  <c r="O3" i="20"/>
  <c r="N3" i="20"/>
  <c r="M3" i="20"/>
  <c r="BX61" i="11"/>
  <c r="BW61" i="11"/>
  <c r="AA61" i="11"/>
  <c r="X61" i="11"/>
  <c r="W61" i="11"/>
  <c r="V61" i="11"/>
  <c r="K51" i="7"/>
  <c r="K50" i="7"/>
  <c r="K49" i="7"/>
  <c r="BM51" i="6"/>
  <c r="BL51" i="6"/>
  <c r="BK51" i="6"/>
  <c r="BJ51" i="6"/>
  <c r="G39" i="21"/>
  <c r="E39" i="21"/>
  <c r="D39" i="21"/>
  <c r="C39" i="21"/>
  <c r="Q51" i="6"/>
  <c r="B39" i="21" s="1"/>
  <c r="P51" i="6"/>
  <c r="O51" i="6"/>
  <c r="N51" i="6"/>
  <c r="M51" i="6"/>
  <c r="L51" i="6"/>
  <c r="K51" i="6"/>
  <c r="BM50" i="6"/>
  <c r="BL50" i="6"/>
  <c r="BK50" i="6"/>
  <c r="BJ50" i="6"/>
  <c r="F33" i="21"/>
  <c r="E33" i="21"/>
  <c r="D33" i="21"/>
  <c r="C33" i="21"/>
  <c r="Q50" i="6"/>
  <c r="B33" i="21" s="1"/>
  <c r="P50" i="6"/>
  <c r="O50" i="6"/>
  <c r="N50" i="6"/>
  <c r="M50" i="6"/>
  <c r="L50" i="6"/>
  <c r="K50" i="6"/>
  <c r="BM49" i="6"/>
  <c r="BL49" i="6"/>
  <c r="BK49" i="6"/>
  <c r="BJ49" i="6"/>
  <c r="V15" i="20" s="1"/>
  <c r="P15" i="20"/>
  <c r="L15" i="20"/>
  <c r="K15" i="20"/>
  <c r="J15" i="20"/>
  <c r="H15" i="20"/>
  <c r="F15" i="20"/>
  <c r="Q49" i="6"/>
  <c r="E15" i="20" s="1"/>
  <c r="P49" i="6"/>
  <c r="O49" i="6"/>
  <c r="C15" i="20" s="1"/>
  <c r="N49" i="6"/>
  <c r="B15" i="20" s="1"/>
  <c r="M49" i="6"/>
  <c r="L49" i="6"/>
  <c r="K49" i="6"/>
  <c r="CE61" i="11"/>
  <c r="B61" i="11"/>
  <c r="CD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CA49" i="8" s="1"/>
  <c r="G49" i="8"/>
  <c r="E49" i="8"/>
  <c r="F49" i="8"/>
  <c r="D49" i="8"/>
  <c r="C49" i="8"/>
  <c r="B49" i="8"/>
  <c r="H51" i="7"/>
  <c r="BZ51" i="7" s="1"/>
  <c r="G51" i="7"/>
  <c r="BY51" i="7" s="1"/>
  <c r="E51" i="7"/>
  <c r="BW51" i="7" s="1"/>
  <c r="F51" i="7"/>
  <c r="BX51" i="7" s="1"/>
  <c r="D51" i="7"/>
  <c r="BV51" i="7" s="1"/>
  <c r="C51" i="7"/>
  <c r="BU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BW51" i="6" s="1"/>
  <c r="D51" i="6"/>
  <c r="C51" i="6"/>
  <c r="H50" i="6"/>
  <c r="G50" i="6"/>
  <c r="BX50" i="6" s="1"/>
  <c r="E50" i="6"/>
  <c r="F50" i="6"/>
  <c r="D50" i="6"/>
  <c r="C50" i="6"/>
  <c r="H49" i="6"/>
  <c r="G49" i="6"/>
  <c r="BX49" i="6" s="1"/>
  <c r="E49" i="6"/>
  <c r="F49" i="6"/>
  <c r="D49" i="6"/>
  <c r="C49" i="6"/>
  <c r="B49" i="6"/>
  <c r="B51" i="6"/>
  <c r="B50" i="6"/>
  <c r="CF51" i="7"/>
  <c r="CF49" i="7"/>
  <c r="CD51" i="7"/>
  <c r="CD49" i="7"/>
  <c r="CM61" i="13" l="1"/>
  <c r="K40" i="20"/>
  <c r="H40" i="20"/>
  <c r="N40" i="20"/>
  <c r="Q40" i="20"/>
  <c r="CF61" i="33"/>
  <c r="BY50" i="8"/>
  <c r="CE61" i="5"/>
  <c r="CL61" i="13"/>
  <c r="CO61" i="9"/>
  <c r="CK38" i="37"/>
  <c r="CJ36" i="37"/>
  <c r="CI38" i="37"/>
  <c r="CI36" i="37"/>
  <c r="CN61" i="13"/>
  <c r="S24" i="20"/>
  <c r="CF61" i="27"/>
  <c r="CC61" i="5"/>
  <c r="CK61" i="5"/>
  <c r="V9" i="20"/>
  <c r="V9" i="47"/>
  <c r="B25" i="20"/>
  <c r="B25" i="47"/>
  <c r="B22" i="20"/>
  <c r="B46" i="20" s="1"/>
  <c r="B22" i="47"/>
  <c r="B46" i="47" s="1"/>
  <c r="E22" i="20"/>
  <c r="E46" i="20" s="1"/>
  <c r="E22" i="47"/>
  <c r="E46" i="47" s="1"/>
  <c r="H22" i="20"/>
  <c r="H46" i="20" s="1"/>
  <c r="H22" i="47"/>
  <c r="H46" i="47" s="1"/>
  <c r="I22" i="20"/>
  <c r="I46" i="20" s="1"/>
  <c r="I22" i="47"/>
  <c r="I46" i="47" s="1"/>
  <c r="L22" i="20"/>
  <c r="L46" i="20" s="1"/>
  <c r="L22" i="47"/>
  <c r="L46" i="47" s="1"/>
  <c r="N22" i="20"/>
  <c r="N46" i="20" s="1"/>
  <c r="N22" i="47"/>
  <c r="N46" i="47" s="1"/>
  <c r="R22" i="20"/>
  <c r="R46" i="20" s="1"/>
  <c r="R22" i="47"/>
  <c r="R46" i="47" s="1"/>
  <c r="Q12" i="20"/>
  <c r="Q12" i="47"/>
  <c r="H24" i="20"/>
  <c r="H24" i="47"/>
  <c r="P24" i="20"/>
  <c r="P24" i="47"/>
  <c r="S9" i="20"/>
  <c r="S9" i="47"/>
  <c r="P9" i="20"/>
  <c r="P9" i="47"/>
  <c r="G9" i="20"/>
  <c r="G9" i="47"/>
  <c r="B9" i="20"/>
  <c r="B9" i="47"/>
  <c r="U10" i="20"/>
  <c r="U10" i="47"/>
  <c r="Q10" i="20"/>
  <c r="Q10" i="47"/>
  <c r="N10" i="20"/>
  <c r="N10" i="47"/>
  <c r="K10" i="20"/>
  <c r="K10" i="47"/>
  <c r="H10" i="20"/>
  <c r="H10" i="47"/>
  <c r="U5" i="20"/>
  <c r="U33" i="20" s="1"/>
  <c r="U40" i="20" s="1"/>
  <c r="U5" i="47"/>
  <c r="U33" i="47" s="1"/>
  <c r="U40" i="47" s="1"/>
  <c r="Q5" i="20"/>
  <c r="Q33" i="20" s="1"/>
  <c r="Q5" i="47"/>
  <c r="Q33" i="47" s="1"/>
  <c r="Q40" i="47" s="1"/>
  <c r="N5" i="20"/>
  <c r="N33" i="20" s="1"/>
  <c r="N5" i="47"/>
  <c r="N33" i="47" s="1"/>
  <c r="N40" i="47" s="1"/>
  <c r="L5" i="20"/>
  <c r="L33" i="20" s="1"/>
  <c r="L40" i="20" s="1"/>
  <c r="L5" i="47"/>
  <c r="L33" i="47" s="1"/>
  <c r="L40" i="47" s="1"/>
  <c r="I5" i="20"/>
  <c r="I33" i="20" s="1"/>
  <c r="I40" i="20" s="1"/>
  <c r="I5" i="47"/>
  <c r="I33" i="47" s="1"/>
  <c r="I40" i="47" s="1"/>
  <c r="U25" i="20"/>
  <c r="U25" i="47"/>
  <c r="Q25" i="20"/>
  <c r="Q25" i="47"/>
  <c r="N25" i="20"/>
  <c r="N25" i="47"/>
  <c r="L25" i="20"/>
  <c r="L25" i="47"/>
  <c r="I25" i="20"/>
  <c r="I25" i="47"/>
  <c r="E25" i="20"/>
  <c r="E25" i="47"/>
  <c r="S12" i="20"/>
  <c r="S12" i="47"/>
  <c r="BA62" i="27"/>
  <c r="O12" i="47"/>
  <c r="CL61" i="27"/>
  <c r="F12" i="47"/>
  <c r="R12" i="20"/>
  <c r="R12" i="47"/>
  <c r="AZ62" i="27"/>
  <c r="N12" i="47"/>
  <c r="L12" i="20"/>
  <c r="L12" i="47"/>
  <c r="CH61" i="13"/>
  <c r="J22" i="20"/>
  <c r="J46" i="20" s="1"/>
  <c r="J22" i="47"/>
  <c r="J46" i="47" s="1"/>
  <c r="O22" i="20"/>
  <c r="O46" i="20" s="1"/>
  <c r="O22" i="47"/>
  <c r="O46" i="47" s="1"/>
  <c r="S22" i="20"/>
  <c r="S46" i="20" s="1"/>
  <c r="S22" i="47"/>
  <c r="S46" i="47" s="1"/>
  <c r="C19" i="20"/>
  <c r="C34" i="20" s="1"/>
  <c r="C40" i="20" s="1"/>
  <c r="C19" i="47"/>
  <c r="C34" i="47" s="1"/>
  <c r="X62" i="27"/>
  <c r="C12" i="47"/>
  <c r="Q22" i="20"/>
  <c r="Q46" i="20" s="1"/>
  <c r="Q22" i="47"/>
  <c r="Q46" i="47" s="1"/>
  <c r="B24" i="20"/>
  <c r="B24" i="47"/>
  <c r="E24" i="20"/>
  <c r="E24" i="47"/>
  <c r="I24" i="20"/>
  <c r="K24" i="20"/>
  <c r="K24" i="47"/>
  <c r="M24" i="20"/>
  <c r="M24" i="47"/>
  <c r="U24" i="20"/>
  <c r="U24" i="47"/>
  <c r="R9" i="20"/>
  <c r="R9" i="47"/>
  <c r="O9" i="20"/>
  <c r="O9" i="47"/>
  <c r="J9" i="20"/>
  <c r="J9" i="47"/>
  <c r="F9" i="20"/>
  <c r="F9" i="47"/>
  <c r="T10" i="20"/>
  <c r="T10" i="47"/>
  <c r="M10" i="20"/>
  <c r="M10" i="47"/>
  <c r="F10" i="20"/>
  <c r="F10" i="47"/>
  <c r="M5" i="20"/>
  <c r="M33" i="20" s="1"/>
  <c r="M40" i="20" s="1"/>
  <c r="M5" i="47"/>
  <c r="M33" i="47" s="1"/>
  <c r="M40" i="47" s="1"/>
  <c r="K5" i="20"/>
  <c r="K33" i="20" s="1"/>
  <c r="K5" i="47"/>
  <c r="K33" i="47" s="1"/>
  <c r="K40" i="47" s="1"/>
  <c r="H5" i="20"/>
  <c r="H33" i="20" s="1"/>
  <c r="H5" i="47"/>
  <c r="H33" i="47" s="1"/>
  <c r="H40" i="47" s="1"/>
  <c r="T25" i="20"/>
  <c r="T25" i="47"/>
  <c r="M25" i="20"/>
  <c r="M25" i="47"/>
  <c r="K25" i="20"/>
  <c r="K25" i="47"/>
  <c r="H25" i="20"/>
  <c r="H25" i="47"/>
  <c r="D25" i="20"/>
  <c r="D25" i="47"/>
  <c r="CM36" i="37"/>
  <c r="V12" i="20"/>
  <c r="V12" i="47"/>
  <c r="M12" i="20"/>
  <c r="M12" i="47"/>
  <c r="AQ62" i="27"/>
  <c r="K12" i="47"/>
  <c r="E12" i="20"/>
  <c r="E12" i="47"/>
  <c r="W62" i="27"/>
  <c r="B12" i="47"/>
  <c r="F22" i="20"/>
  <c r="F46" i="20" s="1"/>
  <c r="F22" i="47"/>
  <c r="F46" i="47" s="1"/>
  <c r="P22" i="20"/>
  <c r="P46" i="20" s="1"/>
  <c r="P22" i="47"/>
  <c r="P46" i="47" s="1"/>
  <c r="T22" i="20"/>
  <c r="T46" i="20" s="1"/>
  <c r="T22" i="47"/>
  <c r="T46" i="47" s="1"/>
  <c r="V5" i="20"/>
  <c r="V33" i="20" s="1"/>
  <c r="V5" i="47"/>
  <c r="V33" i="47" s="1"/>
  <c r="C22" i="20"/>
  <c r="C46" i="20" s="1"/>
  <c r="C22" i="47"/>
  <c r="C46" i="47" s="1"/>
  <c r="C24" i="20"/>
  <c r="C24" i="47"/>
  <c r="L24" i="20"/>
  <c r="L24" i="47"/>
  <c r="N24" i="20"/>
  <c r="N24" i="47"/>
  <c r="Q24" i="20"/>
  <c r="Q24" i="47"/>
  <c r="T24" i="20"/>
  <c r="T24" i="47"/>
  <c r="U9" i="20"/>
  <c r="U9" i="47"/>
  <c r="Q9" i="20"/>
  <c r="Q9" i="47"/>
  <c r="N9" i="20"/>
  <c r="N9" i="47"/>
  <c r="L9" i="20"/>
  <c r="L9" i="47"/>
  <c r="I9" i="20"/>
  <c r="I9" i="47"/>
  <c r="S10" i="20"/>
  <c r="S10" i="47"/>
  <c r="P10" i="20"/>
  <c r="P10" i="47"/>
  <c r="J10" i="20"/>
  <c r="J10" i="47"/>
  <c r="C10" i="20"/>
  <c r="C10" i="47"/>
  <c r="S5" i="20"/>
  <c r="S33" i="20" s="1"/>
  <c r="S40" i="20" s="1"/>
  <c r="S5" i="47"/>
  <c r="S33" i="47" s="1"/>
  <c r="S40" i="47" s="1"/>
  <c r="P5" i="20"/>
  <c r="P33" i="20" s="1"/>
  <c r="P40" i="20" s="1"/>
  <c r="P5" i="47"/>
  <c r="P33" i="47" s="1"/>
  <c r="P40" i="47" s="1"/>
  <c r="F5" i="20"/>
  <c r="F33" i="20" s="1"/>
  <c r="F40" i="20" s="1"/>
  <c r="F5" i="47"/>
  <c r="F33" i="47" s="1"/>
  <c r="F40" i="47" s="1"/>
  <c r="C5" i="20"/>
  <c r="C33" i="20" s="1"/>
  <c r="C5" i="47"/>
  <c r="C33" i="47" s="1"/>
  <c r="S25" i="20"/>
  <c r="S25" i="47"/>
  <c r="P25" i="20"/>
  <c r="P25" i="47"/>
  <c r="AO62" i="27"/>
  <c r="J12" i="47"/>
  <c r="V19" i="20"/>
  <c r="V34" i="20" s="1"/>
  <c r="V40" i="20" s="1"/>
  <c r="V19" i="47"/>
  <c r="V34" i="47" s="1"/>
  <c r="V40" i="47" s="1"/>
  <c r="B19" i="20"/>
  <c r="B34" i="20" s="1"/>
  <c r="B40" i="20" s="1"/>
  <c r="B19" i="47"/>
  <c r="B34" i="47" s="1"/>
  <c r="BS62" i="27"/>
  <c r="CG62" i="27" s="1"/>
  <c r="T12" i="47"/>
  <c r="BF62" i="27"/>
  <c r="P12" i="47"/>
  <c r="AN62" i="27"/>
  <c r="I12" i="47"/>
  <c r="AI62" i="27"/>
  <c r="H12" i="47"/>
  <c r="CK61" i="27"/>
  <c r="D12" i="47"/>
  <c r="D22" i="20"/>
  <c r="D46" i="20" s="1"/>
  <c r="D22" i="47"/>
  <c r="D46" i="47" s="1"/>
  <c r="G22" i="20"/>
  <c r="G46" i="20" s="1"/>
  <c r="G22" i="47"/>
  <c r="G46" i="47" s="1"/>
  <c r="K22" i="20"/>
  <c r="K46" i="20" s="1"/>
  <c r="K22" i="47"/>
  <c r="K46" i="47" s="1"/>
  <c r="M22" i="20"/>
  <c r="M46" i="20" s="1"/>
  <c r="M22" i="47"/>
  <c r="M46" i="47" s="1"/>
  <c r="V22" i="20"/>
  <c r="V46" i="20" s="1"/>
  <c r="V22" i="47"/>
  <c r="V46" i="47" s="1"/>
  <c r="F24" i="20"/>
  <c r="F24" i="47"/>
  <c r="J24" i="20"/>
  <c r="J24" i="47"/>
  <c r="O24" i="20"/>
  <c r="O24" i="47"/>
  <c r="R24" i="20"/>
  <c r="R24" i="47"/>
  <c r="V24" i="20"/>
  <c r="V24" i="47"/>
  <c r="V10" i="20"/>
  <c r="V10" i="47"/>
  <c r="T9" i="20"/>
  <c r="T9" i="47"/>
  <c r="M9" i="20"/>
  <c r="M9" i="47"/>
  <c r="K9" i="20"/>
  <c r="K9" i="47"/>
  <c r="H9" i="20"/>
  <c r="H9" i="47"/>
  <c r="E9" i="20"/>
  <c r="E9" i="47"/>
  <c r="C9" i="20"/>
  <c r="C9" i="47"/>
  <c r="R10" i="20"/>
  <c r="R10" i="47"/>
  <c r="O10" i="20"/>
  <c r="O10" i="47"/>
  <c r="L10" i="20"/>
  <c r="L10" i="47"/>
  <c r="I10" i="20"/>
  <c r="I10" i="47"/>
  <c r="E10" i="20"/>
  <c r="E10" i="47"/>
  <c r="B10" i="20"/>
  <c r="B10" i="47"/>
  <c r="R5" i="20"/>
  <c r="R33" i="20" s="1"/>
  <c r="R40" i="20" s="1"/>
  <c r="R5" i="47"/>
  <c r="R33" i="47" s="1"/>
  <c r="R40" i="47" s="1"/>
  <c r="O5" i="20"/>
  <c r="O33" i="20" s="1"/>
  <c r="O40" i="20" s="1"/>
  <c r="O5" i="47"/>
  <c r="O33" i="47" s="1"/>
  <c r="O40" i="47" s="1"/>
  <c r="B5" i="20"/>
  <c r="B33" i="20" s="1"/>
  <c r="B5" i="47"/>
  <c r="B33" i="47" s="1"/>
  <c r="V25" i="20"/>
  <c r="V25" i="47"/>
  <c r="R25" i="20"/>
  <c r="R25" i="47"/>
  <c r="O25" i="20"/>
  <c r="O25" i="47"/>
  <c r="J25" i="20"/>
  <c r="J25" i="47"/>
  <c r="BT62" i="27"/>
  <c r="U12" i="47"/>
  <c r="CL61" i="25"/>
  <c r="T23" i="20"/>
  <c r="T47" i="20" s="1"/>
  <c r="T23" i="47"/>
  <c r="B23" i="20"/>
  <c r="B47" i="20" s="1"/>
  <c r="B23" i="47"/>
  <c r="B47" i="47" s="1"/>
  <c r="U23" i="20"/>
  <c r="U47" i="20" s="1"/>
  <c r="U23" i="47"/>
  <c r="Q23" i="20"/>
  <c r="Q47" i="20" s="1"/>
  <c r="Q23" i="47"/>
  <c r="N23" i="20"/>
  <c r="N47" i="20" s="1"/>
  <c r="N23" i="47"/>
  <c r="L23" i="20"/>
  <c r="L47" i="20" s="1"/>
  <c r="L23" i="47"/>
  <c r="I23" i="20"/>
  <c r="I47" i="20" s="1"/>
  <c r="I23" i="47"/>
  <c r="C23" i="20"/>
  <c r="C47" i="20" s="1"/>
  <c r="C23" i="47"/>
  <c r="M23" i="20"/>
  <c r="M47" i="20" s="1"/>
  <c r="M23" i="47"/>
  <c r="H23" i="20"/>
  <c r="H47" i="20" s="1"/>
  <c r="H23" i="47"/>
  <c r="E23" i="20"/>
  <c r="E47" i="20" s="1"/>
  <c r="E23" i="47"/>
  <c r="E47" i="47" s="1"/>
  <c r="S23" i="20"/>
  <c r="S47" i="20" s="1"/>
  <c r="S23" i="47"/>
  <c r="P23" i="20"/>
  <c r="P47" i="20" s="1"/>
  <c r="P23" i="47"/>
  <c r="G23" i="20"/>
  <c r="G47" i="20" s="1"/>
  <c r="G23" i="47"/>
  <c r="D23" i="20"/>
  <c r="D47" i="20" s="1"/>
  <c r="D23" i="47"/>
  <c r="K23" i="20"/>
  <c r="K47" i="20" s="1"/>
  <c r="K23" i="47"/>
  <c r="CD61" i="25"/>
  <c r="V23" i="20"/>
  <c r="V47" i="20" s="1"/>
  <c r="V23" i="47"/>
  <c r="R23" i="20"/>
  <c r="R47" i="20" s="1"/>
  <c r="R23" i="47"/>
  <c r="O23" i="20"/>
  <c r="O47" i="20" s="1"/>
  <c r="O23" i="47"/>
  <c r="J23" i="20"/>
  <c r="J47" i="20" s="1"/>
  <c r="J23" i="47"/>
  <c r="F23" i="20"/>
  <c r="F47" i="20" s="1"/>
  <c r="F23" i="47"/>
  <c r="F47" i="47" s="1"/>
  <c r="F56" i="30"/>
  <c r="CJ61" i="5"/>
  <c r="CI61" i="5"/>
  <c r="CB61" i="5"/>
  <c r="CM61" i="5"/>
  <c r="CD61" i="5"/>
  <c r="CH61" i="5"/>
  <c r="CL61" i="5"/>
  <c r="BY61" i="5"/>
  <c r="CF61" i="5"/>
  <c r="B13" i="21"/>
  <c r="B21" i="21" s="1"/>
  <c r="B24" i="21" s="1"/>
  <c r="BY50" i="6"/>
  <c r="BY51" i="6"/>
  <c r="CJ61" i="9"/>
  <c r="CF61" i="13"/>
  <c r="T12" i="20"/>
  <c r="CE61" i="27"/>
  <c r="BU62" i="27"/>
  <c r="CE61" i="25"/>
  <c r="BY49" i="8"/>
  <c r="CK36" i="37"/>
  <c r="CG36" i="37"/>
  <c r="BV36" i="37"/>
  <c r="U17" i="20" s="1"/>
  <c r="CF63" i="27"/>
  <c r="M11" i="21"/>
  <c r="M21" i="21" s="1"/>
  <c r="CE62" i="27"/>
  <c r="S11" i="21"/>
  <c r="S21" i="21" s="1"/>
  <c r="AR62" i="27"/>
  <c r="CS62" i="25"/>
  <c r="CD36" i="37"/>
  <c r="BS50" i="6"/>
  <c r="BS51" i="6"/>
  <c r="CI61" i="27"/>
  <c r="P11" i="21"/>
  <c r="CI61" i="13"/>
  <c r="CH62" i="27"/>
  <c r="CM61" i="9"/>
  <c r="CK61" i="13"/>
  <c r="CN38" i="37"/>
  <c r="CH61" i="25"/>
  <c r="CD62" i="27"/>
  <c r="CM61" i="27"/>
  <c r="CH61" i="9"/>
  <c r="CF61" i="9"/>
  <c r="CK61" i="9"/>
  <c r="CA61" i="33"/>
  <c r="BY61" i="33"/>
  <c r="CG61" i="13"/>
  <c r="CE61" i="13"/>
  <c r="CC61" i="13"/>
  <c r="CE36" i="37"/>
  <c r="CH36" i="37"/>
  <c r="CL38" i="37"/>
  <c r="CJ38" i="37"/>
  <c r="BW36" i="37"/>
  <c r="CG61" i="9"/>
  <c r="CR61" i="9"/>
  <c r="BZ61" i="33"/>
  <c r="BW61" i="33"/>
  <c r="CD61" i="13"/>
  <c r="CB36" i="37"/>
  <c r="CF36" i="37"/>
  <c r="CM38" i="37"/>
  <c r="CJ61" i="11"/>
  <c r="C38" i="21"/>
  <c r="G43" i="21"/>
  <c r="CH38" i="37"/>
  <c r="CC36" i="37"/>
  <c r="CE38" i="37"/>
  <c r="C17" i="20"/>
  <c r="CG38" i="37"/>
  <c r="BV38" i="37"/>
  <c r="BW38" i="37"/>
  <c r="CD38" i="37"/>
  <c r="C43" i="21"/>
  <c r="CB38" i="37"/>
  <c r="CN36" i="37"/>
  <c r="E17" i="20"/>
  <c r="D43" i="21"/>
  <c r="CC38" i="37"/>
  <c r="CF38" i="37"/>
  <c r="D38" i="21"/>
  <c r="H38" i="21"/>
  <c r="E22" i="30"/>
  <c r="Z22" i="30" s="1"/>
  <c r="E6" i="30"/>
  <c r="Z6" i="30" s="1"/>
  <c r="E10" i="30"/>
  <c r="Q10" i="30" s="1"/>
  <c r="E26" i="30"/>
  <c r="Q26" i="30" s="1"/>
  <c r="E40" i="30"/>
  <c r="Z40" i="30" s="1"/>
  <c r="E13" i="30"/>
  <c r="Z13" i="30" s="1"/>
  <c r="AZ13" i="32"/>
  <c r="BC13" i="32" s="1"/>
  <c r="BD13" i="32"/>
  <c r="CI61" i="9"/>
  <c r="CA61" i="13"/>
  <c r="F25" i="20"/>
  <c r="C25" i="20"/>
  <c r="CB61" i="33"/>
  <c r="T5" i="20"/>
  <c r="T33" i="20" s="1"/>
  <c r="T40" i="20" s="1"/>
  <c r="BX61" i="33"/>
  <c r="CC61" i="33"/>
  <c r="J5" i="20"/>
  <c r="J33" i="20" s="1"/>
  <c r="J40" i="20" s="1"/>
  <c r="E5" i="20"/>
  <c r="E33" i="20" s="1"/>
  <c r="E40" i="20" s="1"/>
  <c r="CO62" i="12"/>
  <c r="CN62" i="25"/>
  <c r="CK61" i="25"/>
  <c r="CP61" i="25"/>
  <c r="CI61" i="25"/>
  <c r="CJ62" i="25"/>
  <c r="CG61" i="25"/>
  <c r="CO61" i="25"/>
  <c r="CS61" i="25"/>
  <c r="CG62" i="25"/>
  <c r="CM61" i="25"/>
  <c r="CP62" i="25"/>
  <c r="CL62" i="25"/>
  <c r="CO62" i="25"/>
  <c r="CK62" i="25"/>
  <c r="CF61" i="25"/>
  <c r="CJ61" i="25"/>
  <c r="CN61" i="25"/>
  <c r="CH62" i="25"/>
  <c r="CE62" i="25"/>
  <c r="CF62" i="25"/>
  <c r="H17" i="21"/>
  <c r="H21" i="21" s="1"/>
  <c r="H24" i="21" s="1"/>
  <c r="CD62" i="25"/>
  <c r="F17" i="21"/>
  <c r="E17" i="21"/>
  <c r="CI62" i="25"/>
  <c r="R21" i="21"/>
  <c r="N21" i="21"/>
  <c r="CO61" i="12"/>
  <c r="CI61" i="12"/>
  <c r="CG63" i="12"/>
  <c r="CJ63" i="12"/>
  <c r="CL61" i="12"/>
  <c r="CH61" i="12"/>
  <c r="CH63" i="12"/>
  <c r="CN63" i="12"/>
  <c r="CL63" i="12"/>
  <c r="CK62" i="12"/>
  <c r="CP62" i="12"/>
  <c r="CF62" i="12"/>
  <c r="CM63" i="12"/>
  <c r="CO63" i="12"/>
  <c r="CK61" i="12"/>
  <c r="CG61" i="12"/>
  <c r="CF61" i="12"/>
  <c r="CH62" i="12"/>
  <c r="CJ61" i="12"/>
  <c r="CK63" i="12"/>
  <c r="CN61" i="12"/>
  <c r="CJ62" i="12"/>
  <c r="CG62" i="12"/>
  <c r="CN62" i="12"/>
  <c r="C21" i="21"/>
  <c r="C24" i="21" s="1"/>
  <c r="CM61" i="12"/>
  <c r="CP61" i="12"/>
  <c r="CI63" i="12"/>
  <c r="CL62" i="12"/>
  <c r="CS62" i="12"/>
  <c r="E29" i="30"/>
  <c r="Z29" i="30" s="1"/>
  <c r="E20" i="30"/>
  <c r="Z20" i="30" s="1"/>
  <c r="E8" i="30"/>
  <c r="Z8" i="30" s="1"/>
  <c r="E45" i="30"/>
  <c r="Z45" i="30" s="1"/>
  <c r="E28" i="30"/>
  <c r="Z28" i="30" s="1"/>
  <c r="E31" i="30"/>
  <c r="Z31" i="30" s="1"/>
  <c r="E12" i="30"/>
  <c r="Q12" i="30" s="1"/>
  <c r="F5" i="21"/>
  <c r="Q5" i="21"/>
  <c r="Q21" i="21" s="1"/>
  <c r="BS49" i="6"/>
  <c r="BU49" i="6"/>
  <c r="BW49" i="6"/>
  <c r="BT51" i="6"/>
  <c r="G33" i="21"/>
  <c r="G38" i="21" s="1"/>
  <c r="BV49" i="6"/>
  <c r="BU50" i="6"/>
  <c r="BW50" i="6"/>
  <c r="F39" i="21"/>
  <c r="F43" i="21" s="1"/>
  <c r="BU51" i="6"/>
  <c r="BX51" i="6"/>
  <c r="BT49" i="6"/>
  <c r="BY49" i="6"/>
  <c r="BV50" i="6"/>
  <c r="BV51" i="6"/>
  <c r="BT50" i="6"/>
  <c r="BU50" i="7"/>
  <c r="BZ50" i="7"/>
  <c r="BY49" i="7"/>
  <c r="BV50" i="7"/>
  <c r="BX50" i="7"/>
  <c r="BT51" i="7"/>
  <c r="BX49" i="7"/>
  <c r="BT50" i="7"/>
  <c r="BW50" i="7"/>
  <c r="BW49" i="7"/>
  <c r="BY50" i="7"/>
  <c r="BT49" i="7"/>
  <c r="BU49" i="7"/>
  <c r="BV49" i="7"/>
  <c r="BZ49" i="7"/>
  <c r="G13" i="21"/>
  <c r="G21" i="21" s="1"/>
  <c r="G24" i="21" s="1"/>
  <c r="O13" i="21"/>
  <c r="O21" i="21" s="1"/>
  <c r="O25" i="21" s="1"/>
  <c r="D13" i="21"/>
  <c r="D21" i="21" s="1"/>
  <c r="CS62" i="14"/>
  <c r="BD6" i="32"/>
  <c r="BC6" i="32"/>
  <c r="BA18" i="32"/>
  <c r="F32" i="21" s="1"/>
  <c r="F38" i="21" s="1"/>
  <c r="BX60" i="36"/>
  <c r="BT60" i="36"/>
  <c r="BV60" i="36"/>
  <c r="BS59" i="36"/>
  <c r="BT61" i="36"/>
  <c r="BV61" i="36"/>
  <c r="BS61" i="36"/>
  <c r="BW60" i="36"/>
  <c r="BX61" i="36"/>
  <c r="BU61" i="36"/>
  <c r="E42" i="21"/>
  <c r="E43" i="21" s="1"/>
  <c r="BX59" i="36"/>
  <c r="E37" i="21"/>
  <c r="B38" i="21"/>
  <c r="BW61" i="36"/>
  <c r="BS60" i="36"/>
  <c r="H42" i="21"/>
  <c r="H43" i="21" s="1"/>
  <c r="B43" i="21"/>
  <c r="S48" i="30"/>
  <c r="CO61" i="11"/>
  <c r="CI61" i="11"/>
  <c r="CF61" i="11"/>
  <c r="CS61" i="11"/>
  <c r="S29" i="30"/>
  <c r="S33" i="30"/>
  <c r="S17" i="30"/>
  <c r="AC12" i="30"/>
  <c r="S51" i="30"/>
  <c r="R14" i="30"/>
  <c r="CR61" i="11"/>
  <c r="CG61" i="11"/>
  <c r="CQ61" i="11"/>
  <c r="CH61" i="11"/>
  <c r="R52" i="30"/>
  <c r="O19" i="30"/>
  <c r="AC36" i="30"/>
  <c r="AB22" i="30"/>
  <c r="R42" i="30"/>
  <c r="S7" i="30"/>
  <c r="R12" i="30"/>
  <c r="S42" i="30"/>
  <c r="O27" i="30"/>
  <c r="O47" i="30"/>
  <c r="R37" i="30"/>
  <c r="O15" i="30"/>
  <c r="W10" i="30"/>
  <c r="W34" i="30"/>
  <c r="W50" i="30"/>
  <c r="AA47" i="30"/>
  <c r="R16" i="30"/>
  <c r="O7" i="30"/>
  <c r="O31" i="30"/>
  <c r="S52" i="30"/>
  <c r="W14" i="30"/>
  <c r="AC20" i="30"/>
  <c r="W38" i="30"/>
  <c r="AC52" i="30"/>
  <c r="R5" i="30"/>
  <c r="O35" i="30"/>
  <c r="O39" i="30"/>
  <c r="O51" i="30"/>
  <c r="AC8" i="30"/>
  <c r="AC32" i="30"/>
  <c r="AA49" i="30"/>
  <c r="Y5" i="30"/>
  <c r="R45" i="30"/>
  <c r="T53" i="30"/>
  <c r="P53" i="30"/>
  <c r="S26" i="30"/>
  <c r="S20" i="30"/>
  <c r="O50" i="30"/>
  <c r="S47" i="30"/>
  <c r="W49" i="30"/>
  <c r="S10" i="30"/>
  <c r="O14" i="30"/>
  <c r="O30" i="30"/>
  <c r="S35" i="30"/>
  <c r="S4" i="30"/>
  <c r="W33" i="30"/>
  <c r="AB6" i="30"/>
  <c r="AB34" i="30"/>
  <c r="Y21" i="30"/>
  <c r="R34" i="30"/>
  <c r="O42" i="30"/>
  <c r="AC47" i="30"/>
  <c r="AA18" i="30"/>
  <c r="AA15" i="30"/>
  <c r="AA27" i="30"/>
  <c r="R27" i="30"/>
  <c r="AA35" i="30"/>
  <c r="R35" i="30"/>
  <c r="Y17" i="30"/>
  <c r="Y27" i="30"/>
  <c r="Y34" i="30"/>
  <c r="W48" i="30"/>
  <c r="W44" i="30"/>
  <c r="X41" i="30"/>
  <c r="O41" i="30"/>
  <c r="W28" i="30"/>
  <c r="AA33" i="30"/>
  <c r="R33" i="30"/>
  <c r="W32" i="30"/>
  <c r="AA24" i="30"/>
  <c r="R24" i="30"/>
  <c r="AA32" i="30"/>
  <c r="R32" i="30"/>
  <c r="AB11" i="30"/>
  <c r="S11" i="30"/>
  <c r="Y37" i="30"/>
  <c r="Y48" i="30"/>
  <c r="Y52" i="30"/>
  <c r="W16" i="30"/>
  <c r="W12" i="30"/>
  <c r="AA4" i="30"/>
  <c r="R4" i="30"/>
  <c r="S38" i="30"/>
  <c r="AB38" i="30"/>
  <c r="AB49" i="30"/>
  <c r="S49" i="30"/>
  <c r="Y14" i="30"/>
  <c r="R7" i="30"/>
  <c r="R25" i="30"/>
  <c r="R43" i="30"/>
  <c r="O5" i="30"/>
  <c r="S45" i="30"/>
  <c r="S18" i="30"/>
  <c r="AB18" i="30"/>
  <c r="AB32" i="30"/>
  <c r="S32" i="30"/>
  <c r="R23" i="30"/>
  <c r="R41" i="30"/>
  <c r="S46" i="30"/>
  <c r="O6" i="30"/>
  <c r="O10" i="30"/>
  <c r="S9" i="30"/>
  <c r="S12" i="30"/>
  <c r="R6" i="30"/>
  <c r="R51" i="30"/>
  <c r="O26" i="30"/>
  <c r="O43" i="30"/>
  <c r="O11" i="30"/>
  <c r="O18" i="30"/>
  <c r="S23" i="30"/>
  <c r="O23" i="30"/>
  <c r="S36" i="30"/>
  <c r="AC16" i="30"/>
  <c r="AC48" i="30"/>
  <c r="W37" i="30"/>
  <c r="X52" i="30"/>
  <c r="O52" i="30"/>
  <c r="W43" i="30"/>
  <c r="AC29" i="30"/>
  <c r="W23" i="30"/>
  <c r="W19" i="30"/>
  <c r="AC17" i="30"/>
  <c r="R50" i="30"/>
  <c r="AA50" i="30"/>
  <c r="AA39" i="30"/>
  <c r="R39" i="30"/>
  <c r="AB40" i="30"/>
  <c r="S40" i="30"/>
  <c r="AB43" i="30"/>
  <c r="S43" i="30"/>
  <c r="Y8" i="30"/>
  <c r="R28" i="30"/>
  <c r="R31" i="30"/>
  <c r="S30" i="30"/>
  <c r="S50" i="30"/>
  <c r="W7" i="30"/>
  <c r="W52" i="30"/>
  <c r="X25" i="30"/>
  <c r="O25" i="30"/>
  <c r="X21" i="30"/>
  <c r="O21" i="30"/>
  <c r="AA30" i="30"/>
  <c r="R30" i="30"/>
  <c r="AB21" i="30"/>
  <c r="S21" i="30"/>
  <c r="AB41" i="30"/>
  <c r="S41" i="30"/>
  <c r="Y39" i="30"/>
  <c r="Y42" i="30"/>
  <c r="N53" i="30"/>
  <c r="Z53" i="30"/>
  <c r="Q53" i="30"/>
  <c r="R19" i="30"/>
  <c r="S14" i="30"/>
  <c r="O33" i="30"/>
  <c r="O9" i="30"/>
  <c r="O16" i="30"/>
  <c r="O12" i="30"/>
  <c r="S27" i="30"/>
  <c r="W51" i="30"/>
  <c r="W11" i="30"/>
  <c r="AA10" i="30"/>
  <c r="R10" i="30"/>
  <c r="AA40" i="30"/>
  <c r="R40" i="30"/>
  <c r="AB8" i="30"/>
  <c r="S8" i="30"/>
  <c r="AB25" i="30"/>
  <c r="S25" i="30"/>
  <c r="AB28" i="30"/>
  <c r="S28" i="30"/>
  <c r="Y43" i="30"/>
  <c r="O20" i="30"/>
  <c r="S24" i="30"/>
  <c r="S44" i="30"/>
  <c r="S37" i="30"/>
  <c r="W8" i="30"/>
  <c r="W24" i="30"/>
  <c r="W40" i="30"/>
  <c r="AA13" i="30"/>
  <c r="Y4" i="30"/>
  <c r="Y7" i="30"/>
  <c r="Y10" i="30"/>
  <c r="Y24" i="30"/>
  <c r="H55" i="30"/>
  <c r="R44" i="30"/>
  <c r="R9" i="30"/>
  <c r="O38" i="30"/>
  <c r="O46" i="30"/>
  <c r="S16" i="30"/>
  <c r="O34" i="30"/>
  <c r="O22" i="30"/>
  <c r="S19" i="30"/>
  <c r="S13" i="30"/>
  <c r="W45" i="30"/>
  <c r="BW50" i="8"/>
  <c r="BZ51" i="8"/>
  <c r="BU49" i="8"/>
  <c r="BW51" i="8"/>
  <c r="BV49" i="8"/>
  <c r="BU50" i="8"/>
  <c r="BY51" i="8"/>
  <c r="BX49" i="8"/>
  <c r="BU51" i="8"/>
  <c r="BX50" i="8"/>
  <c r="CA51" i="8"/>
  <c r="BZ49" i="8"/>
  <c r="BZ50" i="8"/>
  <c r="BV50" i="8"/>
  <c r="CA50" i="8"/>
  <c r="BW49" i="8"/>
  <c r="BX51" i="8"/>
  <c r="BV51" i="8"/>
  <c r="CD61" i="9"/>
  <c r="CS61" i="9"/>
  <c r="D9" i="20"/>
  <c r="CE61" i="9"/>
  <c r="CN61" i="9"/>
  <c r="CI62" i="12"/>
  <c r="R20" i="30"/>
  <c r="O48" i="30"/>
  <c r="O8" i="30"/>
  <c r="O44" i="30"/>
  <c r="AC5" i="30"/>
  <c r="W31" i="30"/>
  <c r="C55" i="30"/>
  <c r="R36" i="30"/>
  <c r="O24" i="30"/>
  <c r="O45" i="30"/>
  <c r="O36" i="30"/>
  <c r="O40" i="30"/>
  <c r="CS61" i="12"/>
  <c r="W39" i="30"/>
  <c r="W27" i="30"/>
  <c r="W47" i="30"/>
  <c r="AC6" i="30"/>
  <c r="AC10" i="30"/>
  <c r="AC14" i="30"/>
  <c r="AC18" i="30"/>
  <c r="AC22" i="30"/>
  <c r="AC26" i="30"/>
  <c r="AC30" i="30"/>
  <c r="AC34" i="30"/>
  <c r="AC38" i="30"/>
  <c r="AC42" i="30"/>
  <c r="AC46" i="30"/>
  <c r="AC50" i="30"/>
  <c r="W15" i="30"/>
  <c r="W35" i="30"/>
  <c r="X4" i="30"/>
  <c r="R29" i="30"/>
  <c r="AA29" i="30"/>
  <c r="O32" i="30"/>
  <c r="AC25" i="30"/>
  <c r="AC37" i="30"/>
  <c r="AC13" i="30"/>
  <c r="R26" i="30"/>
  <c r="R8" i="30"/>
  <c r="R48" i="30"/>
  <c r="R46" i="30"/>
  <c r="R21" i="30"/>
  <c r="R11" i="30"/>
  <c r="O13" i="30"/>
  <c r="O28" i="30"/>
  <c r="O37" i="30"/>
  <c r="O17" i="30"/>
  <c r="O49" i="30"/>
  <c r="O29" i="30"/>
  <c r="AC23" i="30"/>
  <c r="AA53" i="30"/>
  <c r="Q19" i="30"/>
  <c r="R22" i="30"/>
  <c r="R17" i="30"/>
  <c r="S15" i="30"/>
  <c r="S31" i="30"/>
  <c r="AC28" i="30"/>
  <c r="AC44" i="30"/>
  <c r="AC11" i="30"/>
  <c r="AC15" i="30"/>
  <c r="AC31" i="30"/>
  <c r="AC39" i="30"/>
  <c r="AC51" i="30"/>
  <c r="AC9" i="30"/>
  <c r="AC21" i="30"/>
  <c r="B55" i="30"/>
  <c r="W4" i="30"/>
  <c r="F55" i="30"/>
  <c r="AB5" i="30"/>
  <c r="G55" i="30"/>
  <c r="Z34" i="30"/>
  <c r="R38" i="30"/>
  <c r="S39" i="30"/>
  <c r="AC24" i="30"/>
  <c r="AC40" i="30"/>
  <c r="AC33" i="30"/>
  <c r="AC41" i="30"/>
  <c r="S53" i="30"/>
  <c r="O53" i="30"/>
  <c r="D55" i="30"/>
  <c r="CD61" i="27"/>
  <c r="BR62" i="27"/>
  <c r="F12" i="20"/>
  <c r="B12" i="20"/>
  <c r="BP62" i="27"/>
  <c r="AH62" i="27"/>
  <c r="CL62" i="27" s="1"/>
  <c r="AA62" i="27"/>
  <c r="CK62" i="27" s="1"/>
  <c r="I12" i="20"/>
  <c r="K12" i="20"/>
  <c r="CB61" i="27"/>
  <c r="D12" i="20"/>
  <c r="U12" i="20"/>
  <c r="J12" i="20"/>
  <c r="CG61" i="27"/>
  <c r="BE62" i="27"/>
  <c r="CF62" i="27" s="1"/>
  <c r="O12" i="20"/>
  <c r="V62" i="27"/>
  <c r="CI62" i="27" s="1"/>
  <c r="AM62" i="27"/>
  <c r="CM62" i="27" s="1"/>
  <c r="AY62" i="27"/>
  <c r="N12" i="20"/>
  <c r="H12" i="20"/>
  <c r="P12" i="20"/>
  <c r="BQ62" i="27"/>
  <c r="AB62" i="27"/>
  <c r="CB62" i="27" s="1"/>
  <c r="C12" i="20"/>
  <c r="CH61" i="27"/>
  <c r="B40" i="47" l="1"/>
  <c r="C40" i="47"/>
  <c r="V29" i="20"/>
  <c r="V42" i="20" s="1"/>
  <c r="R29" i="20"/>
  <c r="R44" i="20" s="1"/>
  <c r="M30" i="20"/>
  <c r="T30" i="20"/>
  <c r="V30" i="20"/>
  <c r="S30" i="20"/>
  <c r="L30" i="20"/>
  <c r="Q30" i="20"/>
  <c r="G30" i="20"/>
  <c r="Q29" i="20"/>
  <c r="Q44" i="20" s="1"/>
  <c r="S29" i="20"/>
  <c r="S42" i="20" s="1"/>
  <c r="G29" i="20"/>
  <c r="G44" i="20" s="1"/>
  <c r="L29" i="20"/>
  <c r="L42" i="20" s="1"/>
  <c r="M29" i="20"/>
  <c r="M44" i="20" s="1"/>
  <c r="K47" i="47"/>
  <c r="G47" i="47"/>
  <c r="G30" i="47"/>
  <c r="G29" i="47"/>
  <c r="S47" i="47"/>
  <c r="S30" i="47"/>
  <c r="S29" i="47"/>
  <c r="H47" i="47"/>
  <c r="H30" i="47"/>
  <c r="H29" i="47"/>
  <c r="C47" i="47"/>
  <c r="C30" i="47"/>
  <c r="C29" i="47"/>
  <c r="L47" i="47"/>
  <c r="L30" i="47"/>
  <c r="L29" i="47"/>
  <c r="R30" i="20"/>
  <c r="O47" i="47"/>
  <c r="O30" i="47"/>
  <c r="O29" i="47"/>
  <c r="V47" i="47"/>
  <c r="V30" i="47"/>
  <c r="V29" i="47"/>
  <c r="D47" i="47"/>
  <c r="D29" i="47"/>
  <c r="D30" i="47"/>
  <c r="P47" i="47"/>
  <c r="P30" i="47"/>
  <c r="P29" i="47"/>
  <c r="M47" i="47"/>
  <c r="M29" i="47"/>
  <c r="M30" i="47"/>
  <c r="I47" i="47"/>
  <c r="I29" i="47"/>
  <c r="I30" i="47"/>
  <c r="N47" i="47"/>
  <c r="N30" i="47"/>
  <c r="N29" i="47"/>
  <c r="U47" i="47"/>
  <c r="U29" i="47"/>
  <c r="U30" i="47"/>
  <c r="T47" i="47"/>
  <c r="T30" i="47"/>
  <c r="T29" i="47"/>
  <c r="Q47" i="47"/>
  <c r="Q30" i="47"/>
  <c r="Q29" i="47"/>
  <c r="J47" i="47"/>
  <c r="J29" i="47"/>
  <c r="J30" i="47"/>
  <c r="R47" i="47"/>
  <c r="R30" i="47"/>
  <c r="R29" i="47"/>
  <c r="Y56" i="30"/>
  <c r="AB56" i="30"/>
  <c r="O56" i="30"/>
  <c r="AC56" i="30"/>
  <c r="AA56" i="30"/>
  <c r="S56" i="30"/>
  <c r="W56" i="30"/>
  <c r="X56" i="30"/>
  <c r="R56" i="30"/>
  <c r="M24" i="21"/>
  <c r="M25" i="21"/>
  <c r="N24" i="21"/>
  <c r="N25" i="21"/>
  <c r="Q24" i="21"/>
  <c r="Q25" i="21"/>
  <c r="R24" i="21"/>
  <c r="R25" i="21"/>
  <c r="S24" i="21"/>
  <c r="S25" i="21"/>
  <c r="T29" i="20"/>
  <c r="T42" i="20" s="1"/>
  <c r="U29" i="20"/>
  <c r="U42" i="20" s="1"/>
  <c r="C46" i="21"/>
  <c r="Q40" i="30"/>
  <c r="Z26" i="30"/>
  <c r="Q13" i="30"/>
  <c r="Z10" i="30"/>
  <c r="G46" i="21"/>
  <c r="F46" i="21"/>
  <c r="D46" i="21"/>
  <c r="H46" i="21"/>
  <c r="Q22" i="30"/>
  <c r="Q6" i="30"/>
  <c r="E38" i="30"/>
  <c r="F21" i="21"/>
  <c r="F24" i="21" s="1"/>
  <c r="D24" i="21"/>
  <c r="O24" i="21"/>
  <c r="Z12" i="30"/>
  <c r="Q8" i="30"/>
  <c r="Q28" i="30"/>
  <c r="Q45" i="30"/>
  <c r="Q20" i="30"/>
  <c r="Q29" i="30"/>
  <c r="E36" i="30"/>
  <c r="E16" i="30"/>
  <c r="E24" i="30"/>
  <c r="Q31" i="30"/>
  <c r="E17" i="30"/>
  <c r="E21" i="30"/>
  <c r="E44" i="30"/>
  <c r="E5" i="30"/>
  <c r="E25" i="30"/>
  <c r="E52" i="30"/>
  <c r="E32" i="30"/>
  <c r="E33" i="30"/>
  <c r="E41" i="30"/>
  <c r="P5" i="21"/>
  <c r="P21" i="21" s="1"/>
  <c r="E37" i="30"/>
  <c r="E4" i="30"/>
  <c r="E9" i="30"/>
  <c r="E48" i="30"/>
  <c r="E49" i="30"/>
  <c r="E47" i="30"/>
  <c r="E51" i="30"/>
  <c r="E11" i="30"/>
  <c r="E18" i="30"/>
  <c r="E39" i="30"/>
  <c r="E23" i="30"/>
  <c r="E50" i="30"/>
  <c r="E42" i="30"/>
  <c r="E30" i="30"/>
  <c r="E35" i="30"/>
  <c r="E46" i="30"/>
  <c r="E14" i="30"/>
  <c r="E43" i="30"/>
  <c r="E7" i="30"/>
  <c r="E5" i="21"/>
  <c r="E21" i="21" s="1"/>
  <c r="E24" i="21" s="1"/>
  <c r="E15" i="30"/>
  <c r="E27" i="30"/>
  <c r="U30" i="20"/>
  <c r="D30" i="20"/>
  <c r="B46" i="21"/>
  <c r="AZ18" i="32"/>
  <c r="E32" i="21" s="1"/>
  <c r="E38" i="21" s="1"/>
  <c r="E46" i="21" s="1"/>
  <c r="Y55" i="30"/>
  <c r="N55" i="30"/>
  <c r="X55" i="30"/>
  <c r="AB55" i="30"/>
  <c r="R55" i="30"/>
  <c r="S55" i="30"/>
  <c r="T55" i="30"/>
  <c r="AA55" i="30"/>
  <c r="O55" i="30"/>
  <c r="AC55" i="30"/>
  <c r="W55" i="30"/>
  <c r="P55" i="30"/>
  <c r="D29" i="20"/>
  <c r="D42" i="20" s="1"/>
  <c r="I29" i="20"/>
  <c r="I30" i="20"/>
  <c r="J30" i="20"/>
  <c r="J29" i="20"/>
  <c r="O30" i="20"/>
  <c r="O29" i="20"/>
  <c r="N30" i="20"/>
  <c r="N29" i="20"/>
  <c r="P29" i="20"/>
  <c r="P30" i="20"/>
  <c r="C29" i="20"/>
  <c r="C30" i="20"/>
  <c r="H30" i="20"/>
  <c r="H29" i="20"/>
  <c r="V44" i="20" l="1"/>
  <c r="R42" i="20"/>
  <c r="G42" i="20"/>
  <c r="S44" i="20"/>
  <c r="Q42" i="20"/>
  <c r="M42" i="20"/>
  <c r="L44" i="20"/>
  <c r="T44" i="20"/>
  <c r="N42" i="47"/>
  <c r="N44" i="47"/>
  <c r="J42" i="47"/>
  <c r="J44" i="47"/>
  <c r="Q44" i="47"/>
  <c r="Q42" i="47"/>
  <c r="M42" i="47"/>
  <c r="M44" i="47"/>
  <c r="V42" i="47"/>
  <c r="V44" i="47"/>
  <c r="S44" i="47"/>
  <c r="S42" i="47"/>
  <c r="I44" i="47"/>
  <c r="I42" i="47"/>
  <c r="H42" i="47"/>
  <c r="H44" i="47"/>
  <c r="R42" i="47"/>
  <c r="R44" i="47"/>
  <c r="P42" i="47"/>
  <c r="P44" i="47"/>
  <c r="D44" i="47"/>
  <c r="D42" i="47"/>
  <c r="C42" i="47"/>
  <c r="C44" i="47"/>
  <c r="T44" i="47"/>
  <c r="T42" i="47"/>
  <c r="U42" i="47"/>
  <c r="U44" i="47"/>
  <c r="O44" i="47"/>
  <c r="O42" i="47"/>
  <c r="L44" i="47"/>
  <c r="L42" i="47"/>
  <c r="G42" i="47"/>
  <c r="G44" i="47"/>
  <c r="E56" i="30"/>
  <c r="P24" i="21"/>
  <c r="P25" i="21"/>
  <c r="U44" i="20"/>
  <c r="Z38" i="30"/>
  <c r="Q38" i="30"/>
  <c r="Z36" i="30"/>
  <c r="Q36" i="30"/>
  <c r="Z24" i="30"/>
  <c r="Q24" i="30"/>
  <c r="Q16" i="30"/>
  <c r="Z16" i="30"/>
  <c r="Z48" i="30"/>
  <c r="Q48" i="30"/>
  <c r="Q9" i="30"/>
  <c r="Z9" i="30"/>
  <c r="Z32" i="30"/>
  <c r="Q32" i="30"/>
  <c r="Q25" i="30"/>
  <c r="Z25" i="30"/>
  <c r="Z21" i="30"/>
  <c r="Q21" i="30"/>
  <c r="Q44" i="30"/>
  <c r="Z44" i="30"/>
  <c r="Z49" i="30"/>
  <c r="Q49" i="30"/>
  <c r="Z37" i="30"/>
  <c r="Q37" i="30"/>
  <c r="Z41" i="30"/>
  <c r="Q41" i="30"/>
  <c r="Z52" i="30"/>
  <c r="Q52" i="30"/>
  <c r="Z5" i="30"/>
  <c r="Q5" i="30"/>
  <c r="Q33" i="30"/>
  <c r="Z33" i="30"/>
  <c r="Z4" i="30"/>
  <c r="Q4" i="30"/>
  <c r="Z17" i="30"/>
  <c r="Q17" i="30"/>
  <c r="Q7" i="30"/>
  <c r="Z7" i="30"/>
  <c r="E55" i="30"/>
  <c r="Q23" i="30"/>
  <c r="Z23" i="30"/>
  <c r="Q27" i="30"/>
  <c r="Z27" i="30"/>
  <c r="Q46" i="30"/>
  <c r="Z46" i="30"/>
  <c r="Z50" i="30"/>
  <c r="Q50" i="30"/>
  <c r="Q11" i="30"/>
  <c r="Z11" i="30"/>
  <c r="Z14" i="30"/>
  <c r="Q14" i="30"/>
  <c r="Z42" i="30"/>
  <c r="Q42" i="30"/>
  <c r="Q18" i="30"/>
  <c r="Z18" i="30"/>
  <c r="Z15" i="30"/>
  <c r="Q15" i="30"/>
  <c r="Z35" i="30"/>
  <c r="Q35" i="30"/>
  <c r="Z51" i="30"/>
  <c r="Q51" i="30"/>
  <c r="Z43" i="30"/>
  <c r="Q43" i="30"/>
  <c r="Z30" i="30"/>
  <c r="Q30" i="30"/>
  <c r="Q39" i="30"/>
  <c r="Z39" i="30"/>
  <c r="Q47" i="30"/>
  <c r="Z47" i="30"/>
  <c r="D44" i="20"/>
  <c r="I42" i="20"/>
  <c r="I44" i="20"/>
  <c r="J42" i="20"/>
  <c r="J44" i="20"/>
  <c r="N44" i="20"/>
  <c r="N42" i="20"/>
  <c r="O42" i="20"/>
  <c r="O44" i="20"/>
  <c r="C42" i="20"/>
  <c r="C44" i="20"/>
  <c r="H44" i="20"/>
  <c r="H42" i="20"/>
  <c r="P42" i="20"/>
  <c r="P44" i="20"/>
  <c r="Q56" i="30" l="1"/>
  <c r="Z56" i="30"/>
  <c r="Z55" i="30"/>
  <c r="Q55" i="30"/>
  <c r="B29" i="47" l="1"/>
  <c r="B44" i="47" s="1"/>
  <c r="B30" i="47"/>
  <c r="B42" i="47" l="1"/>
  <c r="E29" i="47"/>
  <c r="E44" i="47" s="1"/>
  <c r="E30" i="47"/>
  <c r="E42" i="47" l="1"/>
  <c r="F30" i="47"/>
  <c r="F29" i="47"/>
  <c r="F42" i="47" s="1"/>
  <c r="F44" i="47" l="1"/>
  <c r="K30" i="47"/>
  <c r="K29" i="47"/>
  <c r="K44" i="47" s="1"/>
  <c r="K42" i="47" l="1"/>
  <c r="B29" i="20"/>
  <c r="B42" i="20" s="1"/>
  <c r="B30" i="20"/>
  <c r="E30" i="20"/>
  <c r="E29" i="20"/>
  <c r="E42" i="20" s="1"/>
  <c r="F29" i="20"/>
  <c r="F42" i="20" s="1"/>
  <c r="F30" i="20"/>
  <c r="K30" i="20"/>
  <c r="K29" i="20"/>
  <c r="K42" i="20" s="1"/>
  <c r="B44" i="20" l="1"/>
  <c r="F44" i="20"/>
  <c r="E44" i="20"/>
  <c r="K44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<sst xmlns="http://schemas.openxmlformats.org/spreadsheetml/2006/main" count="5951" uniqueCount="517">
  <si>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</si>
  <si>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</si>
  <si>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</si>
  <si>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</si>
  <si>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</si>
  <si>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</si>
  <si>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</si>
  <si>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</si>
  <si>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</si>
  <si>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</si>
  <si>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</si>
  <si>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</si>
  <si>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</si>
  <si>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</si>
  <si>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</si>
  <si>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</si>
  <si>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</si>
  <si>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</si>
  <si>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</si>
  <si>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</si>
  <si>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</si>
  <si>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</si>
  <si>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</si>
  <si>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</si>
  <si>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</si>
  <si>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</si>
  <si>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</si>
  <si>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</si>
  <si>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</si>
  <si>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</si>
  <si>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</si>
  <si>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</si>
  <si>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</si>
  <si>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</si>
  <si>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</si>
  <si>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</si>
  <si>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</si>
  <si>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</si>
  <si>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</si>
  <si>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</si>
  <si>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</si>
  <si>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</si>
  <si>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</si>
  <si>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</si>
  <si>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</si>
  <si>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</si>
  <si>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</si>
  <si>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</si>
  <si>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</si>
  <si>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</si>
  <si>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</si>
  <si>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</si>
  <si>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</si>
  <si>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</si>
  <si>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</si>
  <si>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</si>
  <si>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</si>
  <si>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</si>
  <si>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</si>
  <si>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</si>
  <si>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</si>
  <si>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</si>
  <si>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</si>
  <si>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</si>
  <si>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</si>
  <si>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</si>
  <si>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</si>
  <si>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</si>
  <si>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</si>
  <si>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</si>
  <si>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</si>
  <si>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</si>
  <si>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</si>
  <si>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</si>
  <si>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</si>
  <si>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</si>
  <si>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</si>
  <si>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</si>
  <si>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</si>
  <si>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</si>
  <si>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</si>
  <si>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</si>
  <si>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</si>
  <si>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</si>
  <si>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</si>
  <si>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</si>
  <si>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</si>
  <si>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</si>
  <si>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</si>
  <si>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</si>
  <si>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</si>
  <si>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</si>
  <si>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</si>
  <si>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</si>
  <si>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</si>
  <si>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</si>
  <si>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</si>
  <si>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</si>
  <si>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</si>
  <si>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</si>
  <si>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</si>
  <si>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</si>
  <si>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</si>
  <si>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</si>
  <si>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</si>
  <si>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</si>
  <si>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</si>
  <si>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</si>
  <si>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</si>
  <si>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</si>
  <si>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</si>
  <si>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</si>
  <si>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</si>
  <si>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</si>
  <si>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</si>
  <si>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</si>
  <si>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</si>
  <si>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</si>
  <si>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</si>
  <si>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</si>
  <si>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</si>
  <si>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</si>
  <si>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</si>
  <si>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</si>
  <si>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</si>
  <si>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</si>
  <si>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</si>
  <si>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</si>
  <si>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</si>
  <si>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</si>
  <si>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</si>
  <si>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</si>
  <si>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</si>
  <si>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</si>
  <si>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</si>
  <si>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</si>
  <si>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</si>
  <si>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</si>
  <si>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</si>
  <si>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</si>
  <si>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</si>
  <si>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</si>
  <si>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</si>
  <si>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</si>
  <si>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</si>
  <si>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</si>
  <si>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</si>
  <si>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</si>
  <si>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</si>
  <si>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</si>
  <si>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</si>
  <si>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</si>
  <si>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</si>
  <si>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</si>
  <si>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</si>
  <si>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</si>
  <si>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</si>
  <si>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</si>
  <si>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</si>
  <si>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</si>
  <si>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</si>
  <si>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</si>
  <si>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</si>
  <si>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</si>
  <si>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</si>
  <si>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</si>
  <si>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</si>
  <si>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</si>
  <si>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</si>
  <si>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</si>
  <si>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</si>
  <si>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</si>
  <si>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</si>
  <si>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</si>
  <si>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</si>
  <si>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</si>
  <si>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</si>
  <si>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</si>
  <si>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</si>
  <si>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</si>
  <si>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</si>
  <si>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</si>
  <si>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</si>
  <si>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</si>
  <si>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</si>
  <si>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</si>
  <si>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</si>
  <si>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</si>
  <si>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</si>
  <si>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</si>
  <si>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</si>
  <si>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</si>
  <si>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</si>
  <si>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</si>
  <si>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</si>
  <si>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</si>
  <si>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</si>
  <si>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</si>
  <si>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</si>
  <si>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</si>
  <si>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</si>
  <si>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</si>
  <si>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</si>
  <si>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</si>
  <si>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</si>
  <si>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</si>
  <si>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</si>
  <si>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</si>
  <si>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</si>
  <si>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</si>
  <si>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</si>
  <si>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</si>
  <si>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</si>
  <si>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</si>
  <si>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</si>
  <si>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</si>
  <si>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</si>
  <si>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</si>
  <si>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</si>
  <si>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</si>
  <si>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</si>
  <si>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</si>
  <si>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</si>
  <si>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</si>
  <si>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</si>
  <si>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</si>
  <si>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</si>
  <si>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</si>
  <si>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ptn inln ratio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</si>
  <si>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</si>
  <si>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</si>
  <si>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</si>
  <si>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</si>
  <si>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</si>
  <si>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</si>
  <si>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</si>
  <si>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</si>
  <si>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</si>
  <si>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</si>
  <si>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</si>
  <si>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</si>
  <si>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Eastern States Total</t>
  </si>
  <si>
    <t>Esatern States</t>
  </si>
  <si>
    <t>Eastern US Total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</si>
  <si>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</si>
  <si>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</si>
  <si>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</si>
  <si>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</si>
  <si>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ag - agricultural ammonia emissions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</si>
  <si>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</si>
  <si>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</si>
  <si>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</si>
  <si>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</si>
  <si>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</si>
  <si>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</si>
  <si>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</si>
  <si>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</si>
  <si>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</si>
  <si>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</si>
  <si>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</si>
  <si>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</si>
  <si>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</si>
  <si>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</si>
  <si>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</si>
  <si>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</si>
  <si>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</si>
  <si>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</si>
  <si>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</si>
  <si>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</si>
  <si>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</si>
  <si>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</si>
  <si>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</si>
  <si>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</si>
  <si>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</si>
  <si>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</si>
  <si>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</si>
  <si>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</si>
  <si>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</si>
  <si>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</si>
  <si>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</si>
  <si>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</si>
  <si>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</si>
  <si>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</si>
  <si>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</si>
  <si>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</si>
  <si>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</si>
  <si>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</si>
  <si>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</si>
  <si>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</si>
  <si>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</si>
  <si>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</si>
  <si>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</si>
  <si>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</si>
  <si>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</si>
  <si>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</si>
  <si>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</si>
  <si>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</si>
  <si>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</si>
  <si>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</si>
  <si>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</si>
  <si>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</si>
  <si>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</si>
  <si>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</si>
  <si>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</si>
  <si>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</si>
  <si>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</si>
  <si>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</si>
  <si>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</si>
  <si>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</si>
  <si>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</si>
  <si>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</si>
  <si>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</si>
  <si>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</si>
  <si>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</si>
  <si>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</si>
  <si>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</si>
  <si>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</si>
  <si>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</si>
  <si>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</si>
  <si>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</si>
  <si>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</si>
  <si>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</si>
  <si>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</si>
  <si>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</si>
  <si>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</si>
  <si>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</si>
  <si>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</si>
  <si>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</si>
  <si>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</si>
  <si>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</si>
  <si>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</si>
  <si>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</si>
  <si>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</si>
  <si>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</si>
  <si>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</si>
  <si>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</si>
  <si>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</si>
  <si>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</si>
  <si>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</si>
  <si>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</si>
  <si>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pt_og inln ratio</t>
  </si>
  <si>
    <t>adj/unadj</t>
  </si>
  <si>
    <t>APIN</t>
  </si>
  <si>
    <t>BPIN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</si>
  <si>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</si>
  <si>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</si>
  <si>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</si>
  <si>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</si>
  <si>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</si>
  <si>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</si>
  <si>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</si>
  <si>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</si>
  <si>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</si>
  <si>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</si>
  <si>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 xml:space="preserve">#        </t>
  </si>
  <si>
    <t xml:space="preserve"> [moles/yr]   </t>
  </si>
  <si>
    <t xml:space="preserve"> [g/yr]       </t>
  </si>
  <si>
    <t xml:space="preserve"> [moles/yr]</t>
  </si>
  <si>
    <t>#Elevstat</t>
  </si>
  <si>
    <t xml:space="preserve"> ALDX         </t>
  </si>
  <si>
    <t xml:space="preserve"> CL2          </t>
  </si>
  <si>
    <t xml:space="preserve"> S-CO         </t>
  </si>
  <si>
    <t xml:space="preserve"> FORM_PRIMARY </t>
  </si>
  <si>
    <t xml:space="preserve"> S-HCL 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</si>
  <si>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</si>
  <si>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</si>
  <si>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</si>
  <si>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</si>
  <si>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PEC          </t>
  </si>
  <si>
    <t xml:space="preserve"> S-PMC        </t>
  </si>
  <si>
    <t xml:space="preserve"> PSO4         </t>
  </si>
  <si>
    <t xml:space="preserve"> PTI          </t>
  </si>
  <si>
    <t xml:space="preserve"> S-SO2        </t>
  </si>
  <si>
    <t xml:space="preserve"> SULF</t>
  </si>
  <si>
    <t xml:space="preserve">       E</t>
  </si>
  <si>
    <t xml:space="preserve">       L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</si>
  <si>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</si>
  <si>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</si>
  <si>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</si>
  <si>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</si>
  <si>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</si>
  <si>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</si>
  <si>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</si>
  <si>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</si>
  <si>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</si>
  <si>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</si>
  <si>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</si>
  <si>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</si>
  <si>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</si>
  <si>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</si>
  <si>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</si>
  <si>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</si>
  <si>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</si>
  <si>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</si>
  <si>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</si>
  <si>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</si>
  <si>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 xml:space="preserve"> S-BENZ       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</si>
  <si>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</si>
  <si>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</si>
  <si>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</si>
  <si>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</si>
  <si>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</si>
  <si>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</si>
  <si>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</si>
  <si>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</si>
  <si>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 xml:space="preserve"> NAPH         </t>
  </si>
  <si>
    <t xml:space="preserve"> PCL          </t>
  </si>
  <si>
    <t xml:space="preserve"> PFE          </t>
  </si>
  <si>
    <t xml:space="preserve"> PSI          </t>
  </si>
  <si>
    <t xml:space="preserve"> SOAALK       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</si>
  <si>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</si>
  <si>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</si>
  <si>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</si>
  <si>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</si>
  <si>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</si>
  <si>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</si>
  <si>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</si>
  <si>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</si>
  <si>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</si>
  <si>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</si>
  <si>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</si>
  <si>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</si>
  <si>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</si>
  <si>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</si>
  <si>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</si>
  <si>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</si>
  <si>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</si>
  <si>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</si>
  <si>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</si>
  <si>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</si>
  <si>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ptfire_mxca - Point source wild and prescribed fire emissions in Canada and Mexico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</si>
  <si>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</si>
  <si>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</si>
  <si>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</si>
  <si>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</si>
  <si>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</si>
  <si>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</si>
  <si>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</si>
  <si>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</si>
  <si>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</si>
  <si>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</si>
  <si>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</si>
  <si>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</si>
  <si>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</si>
  <si>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</si>
  <si>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</si>
  <si>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</si>
  <si>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</si>
  <si>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</si>
  <si>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</si>
  <si>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</si>
  <si>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</si>
  <si>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</si>
  <si>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</si>
  <si>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</si>
  <si>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</si>
  <si>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</si>
  <si>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beis 12US1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</si>
  <si>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</si>
  <si>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</si>
  <si>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</si>
  <si>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</si>
  <si>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</si>
  <si>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</si>
  <si>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</si>
  <si>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NAPHTHALENE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</si>
  <si>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</si>
  <si>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</si>
  <si>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</si>
  <si>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</si>
  <si>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</si>
  <si>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</si>
  <si>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</si>
  <si>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</si>
  <si>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</si>
  <si>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</si>
  <si>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</si>
  <si>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</si>
  <si>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Inventory (2016fd)</t>
  </si>
  <si>
    <t>Unknown</t>
  </si>
  <si>
    <t>SMOKE (2016fe 12US1)</t>
  </si>
  <si>
    <t>Emissions are computed for each modeling sector and summarized for the 12US2 and 36US3 grids</t>
  </si>
  <si>
    <t>Inventory (2016ff)</t>
  </si>
  <si>
    <t>SMOKE (2016ff 36US3)</t>
  </si>
  <si>
    <t>adj/unadj 2016fd</t>
  </si>
  <si>
    <t>SMOKE (2016ff 12US1)</t>
  </si>
  <si>
    <t>2016ff 36US3</t>
  </si>
  <si>
    <t>beis 36US3 (domain totals)</t>
  </si>
  <si>
    <t>voc sum</t>
  </si>
  <si>
    <t>2016ff 12US1</t>
  </si>
  <si>
    <t>SMOKE adjusted (2016ff 12US1; Alaska is from 36US3)</t>
  </si>
  <si>
    <t>SMOKE unadjusted (2016ff 12US1; Alaska is from 36US3)</t>
  </si>
  <si>
    <t>SMOKE (2016ff 12US1 + AK 36US3)</t>
  </si>
  <si>
    <t>Alaska (36US3)</t>
  </si>
  <si>
    <t>36US3 Total</t>
  </si>
  <si>
    <t>onroad 36US3</t>
  </si>
  <si>
    <t>SMOKE unadjusted (2016ff 36US3)</t>
  </si>
  <si>
    <t>adj/unadj from 2016fe</t>
  </si>
  <si>
    <t>SMOKE adjusted (2016ff 36US3)</t>
  </si>
  <si>
    <t>othptdust 36US3</t>
  </si>
  <si>
    <t>othptdust 12US1</t>
  </si>
  <si>
    <t>SMOKE unadjusted (2016ff 12US1)</t>
  </si>
  <si>
    <t>SMOKE adjusted (2016ff 12US1)</t>
  </si>
  <si>
    <t>adj/unadj from 2016ff othafdust</t>
  </si>
  <si>
    <t>Inventory (2016ff 10dec2018)</t>
  </si>
  <si>
    <t>Inventory (2016ff 11dec2018)</t>
  </si>
  <si>
    <t>ptagfire elevated</t>
  </si>
  <si>
    <t>ptfire_othna 36US3</t>
  </si>
  <si>
    <t>ptfire elevated (inc. othna)</t>
  </si>
  <si>
    <r>
      <rPr>
        <b/>
        <sz val="11"/>
        <color theme="1"/>
        <rFont val="Calibri"/>
        <family val="2"/>
        <scheme val="minor"/>
      </rPr>
      <t>2016ff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</si>
  <si>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othptdust</t>
  </si>
  <si>
    <t>Canada ptfire_othna</t>
  </si>
  <si>
    <t>Mexico ptfire_othna</t>
  </si>
  <si>
    <t>ptfire_othna 12US1</t>
  </si>
  <si>
    <r>
      <rPr>
        <b/>
        <sz val="11"/>
        <color theme="1"/>
        <rFont val="Calibri"/>
        <family val="2"/>
        <scheme val="minor"/>
      </rPr>
      <t>2016ff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</si>
  <si>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cmv_c3 36US3</t>
  </si>
  <si>
    <t>Inventory (2016ff, correct ann_value)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</si>
</sst>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7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0" xfId="0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164" fontId="0" fillId="0" borderId="0" xfId="74" applyNumberFormat="1" applyFont="1" applyFill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0" fontId="16" fillId="0" borderId="0" xfId="0" applyNumberFormat="1" applyFont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2" xr16:uid="{00000000-0016-0000-0500-000000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3" xr16:uid="{00000000-0016-0000-0E00-000008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4" xr16:uid="{00000000-0016-0000-1000-000009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1100-00000A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8" xr16:uid="{00000000-0016-0000-1200-00000B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300-00000C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400-00000D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500-00000E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600-00000F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3" xr16:uid="{00000000-0016-0000-1700-000010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4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D00-000012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E00-000013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4" xr16:uid="{00000000-0016-0000-1F00-000014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5" xr16:uid="{00000000-0016-0000-2000-000015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6" xr16:uid="{00000000-0016-0000-2100-000016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27" xr16:uid="{00000000-0016-0000-2300-000017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6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6" xr16:uid="{00000000-0016-0000-0900-000003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8" xr16:uid="{00000000-0016-0000-0A00-000004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9" xr16:uid="{00000000-0016-0000-0B00-000005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AF1A5A94-0C03-4688-96BF-D2ECD0CDBC0F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1" xr16:uid="{00000000-0016-0000-0C00-000006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2" xr16:uid="{00000000-0016-0000-0D00-000007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3"/>
  <sheetViews>
    <sheetView workbookViewId="0">
      <selection activeCell="E20" sqref="E20"/>
    </sheetView>
  </sheetViews>
  <sheetFormatPr defaultColWidth="9.109375" defaultRowHeight="14.4" x14ac:dyDescent="0.3"/>
  <cols>
    <col min="1" max="1" width="16" style="34" customWidth="1"/>
    <col min="2" max="16384" width="9.109375" style="34"/>
  </cols>
  <sheetData>
    <row r="1" spans="1:1" x14ac:dyDescent="0.3">
      <c r="A1" s="34" t="s">
        <v>255</v>
      </c>
    </row>
    <row r="2" spans="1:1" x14ac:dyDescent="0.3">
      <c r="A2" s="34" t="s">
        <v>247</v>
      </c>
    </row>
    <row r="3" spans="1:1" x14ac:dyDescent="0.3">
      <c r="A3" s="34" t="s">
        <v>481</v>
      </c>
    </row>
    <row r="5" spans="1:1" x14ac:dyDescent="0.3">
      <c r="A5" s="2" t="s">
        <v>256</v>
      </c>
    </row>
    <row r="6" spans="1:1" x14ac:dyDescent="0.3">
      <c r="A6" s="34" t="s">
        <v>248</v>
      </c>
    </row>
    <row r="7" spans="1:1" x14ac:dyDescent="0.3">
      <c r="A7" s="34" t="s">
        <v>424</v>
      </c>
    </row>
    <row r="8" spans="1:1" x14ac:dyDescent="0.3">
      <c r="A8" s="73" t="s">
        <v>443</v>
      </c>
    </row>
    <row r="9" spans="1:1" x14ac:dyDescent="0.3">
      <c r="A9" s="34" t="s">
        <v>423</v>
      </c>
    </row>
    <row r="10" spans="1:1" x14ac:dyDescent="0.3">
      <c r="A10" s="34" t="s">
        <v>249</v>
      </c>
    </row>
    <row r="11" spans="1:1" x14ac:dyDescent="0.3">
      <c r="A11" s="34" t="s">
        <v>425</v>
      </c>
    </row>
    <row r="12" spans="1:1" x14ac:dyDescent="0.3">
      <c r="A12" s="34" t="s">
        <v>426</v>
      </c>
    </row>
    <row r="13" spans="1:1" x14ac:dyDescent="0.3">
      <c r="A13" s="34" t="s">
        <v>250</v>
      </c>
    </row>
    <row r="14" spans="1:1" x14ac:dyDescent="0.3">
      <c r="A14" s="34" t="s">
        <v>251</v>
      </c>
    </row>
    <row r="15" spans="1:1" x14ac:dyDescent="0.3">
      <c r="A15" s="34" t="s">
        <v>427</v>
      </c>
    </row>
    <row r="16" spans="1:1" x14ac:dyDescent="0.3">
      <c r="A16" s="76" t="s">
        <v>432</v>
      </c>
    </row>
    <row r="17" spans="1:1" x14ac:dyDescent="0.3">
      <c r="A17" s="34" t="s">
        <v>433</v>
      </c>
    </row>
    <row r="18" spans="1:1" x14ac:dyDescent="0.3">
      <c r="A18" s="34" t="s">
        <v>252</v>
      </c>
    </row>
    <row r="19" spans="1:1" x14ac:dyDescent="0.3">
      <c r="A19" s="34" t="s">
        <v>428</v>
      </c>
    </row>
    <row r="20" spans="1:1" x14ac:dyDescent="0.3">
      <c r="A20" s="34" t="s">
        <v>429</v>
      </c>
    </row>
    <row r="21" spans="1:1" x14ac:dyDescent="0.3">
      <c r="A21" s="34" t="s">
        <v>434</v>
      </c>
    </row>
    <row r="22" spans="1:1" x14ac:dyDescent="0.3">
      <c r="A22" s="34" t="s">
        <v>431</v>
      </c>
    </row>
    <row r="23" spans="1:1" x14ac:dyDescent="0.3">
      <c r="A23" s="34" t="s">
        <v>430</v>
      </c>
    </row>
    <row r="24" spans="1:1" x14ac:dyDescent="0.3">
      <c r="A24" s="34" t="s">
        <v>444</v>
      </c>
    </row>
    <row r="25" spans="1:1" x14ac:dyDescent="0.3">
      <c r="A25" s="34" t="s">
        <v>445</v>
      </c>
    </row>
    <row r="26" spans="1:1" x14ac:dyDescent="0.3">
      <c r="A26" s="34" t="s">
        <v>435</v>
      </c>
    </row>
    <row r="27" spans="1:1" x14ac:dyDescent="0.3">
      <c r="A27" s="34" t="s">
        <v>253</v>
      </c>
    </row>
    <row r="28" spans="1:1" x14ac:dyDescent="0.3">
      <c r="A28" s="34" t="s">
        <v>397</v>
      </c>
    </row>
    <row r="29" spans="1:1" x14ac:dyDescent="0.3">
      <c r="A29" s="34" t="s">
        <v>254</v>
      </c>
    </row>
    <row r="32" spans="1:1" x14ac:dyDescent="0.3">
      <c r="A32" s="74" t="s">
        <v>310</v>
      </c>
    </row>
    <row r="33" spans="1:2" x14ac:dyDescent="0.3">
      <c r="A33" s="66" t="s">
        <v>391</v>
      </c>
      <c r="B33" s="34" t="s">
        <v>436</v>
      </c>
    </row>
    <row r="34" spans="1:2" x14ac:dyDescent="0.3">
      <c r="A34" s="66" t="s">
        <v>178</v>
      </c>
      <c r="B34" s="66" t="s">
        <v>308</v>
      </c>
    </row>
    <row r="35" spans="1:2" x14ac:dyDescent="0.3">
      <c r="A35" s="34" t="s">
        <v>131</v>
      </c>
      <c r="B35" s="75" t="s">
        <v>285</v>
      </c>
    </row>
    <row r="36" spans="1:2" x14ac:dyDescent="0.3">
      <c r="A36" s="34" t="s">
        <v>132</v>
      </c>
      <c r="B36" s="34" t="s">
        <v>307</v>
      </c>
    </row>
    <row r="37" spans="1:2" x14ac:dyDescent="0.3">
      <c r="A37" s="34" t="s">
        <v>133</v>
      </c>
      <c r="B37" s="34" t="s">
        <v>284</v>
      </c>
    </row>
    <row r="38" spans="1:2" x14ac:dyDescent="0.3">
      <c r="A38" s="34" t="s">
        <v>392</v>
      </c>
      <c r="B38" s="34" t="s">
        <v>275</v>
      </c>
    </row>
    <row r="39" spans="1:2" x14ac:dyDescent="0.3">
      <c r="A39" s="34" t="s">
        <v>179</v>
      </c>
      <c r="B39" s="34" t="s">
        <v>299</v>
      </c>
    </row>
    <row r="40" spans="1:2" x14ac:dyDescent="0.3">
      <c r="A40" s="34" t="s">
        <v>134</v>
      </c>
      <c r="B40" s="34" t="s">
        <v>300</v>
      </c>
    </row>
    <row r="41" spans="1:2" x14ac:dyDescent="0.3">
      <c r="A41" s="34" t="s">
        <v>135</v>
      </c>
      <c r="B41" s="34" t="s">
        <v>301</v>
      </c>
    </row>
    <row r="42" spans="1:2" x14ac:dyDescent="0.3">
      <c r="A42" s="34" t="s">
        <v>59</v>
      </c>
      <c r="B42" s="34" t="s">
        <v>276</v>
      </c>
    </row>
    <row r="43" spans="1:2" x14ac:dyDescent="0.3">
      <c r="A43" s="34" t="s">
        <v>136</v>
      </c>
      <c r="B43" s="75" t="s">
        <v>442</v>
      </c>
    </row>
    <row r="44" spans="1:2" x14ac:dyDescent="0.3">
      <c r="A44" s="34" t="s">
        <v>137</v>
      </c>
      <c r="B44" s="34" t="s">
        <v>287</v>
      </c>
    </row>
    <row r="45" spans="1:2" x14ac:dyDescent="0.3">
      <c r="A45" s="34" t="s">
        <v>393</v>
      </c>
      <c r="B45" s="34" t="s">
        <v>438</v>
      </c>
    </row>
    <row r="46" spans="1:2" x14ac:dyDescent="0.3">
      <c r="A46" s="34" t="s">
        <v>138</v>
      </c>
      <c r="B46" s="34" t="s">
        <v>282</v>
      </c>
    </row>
    <row r="47" spans="1:2" x14ac:dyDescent="0.3">
      <c r="A47" s="34" t="s">
        <v>139</v>
      </c>
      <c r="B47" s="75" t="s">
        <v>288</v>
      </c>
    </row>
    <row r="48" spans="1:2" x14ac:dyDescent="0.3">
      <c r="A48" s="34" t="s">
        <v>140</v>
      </c>
      <c r="B48" s="75" t="s">
        <v>289</v>
      </c>
    </row>
    <row r="49" spans="1:2" x14ac:dyDescent="0.3">
      <c r="A49" s="34" t="s">
        <v>67</v>
      </c>
      <c r="B49" s="75" t="s">
        <v>306</v>
      </c>
    </row>
    <row r="50" spans="1:2" x14ac:dyDescent="0.3">
      <c r="A50" s="34" t="s">
        <v>141</v>
      </c>
      <c r="B50" s="34" t="s">
        <v>281</v>
      </c>
    </row>
    <row r="51" spans="1:2" x14ac:dyDescent="0.3">
      <c r="A51" s="34" t="s">
        <v>142</v>
      </c>
      <c r="B51" s="34" t="s">
        <v>286</v>
      </c>
    </row>
    <row r="52" spans="1:2" x14ac:dyDescent="0.3">
      <c r="A52" s="34" t="s">
        <v>143</v>
      </c>
      <c r="B52" s="75" t="s">
        <v>290</v>
      </c>
    </row>
    <row r="53" spans="1:2" x14ac:dyDescent="0.3">
      <c r="A53" s="34" t="s">
        <v>394</v>
      </c>
      <c r="B53" s="75" t="s">
        <v>437</v>
      </c>
    </row>
    <row r="54" spans="1:2" x14ac:dyDescent="0.3">
      <c r="A54" s="34" t="s">
        <v>144</v>
      </c>
      <c r="B54" s="75" t="s">
        <v>291</v>
      </c>
    </row>
    <row r="55" spans="1:2" x14ac:dyDescent="0.3">
      <c r="A55" s="34" t="s">
        <v>400</v>
      </c>
      <c r="B55" s="34" t="s">
        <v>298</v>
      </c>
    </row>
    <row r="56" spans="1:2" x14ac:dyDescent="0.3">
      <c r="A56" s="34" t="s">
        <v>57</v>
      </c>
      <c r="B56" s="34" t="s">
        <v>277</v>
      </c>
    </row>
    <row r="57" spans="1:2" x14ac:dyDescent="0.3">
      <c r="A57" s="34" t="s">
        <v>128</v>
      </c>
      <c r="B57" s="34" t="s">
        <v>278</v>
      </c>
    </row>
    <row r="58" spans="1:2" x14ac:dyDescent="0.3">
      <c r="A58" s="34" t="s">
        <v>145</v>
      </c>
      <c r="B58" s="75" t="s">
        <v>292</v>
      </c>
    </row>
    <row r="59" spans="1:2" x14ac:dyDescent="0.3">
      <c r="A59" s="34" t="s">
        <v>146</v>
      </c>
      <c r="B59" s="75" t="s">
        <v>293</v>
      </c>
    </row>
    <row r="60" spans="1:2" x14ac:dyDescent="0.3">
      <c r="A60" s="34" t="s">
        <v>236</v>
      </c>
      <c r="B60" s="34" t="s">
        <v>302</v>
      </c>
    </row>
    <row r="61" spans="1:2" x14ac:dyDescent="0.3">
      <c r="A61" s="34" t="s">
        <v>147</v>
      </c>
      <c r="B61" s="34" t="s">
        <v>303</v>
      </c>
    </row>
    <row r="62" spans="1:2" x14ac:dyDescent="0.3">
      <c r="A62" s="34" t="s">
        <v>148</v>
      </c>
      <c r="B62" s="75" t="s">
        <v>294</v>
      </c>
    </row>
    <row r="63" spans="1:2" x14ac:dyDescent="0.3">
      <c r="A63" s="34" t="s">
        <v>149</v>
      </c>
      <c r="B63" s="75" t="s">
        <v>264</v>
      </c>
    </row>
    <row r="64" spans="1:2" x14ac:dyDescent="0.3">
      <c r="A64" s="34" t="s">
        <v>150</v>
      </c>
      <c r="B64" s="75" t="s">
        <v>295</v>
      </c>
    </row>
    <row r="65" spans="1:2" x14ac:dyDescent="0.3">
      <c r="A65" s="34" t="s">
        <v>151</v>
      </c>
      <c r="B65" s="75" t="s">
        <v>265</v>
      </c>
    </row>
    <row r="66" spans="1:2" x14ac:dyDescent="0.3">
      <c r="A66" s="34" t="s">
        <v>152</v>
      </c>
      <c r="B66" s="75" t="s">
        <v>262</v>
      </c>
    </row>
    <row r="67" spans="1:2" x14ac:dyDescent="0.3">
      <c r="A67" s="34" t="s">
        <v>153</v>
      </c>
      <c r="B67" s="75" t="s">
        <v>257</v>
      </c>
    </row>
    <row r="68" spans="1:2" x14ac:dyDescent="0.3">
      <c r="A68" s="34" t="s">
        <v>154</v>
      </c>
      <c r="B68" s="75" t="s">
        <v>266</v>
      </c>
    </row>
    <row r="69" spans="1:2" x14ac:dyDescent="0.3">
      <c r="A69" s="34" t="s">
        <v>155</v>
      </c>
      <c r="B69" s="75" t="s">
        <v>272</v>
      </c>
    </row>
    <row r="70" spans="1:2" x14ac:dyDescent="0.3">
      <c r="A70" s="34" t="s">
        <v>156</v>
      </c>
      <c r="B70" s="75" t="s">
        <v>270</v>
      </c>
    </row>
    <row r="71" spans="1:2" x14ac:dyDescent="0.3">
      <c r="A71" s="34" t="s">
        <v>157</v>
      </c>
      <c r="B71" s="75" t="s">
        <v>296</v>
      </c>
    </row>
    <row r="72" spans="1:2" x14ac:dyDescent="0.3">
      <c r="A72" s="34" t="s">
        <v>158</v>
      </c>
      <c r="B72" s="75" t="s">
        <v>269</v>
      </c>
    </row>
    <row r="73" spans="1:2" x14ac:dyDescent="0.3">
      <c r="A73" s="34" t="s">
        <v>159</v>
      </c>
      <c r="B73" s="75" t="s">
        <v>271</v>
      </c>
    </row>
    <row r="74" spans="1:2" x14ac:dyDescent="0.3">
      <c r="A74" s="34" t="s">
        <v>160</v>
      </c>
      <c r="B74" s="75" t="s">
        <v>261</v>
      </c>
    </row>
    <row r="75" spans="1:2" x14ac:dyDescent="0.3">
      <c r="A75" s="34" t="s">
        <v>161</v>
      </c>
      <c r="B75" s="75" t="s">
        <v>273</v>
      </c>
    </row>
    <row r="76" spans="1:2" x14ac:dyDescent="0.3">
      <c r="A76" s="34" t="s">
        <v>162</v>
      </c>
      <c r="B76" s="75" t="s">
        <v>274</v>
      </c>
    </row>
    <row r="77" spans="1:2" x14ac:dyDescent="0.3">
      <c r="A77" s="34" t="s">
        <v>163</v>
      </c>
      <c r="B77" s="75" t="s">
        <v>263</v>
      </c>
    </row>
    <row r="78" spans="1:2" x14ac:dyDescent="0.3">
      <c r="A78" s="34" t="s">
        <v>164</v>
      </c>
      <c r="B78" s="75" t="s">
        <v>259</v>
      </c>
    </row>
    <row r="79" spans="1:2" x14ac:dyDescent="0.3">
      <c r="A79" s="34" t="s">
        <v>165</v>
      </c>
      <c r="B79" s="75" t="s">
        <v>260</v>
      </c>
    </row>
    <row r="80" spans="1:2" x14ac:dyDescent="0.3">
      <c r="A80" s="34" t="s">
        <v>395</v>
      </c>
      <c r="B80" s="75" t="s">
        <v>441</v>
      </c>
    </row>
    <row r="81" spans="1:2" x14ac:dyDescent="0.3">
      <c r="A81" s="34" t="s">
        <v>166</v>
      </c>
      <c r="B81" s="75" t="s">
        <v>267</v>
      </c>
    </row>
    <row r="82" spans="1:2" x14ac:dyDescent="0.3">
      <c r="A82" s="34" t="s">
        <v>167</v>
      </c>
      <c r="B82" s="75" t="s">
        <v>258</v>
      </c>
    </row>
    <row r="83" spans="1:2" x14ac:dyDescent="0.3">
      <c r="A83" s="34" t="s">
        <v>168</v>
      </c>
      <c r="B83" s="75" t="s">
        <v>268</v>
      </c>
    </row>
    <row r="84" spans="1:2" x14ac:dyDescent="0.3">
      <c r="A84" s="34" t="s">
        <v>235</v>
      </c>
      <c r="B84" s="75" t="s">
        <v>309</v>
      </c>
    </row>
    <row r="85" spans="1:2" x14ac:dyDescent="0.3">
      <c r="A85" s="34" t="s">
        <v>61</v>
      </c>
      <c r="B85" s="34" t="s">
        <v>279</v>
      </c>
    </row>
    <row r="86" spans="1:2" x14ac:dyDescent="0.3">
      <c r="A86" s="34" t="s">
        <v>401</v>
      </c>
      <c r="B86" s="75" t="s">
        <v>439</v>
      </c>
    </row>
    <row r="87" spans="1:2" x14ac:dyDescent="0.3">
      <c r="A87" s="34" t="s">
        <v>169</v>
      </c>
      <c r="B87" s="75" t="s">
        <v>297</v>
      </c>
    </row>
    <row r="88" spans="1:2" x14ac:dyDescent="0.3">
      <c r="A88" s="34" t="s">
        <v>170</v>
      </c>
      <c r="B88" s="34" t="s">
        <v>283</v>
      </c>
    </row>
    <row r="89" spans="1:2" x14ac:dyDescent="0.3">
      <c r="A89" s="34" t="s">
        <v>171</v>
      </c>
      <c r="B89" s="34" t="s">
        <v>280</v>
      </c>
    </row>
    <row r="90" spans="1:2" x14ac:dyDescent="0.3">
      <c r="A90" s="34" t="s">
        <v>172</v>
      </c>
      <c r="B90" s="34" t="s">
        <v>304</v>
      </c>
    </row>
    <row r="91" spans="1:2" x14ac:dyDescent="0.3">
      <c r="A91" s="34" t="s">
        <v>173</v>
      </c>
      <c r="B91" s="34" t="s">
        <v>305</v>
      </c>
    </row>
    <row r="92" spans="1:2" x14ac:dyDescent="0.3">
      <c r="A92" s="34" t="s">
        <v>174</v>
      </c>
      <c r="B92" s="34" t="s">
        <v>440</v>
      </c>
    </row>
    <row r="93" spans="1:2" x14ac:dyDescent="0.3">
      <c r="A93" s="34" t="s">
        <v>402</v>
      </c>
      <c r="B93" s="34" t="s">
        <v>446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M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P60" sqref="BP60"/>
    </sheetView>
  </sheetViews>
  <sheetFormatPr defaultRowHeight="14.4" x14ac:dyDescent="0.3"/>
  <cols>
    <col min="1" max="1" width="21.33203125" customWidth="1"/>
    <col min="2" max="11" width="9.109375" customWidth="1"/>
    <col min="12" max="14" width="9.109375" style="29" customWidth="1"/>
    <col min="16" max="16" width="16.5546875" bestFit="1" customWidth="1"/>
    <col min="17" max="17" width="5.44140625" style="29" bestFit="1" customWidth="1"/>
    <col min="18" max="18" width="9.88671875" style="29" bestFit="1" customWidth="1"/>
    <col min="19" max="19" width="5.6640625" style="27" bestFit="1" customWidth="1"/>
    <col min="20" max="20" width="14.5546875" style="27" bestFit="1" customWidth="1"/>
    <col min="21" max="21" width="5.5546875" style="27" bestFit="1" customWidth="1"/>
    <col min="22" max="22" width="9" style="27" bestFit="1" customWidth="1"/>
    <col min="23" max="23" width="13.44140625" style="27" bestFit="1" customWidth="1"/>
    <col min="24" max="24" width="4.5546875" style="27" bestFit="1" customWidth="1"/>
    <col min="25" max="25" width="7.6640625" style="27" bestFit="1" customWidth="1"/>
    <col min="26" max="26" width="6.6640625" style="27" bestFit="1" customWidth="1"/>
    <col min="27" max="27" width="5.6640625" style="27" bestFit="1" customWidth="1"/>
    <col min="28" max="28" width="5.6640625" style="27" customWidth="1"/>
    <col min="29" max="29" width="5.88671875" style="27" bestFit="1" customWidth="1"/>
    <col min="30" max="30" width="6.44140625" style="27" bestFit="1" customWidth="1"/>
    <col min="31" max="31" width="15.44140625" style="27" bestFit="1" customWidth="1"/>
    <col min="32" max="32" width="6.6640625" style="27" bestFit="1" customWidth="1"/>
    <col min="33" max="33" width="5" style="27" bestFit="1" customWidth="1"/>
    <col min="34" max="34" width="5.109375" style="27" bestFit="1" customWidth="1"/>
    <col min="35" max="35" width="5.109375" style="27" customWidth="1"/>
    <col min="36" max="36" width="6.5546875" style="27" bestFit="1" customWidth="1"/>
    <col min="37" max="37" width="6.109375" style="27" bestFit="1" customWidth="1"/>
    <col min="38" max="38" width="4.88671875" style="27" bestFit="1" customWidth="1"/>
    <col min="39" max="39" width="10" style="27" bestFit="1" customWidth="1"/>
    <col min="40" max="40" width="9.33203125" style="27" bestFit="1" customWidth="1"/>
    <col min="41" max="41" width="7.6640625" style="27" bestFit="1" customWidth="1"/>
    <col min="42" max="42" width="9.33203125" style="27" bestFit="1" customWidth="1"/>
    <col min="43" max="43" width="6" style="27" customWidth="1"/>
    <col min="44" max="44" width="5.6640625" style="27" bestFit="1" customWidth="1"/>
    <col min="45" max="45" width="4.33203125" style="27" customWidth="1"/>
    <col min="46" max="46" width="6.6640625" style="27" bestFit="1" customWidth="1"/>
    <col min="47" max="47" width="4.5546875" style="27" bestFit="1" customWidth="1"/>
    <col min="48" max="48" width="4.109375" style="27" bestFit="1" customWidth="1"/>
    <col min="49" max="49" width="6.6640625" style="27" bestFit="1" customWidth="1"/>
    <col min="50" max="50" width="4.109375" style="27" customWidth="1"/>
    <col min="51" max="51" width="5.88671875" style="27" customWidth="1"/>
    <col min="52" max="52" width="3.33203125" style="27" bestFit="1" customWidth="1"/>
    <col min="53" max="53" width="6.6640625" style="27" bestFit="1" customWidth="1"/>
    <col min="54" max="54" width="6.88671875" style="27" bestFit="1" customWidth="1"/>
    <col min="55" max="55" width="5.6640625" style="27" bestFit="1" customWidth="1"/>
    <col min="56" max="56" width="5.109375" style="27" customWidth="1"/>
    <col min="57" max="57" width="5.33203125" style="27" customWidth="1"/>
    <col min="58" max="58" width="8.6640625" style="27" bestFit="1" customWidth="1"/>
    <col min="59" max="59" width="4.88671875" style="27" customWidth="1"/>
    <col min="60" max="60" width="7.88671875" style="27" bestFit="1" customWidth="1"/>
    <col min="61" max="61" width="5.88671875" style="27" customWidth="1"/>
    <col min="62" max="62" width="6" style="27" bestFit="1" customWidth="1"/>
    <col min="63" max="63" width="5.6640625" style="27" bestFit="1" customWidth="1"/>
    <col min="64" max="64" width="5.6640625" style="27" customWidth="1"/>
    <col min="65" max="65" width="3.88671875" style="27" bestFit="1" customWidth="1"/>
    <col min="66" max="66" width="5.5546875" style="27" bestFit="1" customWidth="1"/>
    <col min="67" max="67" width="3.88671875" style="27" bestFit="1" customWidth="1"/>
    <col min="68" max="68" width="6.6640625" style="27" bestFit="1" customWidth="1"/>
    <col min="69" max="69" width="6.6640625" style="27" customWidth="1"/>
    <col min="70" max="71" width="5.33203125" style="27" bestFit="1" customWidth="1"/>
    <col min="72" max="73" width="5.6640625" style="27" bestFit="1" customWidth="1"/>
    <col min="74" max="74" width="9.109375" style="27" bestFit="1" customWidth="1"/>
    <col min="75" max="75" width="7.109375" style="27" bestFit="1" customWidth="1"/>
    <col min="77" max="77" width="9.109375" style="29"/>
    <col min="79" max="88" width="9.109375" style="29"/>
  </cols>
  <sheetData>
    <row r="1" spans="1:91" x14ac:dyDescent="0.3">
      <c r="B1" s="97" t="s">
        <v>504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P1" s="29" t="s">
        <v>483</v>
      </c>
    </row>
    <row r="2" spans="1:91" x14ac:dyDescent="0.3">
      <c r="A2" s="7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I2" s="97" t="s">
        <v>63</v>
      </c>
      <c r="J2" s="97" t="s">
        <v>64</v>
      </c>
      <c r="K2" s="97" t="s">
        <v>65</v>
      </c>
      <c r="L2" s="97" t="s">
        <v>317</v>
      </c>
      <c r="M2" s="97" t="s">
        <v>320</v>
      </c>
      <c r="N2" s="97" t="s">
        <v>327</v>
      </c>
      <c r="P2" s="29" t="s">
        <v>227</v>
      </c>
      <c r="Q2" s="29" t="s">
        <v>391</v>
      </c>
      <c r="R2" s="29" t="s">
        <v>178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393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27" t="s">
        <v>394</v>
      </c>
      <c r="AJ2" s="27" t="s">
        <v>144</v>
      </c>
      <c r="AK2" s="27" t="s">
        <v>400</v>
      </c>
      <c r="AL2" s="27" t="s">
        <v>57</v>
      </c>
      <c r="AM2" s="27" t="s">
        <v>128</v>
      </c>
      <c r="AN2" s="27" t="s">
        <v>145</v>
      </c>
      <c r="AO2" s="27" t="s">
        <v>146</v>
      </c>
      <c r="AP2" s="27" t="s">
        <v>60</v>
      </c>
      <c r="AQ2" s="27" t="s">
        <v>147</v>
      </c>
      <c r="AR2" s="27" t="s">
        <v>148</v>
      </c>
      <c r="AS2" s="27" t="s">
        <v>149</v>
      </c>
      <c r="AT2" s="27" t="s">
        <v>150</v>
      </c>
      <c r="AU2" s="27" t="s">
        <v>151</v>
      </c>
      <c r="AV2" s="27" t="s">
        <v>152</v>
      </c>
      <c r="AW2" s="27" t="s">
        <v>153</v>
      </c>
      <c r="AX2" s="27" t="s">
        <v>154</v>
      </c>
      <c r="AY2" s="27" t="s">
        <v>155</v>
      </c>
      <c r="AZ2" s="27" t="s">
        <v>156</v>
      </c>
      <c r="BA2" s="27" t="s">
        <v>54</v>
      </c>
      <c r="BB2" s="27" t="s">
        <v>53</v>
      </c>
      <c r="BC2" s="27" t="s">
        <v>157</v>
      </c>
      <c r="BD2" s="27" t="s">
        <v>158</v>
      </c>
      <c r="BE2" s="27" t="s">
        <v>159</v>
      </c>
      <c r="BF2" s="27" t="s">
        <v>160</v>
      </c>
      <c r="BG2" s="27" t="s">
        <v>161</v>
      </c>
      <c r="BH2" s="27" t="s">
        <v>162</v>
      </c>
      <c r="BI2" s="27" t="s">
        <v>163</v>
      </c>
      <c r="BJ2" s="27" t="s">
        <v>164</v>
      </c>
      <c r="BK2" s="27" t="s">
        <v>165</v>
      </c>
      <c r="BL2" s="27" t="s">
        <v>395</v>
      </c>
      <c r="BM2" s="27" t="s">
        <v>166</v>
      </c>
      <c r="BN2" s="27" t="s">
        <v>167</v>
      </c>
      <c r="BO2" s="27" t="s">
        <v>168</v>
      </c>
      <c r="BP2" s="27" t="s">
        <v>61</v>
      </c>
      <c r="BQ2" s="27" t="s">
        <v>401</v>
      </c>
      <c r="BR2" s="27" t="s">
        <v>169</v>
      </c>
      <c r="BS2" s="27" t="s">
        <v>170</v>
      </c>
      <c r="BT2" s="27" t="s">
        <v>171</v>
      </c>
      <c r="BU2" s="27" t="s">
        <v>173</v>
      </c>
      <c r="BV2" s="27" t="s">
        <v>174</v>
      </c>
      <c r="BW2" s="27" t="s">
        <v>402</v>
      </c>
      <c r="BY2" s="29" t="s">
        <v>141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29" t="s">
        <v>63</v>
      </c>
      <c r="CI2" s="29" t="s">
        <v>64</v>
      </c>
      <c r="CJ2" s="29" t="s">
        <v>65</v>
      </c>
      <c r="CK2" s="29" t="s">
        <v>317</v>
      </c>
      <c r="CL2" s="29" t="s">
        <v>320</v>
      </c>
      <c r="CM2" s="29" t="s">
        <v>327</v>
      </c>
    </row>
    <row r="3" spans="1:91" x14ac:dyDescent="0.3">
      <c r="A3" s="27" t="s">
        <v>0</v>
      </c>
      <c r="B3" s="98">
        <v>1901.8267352</v>
      </c>
      <c r="C3" s="98">
        <v>5.9503370599999998</v>
      </c>
      <c r="D3" s="98">
        <v>10224.001731</v>
      </c>
      <c r="E3" s="98">
        <v>303.97612039000001</v>
      </c>
      <c r="F3" s="98">
        <v>294.86533932999998</v>
      </c>
      <c r="G3" s="98">
        <v>6.7066511420000001</v>
      </c>
      <c r="H3" s="98">
        <v>476.29160230000002</v>
      </c>
      <c r="I3" s="98">
        <v>8.3980662208000005</v>
      </c>
      <c r="J3" s="98">
        <v>1.1557229852999999</v>
      </c>
      <c r="K3" s="98">
        <v>19.350563244</v>
      </c>
      <c r="L3" s="98">
        <v>1.3965453307</v>
      </c>
      <c r="M3" s="98">
        <v>1.4510363942</v>
      </c>
      <c r="N3" s="98">
        <v>0.78290904059999999</v>
      </c>
      <c r="O3" s="27"/>
      <c r="P3" s="29" t="s">
        <v>0</v>
      </c>
      <c r="Q3" s="29">
        <v>0</v>
      </c>
      <c r="R3" s="27">
        <v>1.40033974414262</v>
      </c>
      <c r="S3" s="27">
        <v>8.4209034248116001</v>
      </c>
      <c r="T3" s="27">
        <v>8.4209034248116001</v>
      </c>
      <c r="U3" s="27">
        <v>11.3759524123976</v>
      </c>
      <c r="V3" s="27">
        <v>1.15886404880358</v>
      </c>
      <c r="W3" s="27">
        <v>1.4549840752327401</v>
      </c>
      <c r="X3" s="27">
        <v>0</v>
      </c>
      <c r="Y3" s="27">
        <v>1906.9984009964801</v>
      </c>
      <c r="Z3" s="27">
        <v>113.79097342946</v>
      </c>
      <c r="AA3" s="27">
        <v>10.261442866071199</v>
      </c>
      <c r="AB3" s="27">
        <v>37.197274320757899</v>
      </c>
      <c r="AC3" s="27">
        <v>0</v>
      </c>
      <c r="AD3" s="27">
        <v>19.403155315394301</v>
      </c>
      <c r="AE3" s="27">
        <v>19.403155315394301</v>
      </c>
      <c r="AF3" s="27">
        <v>82.014543619879007</v>
      </c>
      <c r="AG3" s="27">
        <v>13.641878320667301</v>
      </c>
      <c r="AH3" s="27">
        <v>0.85096335699607095</v>
      </c>
      <c r="AI3" s="27">
        <v>6.6612213106171199</v>
      </c>
      <c r="AJ3" s="27">
        <v>0</v>
      </c>
      <c r="AK3" s="27">
        <v>0.78503270377928203</v>
      </c>
      <c r="AL3" s="27">
        <v>5.9665148117528304</v>
      </c>
      <c r="AM3" s="27">
        <v>0</v>
      </c>
      <c r="AN3" s="27">
        <v>9226.6208596129709</v>
      </c>
      <c r="AO3" s="27">
        <v>943.16526682407698</v>
      </c>
      <c r="AP3" s="27">
        <v>10251.8006700569</v>
      </c>
      <c r="AQ3" s="27">
        <v>0</v>
      </c>
      <c r="AR3" s="27">
        <v>43.963365444804502</v>
      </c>
      <c r="AS3" s="27">
        <v>0</v>
      </c>
      <c r="AT3" s="27">
        <v>179.296706180661</v>
      </c>
      <c r="AU3" s="27">
        <v>0.17237381658647299</v>
      </c>
      <c r="AV3" s="27">
        <v>6.0611759023793302E-2</v>
      </c>
      <c r="AW3" s="27">
        <v>228.018408624481</v>
      </c>
      <c r="AX3" s="27">
        <v>7.7464857520792296E-2</v>
      </c>
      <c r="AY3" s="27">
        <v>0</v>
      </c>
      <c r="AZ3" s="27">
        <v>1.12353426335312E-2</v>
      </c>
      <c r="BA3" s="27">
        <v>304.79494132426697</v>
      </c>
      <c r="BB3" s="27">
        <v>295.65939607340903</v>
      </c>
      <c r="BC3" s="27">
        <v>9.1355452508584101</v>
      </c>
      <c r="BD3" s="27">
        <v>0</v>
      </c>
      <c r="BE3" s="27">
        <v>0</v>
      </c>
      <c r="BF3" s="27">
        <v>1.2095744363057099</v>
      </c>
      <c r="BG3" s="27">
        <v>0</v>
      </c>
      <c r="BH3" s="27">
        <v>12.979781544558101</v>
      </c>
      <c r="BI3" s="27">
        <v>0</v>
      </c>
      <c r="BJ3" s="27">
        <v>0.337356486053009</v>
      </c>
      <c r="BK3" s="27">
        <v>51.919188045437203</v>
      </c>
      <c r="BL3" s="27">
        <v>12.368816868659801</v>
      </c>
      <c r="BM3" s="27">
        <v>0</v>
      </c>
      <c r="BN3" s="27">
        <v>0.87221848597584795</v>
      </c>
      <c r="BO3" s="27">
        <v>1.18267483346836E-3</v>
      </c>
      <c r="BP3" s="27">
        <v>6.7248858303433003</v>
      </c>
      <c r="BQ3" s="27">
        <v>97.423593509743597</v>
      </c>
      <c r="BR3" s="27">
        <v>0</v>
      </c>
      <c r="BS3" s="27">
        <v>0.66090438603754897</v>
      </c>
      <c r="BT3" s="27">
        <v>15.077130505994299</v>
      </c>
      <c r="BU3" s="27">
        <v>1.3560962864194099</v>
      </c>
      <c r="BV3" s="27">
        <v>477.58675659319698</v>
      </c>
      <c r="BW3" s="27">
        <v>13.315131214449501</v>
      </c>
      <c r="BX3" s="18"/>
      <c r="BY3" s="36">
        <f t="shared" ref="BY3:BY34" si="0">AF3/(AF3+AN3+AO3)</f>
        <v>8.0000134863550364E-3</v>
      </c>
      <c r="CA3" s="24">
        <f t="shared" ref="CA3:CA34" si="1">IF(B3=0,"",(Y3-B3)/B3)</f>
        <v>2.7193149095867523E-3</v>
      </c>
      <c r="CB3" s="24">
        <f t="shared" ref="CB3:CB34" si="2">IF(C3=0,"",(AL3-C3)/C3)</f>
        <v>2.7187958580669946E-3</v>
      </c>
      <c r="CC3" s="24">
        <f t="shared" ref="CC3:CC34" si="3">IF(D3=0,"",(AP3-D3)/D3)</f>
        <v>2.7189881015582599E-3</v>
      </c>
      <c r="CD3" s="24">
        <f t="shared" ref="CD3:CD34" si="4">IF(E3=0,"",(BA3-E3)/E3)</f>
        <v>2.6937015092383669E-3</v>
      </c>
      <c r="CE3" s="24">
        <f t="shared" ref="CE3:CE34" si="5">IF(F3=0,"",(BB3-F3)/F3)</f>
        <v>2.6929470422441598E-3</v>
      </c>
      <c r="CF3" s="24">
        <f t="shared" ref="CF3:CF34" si="6">IF(G3=0,"",(BP3-G3)/G3)</f>
        <v>2.7188962057541027E-3</v>
      </c>
      <c r="CG3" s="24">
        <f t="shared" ref="CG3:CG34" si="7">IF(H3=0,"",(BV3-H3)/H3)</f>
        <v>2.719246543383699E-3</v>
      </c>
      <c r="CH3" s="24">
        <f t="shared" ref="CH3:CH34" si="8">IF(I3=0,"",(T3-I3)/I3)</f>
        <v>2.7193407876491041E-3</v>
      </c>
      <c r="CI3" s="24">
        <f t="shared" ref="CI3:CI34" si="9">IF(J3=0,"",(V3-J3)/J3)</f>
        <v>2.7178342418833698E-3</v>
      </c>
      <c r="CJ3" s="24">
        <f t="shared" ref="CJ3:CJ34" si="10">IF(K3=0,"",(AE3-K3)/K3)</f>
        <v>2.7178573941824681E-3</v>
      </c>
      <c r="CK3" s="24">
        <f t="shared" ref="CK3:CK34" si="11">IF(L3=0,"",(R3-L3)/L3)</f>
        <v>2.716999841829762E-3</v>
      </c>
      <c r="CL3" s="24">
        <f t="shared" ref="CL3:CL34" si="12">IF(M3=0,"",(W3-M3)/M3)</f>
        <v>2.7205940860750085E-3</v>
      </c>
      <c r="CM3" s="24">
        <f t="shared" ref="CM3:CM34" si="13">IF(N3=0,"",(AK3-N3)/N3)</f>
        <v>2.712528619741719E-3</v>
      </c>
    </row>
    <row r="4" spans="1:91" x14ac:dyDescent="0.3">
      <c r="A4" s="27" t="s">
        <v>2</v>
      </c>
      <c r="B4" s="98">
        <v>3203.9334825000001</v>
      </c>
      <c r="C4" s="98">
        <v>10.024300857</v>
      </c>
      <c r="D4" s="98">
        <v>16969.849093000001</v>
      </c>
      <c r="E4" s="98">
        <v>506.22246665</v>
      </c>
      <c r="F4" s="98">
        <v>491.05046628999997</v>
      </c>
      <c r="G4" s="98">
        <v>11.298430296999999</v>
      </c>
      <c r="H4" s="98">
        <v>794.40932265000004</v>
      </c>
      <c r="I4" s="98">
        <v>13.985604500000001</v>
      </c>
      <c r="J4" s="98">
        <v>1.9246674368000001</v>
      </c>
      <c r="K4" s="98">
        <v>32.225195333000002</v>
      </c>
      <c r="L4" s="98">
        <v>2.3257176296000002</v>
      </c>
      <c r="M4" s="98">
        <v>2.4164635751999999</v>
      </c>
      <c r="N4" s="98">
        <v>1.3038068422</v>
      </c>
      <c r="O4" s="27"/>
      <c r="P4" s="29" t="s">
        <v>2</v>
      </c>
      <c r="Q4" s="29">
        <v>0</v>
      </c>
      <c r="R4" s="27">
        <v>2.3320463745236899</v>
      </c>
      <c r="S4" s="27">
        <v>14.023615635285701</v>
      </c>
      <c r="T4" s="27">
        <v>14.023615635285701</v>
      </c>
      <c r="U4" s="27">
        <v>18.9759315670894</v>
      </c>
      <c r="V4" s="27">
        <v>1.92989355119099</v>
      </c>
      <c r="W4" s="27">
        <v>2.4230281230358099</v>
      </c>
      <c r="X4" s="27">
        <v>0</v>
      </c>
      <c r="Y4" s="27">
        <v>3212.6459154417198</v>
      </c>
      <c r="Z4" s="27">
        <v>189.81278949100201</v>
      </c>
      <c r="AA4" s="27">
        <v>17.116866007390001</v>
      </c>
      <c r="AB4" s="27">
        <v>62.047914847724201</v>
      </c>
      <c r="AC4" s="27">
        <v>0</v>
      </c>
      <c r="AD4" s="27">
        <v>32.312862067595603</v>
      </c>
      <c r="AE4" s="27">
        <v>32.312862067595603</v>
      </c>
      <c r="AF4" s="27">
        <v>136.127792977176</v>
      </c>
      <c r="AG4" s="27">
        <v>22.7555472734789</v>
      </c>
      <c r="AH4" s="27">
        <v>1.41948171618715</v>
      </c>
      <c r="AI4" s="27">
        <v>11.111385785792301</v>
      </c>
      <c r="AJ4" s="27">
        <v>0</v>
      </c>
      <c r="AK4" s="27">
        <v>1.30735235524155</v>
      </c>
      <c r="AL4" s="27">
        <v>10.051580618176001</v>
      </c>
      <c r="AM4" s="27">
        <v>0</v>
      </c>
      <c r="AN4" s="27">
        <v>15314.3996139707</v>
      </c>
      <c r="AO4" s="27">
        <v>1565.4729152488101</v>
      </c>
      <c r="AP4" s="27">
        <v>17016.000322196702</v>
      </c>
      <c r="AQ4" s="27">
        <v>0</v>
      </c>
      <c r="AR4" s="27">
        <v>73.334168386122997</v>
      </c>
      <c r="AS4" s="27">
        <v>0</v>
      </c>
      <c r="AT4" s="27">
        <v>299.081016595412</v>
      </c>
      <c r="AU4" s="27">
        <v>0.28706063956083799</v>
      </c>
      <c r="AV4" s="27">
        <v>0.100939152763769</v>
      </c>
      <c r="AW4" s="27">
        <v>379.72794226094999</v>
      </c>
      <c r="AX4" s="27">
        <v>0.12900516046892299</v>
      </c>
      <c r="AY4" s="27">
        <v>0</v>
      </c>
      <c r="AZ4" s="27">
        <v>1.87107133715835E-2</v>
      </c>
      <c r="BA4" s="27">
        <v>507.58630657580102</v>
      </c>
      <c r="BB4" s="27">
        <v>492.37304883454601</v>
      </c>
      <c r="BC4" s="27">
        <v>15.2132577412545</v>
      </c>
      <c r="BD4" s="27">
        <v>0</v>
      </c>
      <c r="BE4" s="27">
        <v>0</v>
      </c>
      <c r="BF4" s="27">
        <v>2.0143506726852798</v>
      </c>
      <c r="BG4" s="27">
        <v>0</v>
      </c>
      <c r="BH4" s="27">
        <v>21.6157383201882</v>
      </c>
      <c r="BI4" s="27">
        <v>0</v>
      </c>
      <c r="BJ4" s="27">
        <v>0.56181085776329998</v>
      </c>
      <c r="BK4" s="27">
        <v>86.462983261407402</v>
      </c>
      <c r="BL4" s="27">
        <v>20.632111958620001</v>
      </c>
      <c r="BM4" s="27">
        <v>0</v>
      </c>
      <c r="BN4" s="27">
        <v>1.4525382624271701</v>
      </c>
      <c r="BO4" s="27">
        <v>1.9695329596498999E-3</v>
      </c>
      <c r="BP4" s="27">
        <v>11.329146248229399</v>
      </c>
      <c r="BQ4" s="27">
        <v>162.51043499757299</v>
      </c>
      <c r="BR4" s="27">
        <v>0</v>
      </c>
      <c r="BS4" s="27">
        <v>1.1024314747589501</v>
      </c>
      <c r="BT4" s="27">
        <v>25.149690732836198</v>
      </c>
      <c r="BU4" s="27">
        <v>2.2620644369582799</v>
      </c>
      <c r="BV4" s="27">
        <v>796.56984066094401</v>
      </c>
      <c r="BW4" s="27">
        <v>22.210723412748699</v>
      </c>
      <c r="BY4" s="36">
        <f t="shared" si="0"/>
        <v>7.999987682158349E-3</v>
      </c>
      <c r="CA4" s="24">
        <f t="shared" si="1"/>
        <v>2.719292703580567E-3</v>
      </c>
      <c r="CB4" s="24">
        <f t="shared" si="2"/>
        <v>2.7213629723564178E-3</v>
      </c>
      <c r="CC4" s="24">
        <f t="shared" si="3"/>
        <v>2.7196016266130638E-3</v>
      </c>
      <c r="CD4" s="24">
        <f t="shared" si="4"/>
        <v>2.69415131814758E-3</v>
      </c>
      <c r="CE4" s="24">
        <f t="shared" si="5"/>
        <v>2.6933739713933167E-3</v>
      </c>
      <c r="CF4" s="24">
        <f t="shared" si="6"/>
        <v>2.718603418525826E-3</v>
      </c>
      <c r="CG4" s="24">
        <f t="shared" si="7"/>
        <v>2.7196533944703629E-3</v>
      </c>
      <c r="CH4" s="24">
        <f t="shared" si="8"/>
        <v>2.7178757475731555E-3</v>
      </c>
      <c r="CI4" s="24">
        <f t="shared" si="9"/>
        <v>2.7153337200316718E-3</v>
      </c>
      <c r="CJ4" s="24">
        <f t="shared" si="10"/>
        <v>2.7204407510860382E-3</v>
      </c>
      <c r="CK4" s="24">
        <f t="shared" si="11"/>
        <v>2.7212009072564037E-3</v>
      </c>
      <c r="CL4" s="24">
        <f t="shared" si="12"/>
        <v>2.7165929183380079E-3</v>
      </c>
      <c r="CM4" s="24">
        <f t="shared" si="13"/>
        <v>2.7193545292088371E-3</v>
      </c>
    </row>
    <row r="5" spans="1:91" x14ac:dyDescent="0.3">
      <c r="A5" s="27" t="s">
        <v>3</v>
      </c>
      <c r="B5" s="98">
        <v>2128.4338859</v>
      </c>
      <c r="C5" s="98">
        <v>6.659331892</v>
      </c>
      <c r="D5" s="98">
        <v>11354.595465</v>
      </c>
      <c r="E5" s="98">
        <v>337.84042125000002</v>
      </c>
      <c r="F5" s="98">
        <v>327.71485958</v>
      </c>
      <c r="G5" s="98">
        <v>7.5057604150000001</v>
      </c>
      <c r="H5" s="98">
        <v>529.83589985000003</v>
      </c>
      <c r="I5" s="98">
        <v>9.3336483999999995</v>
      </c>
      <c r="J5" s="98">
        <v>1.2844757002</v>
      </c>
      <c r="K5" s="98">
        <v>21.506302631000001</v>
      </c>
      <c r="L5" s="98">
        <v>1.5521267334</v>
      </c>
      <c r="M5" s="98">
        <v>1.6126883454000001</v>
      </c>
      <c r="N5" s="98">
        <v>0.87012861320000001</v>
      </c>
      <c r="O5" s="27"/>
      <c r="P5" s="29" t="s">
        <v>3</v>
      </c>
      <c r="Q5" s="29">
        <v>0</v>
      </c>
      <c r="R5" s="27">
        <v>1.5563489184014001</v>
      </c>
      <c r="S5" s="27">
        <v>9.3590184401597298</v>
      </c>
      <c r="T5" s="27">
        <v>9.3590184401597298</v>
      </c>
      <c r="U5" s="27">
        <v>12.6556085053655</v>
      </c>
      <c r="V5" s="27">
        <v>1.2879651441782201</v>
      </c>
      <c r="W5" s="27">
        <v>1.6170682996585499</v>
      </c>
      <c r="X5" s="27">
        <v>0</v>
      </c>
      <c r="Y5" s="27">
        <v>2134.2218698501401</v>
      </c>
      <c r="Z5" s="27">
        <v>126.591191818059</v>
      </c>
      <c r="AA5" s="27">
        <v>11.415732142544</v>
      </c>
      <c r="AB5" s="27">
        <v>41.381479924310497</v>
      </c>
      <c r="AC5" s="27">
        <v>0</v>
      </c>
      <c r="AD5" s="27">
        <v>21.564793067680299</v>
      </c>
      <c r="AE5" s="27">
        <v>21.564793067680299</v>
      </c>
      <c r="AF5" s="27">
        <v>91.083842478215502</v>
      </c>
      <c r="AG5" s="27">
        <v>15.176419093565199</v>
      </c>
      <c r="AH5" s="27">
        <v>0.94668852673458104</v>
      </c>
      <c r="AI5" s="27">
        <v>7.4105014629408501</v>
      </c>
      <c r="AJ5" s="27">
        <v>0</v>
      </c>
      <c r="AK5" s="27">
        <v>0.87249592477712801</v>
      </c>
      <c r="AL5" s="27">
        <v>6.6774381412831998</v>
      </c>
      <c r="AM5" s="27">
        <v>0</v>
      </c>
      <c r="AN5" s="27">
        <v>10246.9214403897</v>
      </c>
      <c r="AO5" s="27">
        <v>1047.4642177240501</v>
      </c>
      <c r="AP5" s="27">
        <v>11385.469500592</v>
      </c>
      <c r="AQ5" s="27">
        <v>0</v>
      </c>
      <c r="AR5" s="27">
        <v>48.908621077145199</v>
      </c>
      <c r="AS5" s="27">
        <v>0</v>
      </c>
      <c r="AT5" s="27">
        <v>199.46553118460901</v>
      </c>
      <c r="AU5" s="27">
        <v>0.19157729988921701</v>
      </c>
      <c r="AV5" s="27">
        <v>6.7364170814111807E-2</v>
      </c>
      <c r="AW5" s="27">
        <v>253.420925125525</v>
      </c>
      <c r="AX5" s="27">
        <v>8.6094750023424094E-2</v>
      </c>
      <c r="AY5" s="27">
        <v>0</v>
      </c>
      <c r="AZ5" s="27">
        <v>1.2487012792319001E-2</v>
      </c>
      <c r="BA5" s="27">
        <v>338.75051581400902</v>
      </c>
      <c r="BB5" s="27">
        <v>328.59741518844697</v>
      </c>
      <c r="BC5" s="27">
        <v>10.1531006255614</v>
      </c>
      <c r="BD5" s="27">
        <v>0</v>
      </c>
      <c r="BE5" s="27">
        <v>0</v>
      </c>
      <c r="BF5" s="27">
        <v>1.34432792638767</v>
      </c>
      <c r="BG5" s="27">
        <v>0</v>
      </c>
      <c r="BH5" s="27">
        <v>14.4258043860954</v>
      </c>
      <c r="BI5" s="27">
        <v>0</v>
      </c>
      <c r="BJ5" s="27">
        <v>0.374939273356591</v>
      </c>
      <c r="BK5" s="27">
        <v>57.703193328813803</v>
      </c>
      <c r="BL5" s="27">
        <v>13.7601578863777</v>
      </c>
      <c r="BM5" s="27">
        <v>0</v>
      </c>
      <c r="BN5" s="27">
        <v>0.96938749913193001</v>
      </c>
      <c r="BO5" s="27">
        <v>1.3144156175421699E-3</v>
      </c>
      <c r="BP5" s="27">
        <v>7.5261563769242104</v>
      </c>
      <c r="BQ5" s="27">
        <v>108.38260365475</v>
      </c>
      <c r="BR5" s="27">
        <v>0</v>
      </c>
      <c r="BS5" s="27">
        <v>0.73524584952208505</v>
      </c>
      <c r="BT5" s="27">
        <v>16.773110144746401</v>
      </c>
      <c r="BU5" s="27">
        <v>1.5086373148768899</v>
      </c>
      <c r="BV5" s="27">
        <v>531.276643220511</v>
      </c>
      <c r="BW5" s="27">
        <v>14.8129176242089</v>
      </c>
      <c r="BY5" s="36">
        <f t="shared" si="0"/>
        <v>8.000007595073683E-3</v>
      </c>
      <c r="CA5" s="24">
        <f t="shared" si="1"/>
        <v>2.7193628087220389E-3</v>
      </c>
      <c r="CB5" s="24">
        <f t="shared" si="2"/>
        <v>2.7189288019945734E-3</v>
      </c>
      <c r="CC5" s="24">
        <f t="shared" si="3"/>
        <v>2.7190784283920703E-3</v>
      </c>
      <c r="CD5" s="24">
        <f t="shared" si="4"/>
        <v>2.6938593097938848E-3</v>
      </c>
      <c r="CE5" s="24">
        <f t="shared" si="5"/>
        <v>2.6930594773092167E-3</v>
      </c>
      <c r="CF5" s="24">
        <f t="shared" si="6"/>
        <v>2.7173744959204413E-3</v>
      </c>
      <c r="CG5" s="24">
        <f t="shared" si="7"/>
        <v>2.719225652544224E-3</v>
      </c>
      <c r="CH5" s="24">
        <f t="shared" si="8"/>
        <v>2.7181268323467514E-3</v>
      </c>
      <c r="CI5" s="24">
        <f t="shared" si="9"/>
        <v>2.7166290321231578E-3</v>
      </c>
      <c r="CJ5" s="24">
        <f t="shared" si="10"/>
        <v>2.7196881622965604E-3</v>
      </c>
      <c r="CK5" s="24">
        <f t="shared" si="11"/>
        <v>2.7202578955336145E-3</v>
      </c>
      <c r="CL5" s="24">
        <f t="shared" si="12"/>
        <v>2.7159334728518135E-3</v>
      </c>
      <c r="CM5" s="24">
        <f t="shared" si="13"/>
        <v>2.7206455933243352E-3</v>
      </c>
    </row>
    <row r="6" spans="1:91" x14ac:dyDescent="0.3">
      <c r="A6" s="27" t="s">
        <v>4</v>
      </c>
      <c r="B6" s="98">
        <v>4942.1450833999997</v>
      </c>
      <c r="C6" s="98">
        <v>15.462732148000001</v>
      </c>
      <c r="D6" s="98">
        <v>27585.630982999999</v>
      </c>
      <c r="E6" s="98">
        <v>823.70069899999999</v>
      </c>
      <c r="F6" s="98">
        <v>799.00982681000005</v>
      </c>
      <c r="G6" s="98">
        <v>17.428106538000002</v>
      </c>
      <c r="H6" s="98">
        <v>1283.8246176</v>
      </c>
      <c r="I6" s="98">
        <v>0.36996763980000003</v>
      </c>
      <c r="J6" s="98">
        <v>4.26090488E-2</v>
      </c>
      <c r="K6" s="98">
        <v>0.77849435720000004</v>
      </c>
      <c r="L6" s="98">
        <v>7.0400380900000004E-2</v>
      </c>
      <c r="M6" s="98">
        <v>5.0626374500000001E-2</v>
      </c>
      <c r="N6" s="98">
        <v>1.5242836783</v>
      </c>
      <c r="O6" s="27"/>
      <c r="P6" s="29" t="s">
        <v>4</v>
      </c>
      <c r="Q6" s="29">
        <v>0</v>
      </c>
      <c r="R6" s="27">
        <v>7.0591173662936199E-2</v>
      </c>
      <c r="S6" s="27">
        <v>0.37097342260503402</v>
      </c>
      <c r="T6" s="27">
        <v>0.37097342260503402</v>
      </c>
      <c r="U6" s="27">
        <v>32.632616448056297</v>
      </c>
      <c r="V6" s="27">
        <v>4.2726629899933102E-2</v>
      </c>
      <c r="W6" s="27">
        <v>5.0763893012608197E-2</v>
      </c>
      <c r="X6" s="27">
        <v>0</v>
      </c>
      <c r="Y6" s="27">
        <v>4955.5945566604196</v>
      </c>
      <c r="Z6" s="27">
        <v>326.41791841236301</v>
      </c>
      <c r="AA6" s="27">
        <v>29.435649074472401</v>
      </c>
      <c r="AB6" s="27">
        <v>106.70282282933699</v>
      </c>
      <c r="AC6" s="27">
        <v>0</v>
      </c>
      <c r="AD6" s="27">
        <v>0.78061449754678802</v>
      </c>
      <c r="AE6" s="27">
        <v>0.78061449754678802</v>
      </c>
      <c r="AF6" s="27">
        <v>221.28564279744401</v>
      </c>
      <c r="AG6" s="27">
        <v>39.132562140660397</v>
      </c>
      <c r="AH6" s="27">
        <v>2.4410518500347802</v>
      </c>
      <c r="AI6" s="27">
        <v>19.108073504582599</v>
      </c>
      <c r="AJ6" s="27">
        <v>0</v>
      </c>
      <c r="AK6" s="27">
        <v>1.5284409054002599</v>
      </c>
      <c r="AL6" s="27">
        <v>15.5047869001361</v>
      </c>
      <c r="AM6" s="27">
        <v>0</v>
      </c>
      <c r="AN6" s="27">
        <v>24894.6329793724</v>
      </c>
      <c r="AO6" s="27">
        <v>2544.7899691191901</v>
      </c>
      <c r="AP6" s="27">
        <v>27660.708591289102</v>
      </c>
      <c r="AQ6" s="27">
        <v>0</v>
      </c>
      <c r="AR6" s="27">
        <v>126.111822556286</v>
      </c>
      <c r="AS6" s="27">
        <v>0</v>
      </c>
      <c r="AT6" s="27">
        <v>514.32465209893996</v>
      </c>
      <c r="AU6" s="27">
        <v>0.46709054426605301</v>
      </c>
      <c r="AV6" s="27">
        <v>0.164243127410616</v>
      </c>
      <c r="AW6" s="27">
        <v>617.87415619085198</v>
      </c>
      <c r="AX6" s="27">
        <v>0.20991111375298199</v>
      </c>
      <c r="AY6" s="27">
        <v>0</v>
      </c>
      <c r="AZ6" s="27">
        <v>3.0444984924794801E-2</v>
      </c>
      <c r="BA6" s="27">
        <v>825.92259480739699</v>
      </c>
      <c r="BB6" s="27">
        <v>801.16453611661302</v>
      </c>
      <c r="BC6" s="27">
        <v>24.758058690785202</v>
      </c>
      <c r="BD6" s="27">
        <v>0</v>
      </c>
      <c r="BE6" s="27">
        <v>0</v>
      </c>
      <c r="BF6" s="27">
        <v>3.27764315668799</v>
      </c>
      <c r="BG6" s="27">
        <v>0</v>
      </c>
      <c r="BH6" s="27">
        <v>35.172060292112398</v>
      </c>
      <c r="BI6" s="27">
        <v>0</v>
      </c>
      <c r="BJ6" s="27">
        <v>0.91415091365046797</v>
      </c>
      <c r="BK6" s="27">
        <v>140.68812772808201</v>
      </c>
      <c r="BL6" s="27">
        <v>35.480755820130199</v>
      </c>
      <c r="BM6" s="27">
        <v>0</v>
      </c>
      <c r="BN6" s="27">
        <v>2.36350335576536</v>
      </c>
      <c r="BO6" s="27">
        <v>3.2047091074036702E-3</v>
      </c>
      <c r="BP6" s="27">
        <v>17.4754984366805</v>
      </c>
      <c r="BQ6" s="27">
        <v>279.46679641568898</v>
      </c>
      <c r="BR6" s="27">
        <v>0</v>
      </c>
      <c r="BS6" s="27">
        <v>1.89582137842331</v>
      </c>
      <c r="BT6" s="27">
        <v>43.249606563379203</v>
      </c>
      <c r="BU6" s="27">
        <v>3.89003376819853</v>
      </c>
      <c r="BV6" s="27">
        <v>1287.3190384761599</v>
      </c>
      <c r="BW6" s="27">
        <v>38.195269056001202</v>
      </c>
      <c r="BY6" s="36">
        <f t="shared" si="0"/>
        <v>7.9999990624655126E-3</v>
      </c>
      <c r="CA6" s="24">
        <f t="shared" si="1"/>
        <v>2.7213837379227914E-3</v>
      </c>
      <c r="CB6" s="24">
        <f t="shared" si="2"/>
        <v>2.7197491189510734E-3</v>
      </c>
      <c r="CC6" s="24">
        <f t="shared" si="3"/>
        <v>2.7216201193791811E-3</v>
      </c>
      <c r="CD6" s="24">
        <f t="shared" si="4"/>
        <v>2.6974552893963299E-3</v>
      </c>
      <c r="CE6" s="24">
        <f t="shared" si="5"/>
        <v>2.6967244135350909E-3</v>
      </c>
      <c r="CF6" s="24">
        <f t="shared" si="6"/>
        <v>2.7192798355441289E-3</v>
      </c>
      <c r="CG6" s="24">
        <f t="shared" si="7"/>
        <v>2.7218833696244374E-3</v>
      </c>
      <c r="CH6" s="24">
        <f t="shared" si="8"/>
        <v>2.7185696716007604E-3</v>
      </c>
      <c r="CI6" s="24">
        <f t="shared" si="9"/>
        <v>2.7595335555367292E-3</v>
      </c>
      <c r="CJ6" s="24">
        <f t="shared" si="10"/>
        <v>2.7233856317385001E-3</v>
      </c>
      <c r="CK6" s="24">
        <f t="shared" si="11"/>
        <v>2.7101098104455783E-3</v>
      </c>
      <c r="CL6" s="24">
        <f t="shared" si="12"/>
        <v>2.7163413135221672E-3</v>
      </c>
      <c r="CM6" s="24">
        <f t="shared" si="13"/>
        <v>2.7273316374392732E-3</v>
      </c>
    </row>
    <row r="7" spans="1:91" x14ac:dyDescent="0.3">
      <c r="A7" s="27" t="s">
        <v>5</v>
      </c>
      <c r="B7" s="98">
        <v>1475.2833109999999</v>
      </c>
      <c r="C7" s="98">
        <v>4.6157893305000002</v>
      </c>
      <c r="D7" s="98">
        <v>7905.7541698000005</v>
      </c>
      <c r="E7" s="98">
        <v>236.63504247</v>
      </c>
      <c r="F7" s="98">
        <v>229.54255377000001</v>
      </c>
      <c r="G7" s="98">
        <v>5.2024718177000002</v>
      </c>
      <c r="H7" s="98">
        <v>370.63426511</v>
      </c>
      <c r="I7" s="98">
        <v>6.5376081328</v>
      </c>
      <c r="J7" s="98">
        <v>0.89969092790000005</v>
      </c>
      <c r="K7" s="98">
        <v>15.063753524999999</v>
      </c>
      <c r="L7" s="98">
        <v>1.0871629098</v>
      </c>
      <c r="M7" s="98">
        <v>1.1295823442999999</v>
      </c>
      <c r="N7" s="98">
        <v>0.60946798680000003</v>
      </c>
      <c r="O7" s="27"/>
      <c r="P7" s="29" t="s">
        <v>5</v>
      </c>
      <c r="Q7" s="29">
        <v>0</v>
      </c>
      <c r="R7" s="27">
        <v>1.09011862814632</v>
      </c>
      <c r="S7" s="27">
        <v>6.5553866411067601</v>
      </c>
      <c r="T7" s="27">
        <v>6.5553866411067601</v>
      </c>
      <c r="U7" s="27">
        <v>8.8521885469343307</v>
      </c>
      <c r="V7" s="27">
        <v>0.90213907502540303</v>
      </c>
      <c r="W7" s="27">
        <v>1.1326536641326199</v>
      </c>
      <c r="X7" s="27">
        <v>0</v>
      </c>
      <c r="Y7" s="27">
        <v>1479.29555386024</v>
      </c>
      <c r="Z7" s="27">
        <v>88.546419305221804</v>
      </c>
      <c r="AA7" s="27">
        <v>7.9849043281040304</v>
      </c>
      <c r="AB7" s="27">
        <v>28.9450795984799</v>
      </c>
      <c r="AC7" s="27">
        <v>0</v>
      </c>
      <c r="AD7" s="27">
        <v>15.1047524869187</v>
      </c>
      <c r="AE7" s="27">
        <v>15.1047524869187</v>
      </c>
      <c r="AF7" s="27">
        <v>63.418116689806197</v>
      </c>
      <c r="AG7" s="27">
        <v>10.615381110885499</v>
      </c>
      <c r="AH7" s="27">
        <v>0.66217781160625799</v>
      </c>
      <c r="AI7" s="27">
        <v>5.1834038805724898</v>
      </c>
      <c r="AJ7" s="27">
        <v>0</v>
      </c>
      <c r="AK7" s="27">
        <v>0.61112315962611496</v>
      </c>
      <c r="AL7" s="27">
        <v>4.62834802432765</v>
      </c>
      <c r="AM7" s="27">
        <v>0</v>
      </c>
      <c r="AN7" s="27">
        <v>7134.5300284877103</v>
      </c>
      <c r="AO7" s="27">
        <v>729.30778605474995</v>
      </c>
      <c r="AP7" s="27">
        <v>7927.2559312322701</v>
      </c>
      <c r="AQ7" s="27">
        <v>0</v>
      </c>
      <c r="AR7" s="27">
        <v>34.2099654549842</v>
      </c>
      <c r="AS7" s="27">
        <v>0</v>
      </c>
      <c r="AT7" s="27">
        <v>139.51942445169701</v>
      </c>
      <c r="AU7" s="27">
        <v>0.13418743846690701</v>
      </c>
      <c r="AV7" s="27">
        <v>4.7184234384423901E-2</v>
      </c>
      <c r="AW7" s="27">
        <v>177.50475083177301</v>
      </c>
      <c r="AX7" s="27">
        <v>6.0303719631049697E-2</v>
      </c>
      <c r="AY7" s="27">
        <v>0</v>
      </c>
      <c r="AZ7" s="27">
        <v>8.7463555869775299E-3</v>
      </c>
      <c r="BA7" s="27">
        <v>237.272705507815</v>
      </c>
      <c r="BB7" s="27">
        <v>230.16092286489399</v>
      </c>
      <c r="BC7" s="27">
        <v>7.1117826429218702</v>
      </c>
      <c r="BD7" s="27">
        <v>0</v>
      </c>
      <c r="BE7" s="27">
        <v>0</v>
      </c>
      <c r="BF7" s="27">
        <v>0.94161404825915695</v>
      </c>
      <c r="BG7" s="27">
        <v>0</v>
      </c>
      <c r="BH7" s="27">
        <v>10.1043262984218</v>
      </c>
      <c r="BI7" s="27">
        <v>0</v>
      </c>
      <c r="BJ7" s="27">
        <v>0.26262039687521799</v>
      </c>
      <c r="BK7" s="27">
        <v>40.4172747535901</v>
      </c>
      <c r="BL7" s="27">
        <v>9.6247600128167594</v>
      </c>
      <c r="BM7" s="27">
        <v>0</v>
      </c>
      <c r="BN7" s="27">
        <v>0.67899412476038501</v>
      </c>
      <c r="BO7" s="27">
        <v>9.2066314475313402E-4</v>
      </c>
      <c r="BP7" s="27">
        <v>5.2166116567334004</v>
      </c>
      <c r="BQ7" s="27">
        <v>75.810177299266101</v>
      </c>
      <c r="BR7" s="27">
        <v>0</v>
      </c>
      <c r="BS7" s="27">
        <v>0.51428259160405598</v>
      </c>
      <c r="BT7" s="27">
        <v>11.7322158746629</v>
      </c>
      <c r="BU7" s="27">
        <v>1.0552414834342201</v>
      </c>
      <c r="BV7" s="27">
        <v>371.64235337008</v>
      </c>
      <c r="BW7" s="27">
        <v>10.361161204405001</v>
      </c>
      <c r="BY7" s="36">
        <f t="shared" si="0"/>
        <v>8.000008734415625E-3</v>
      </c>
      <c r="CA7" s="24">
        <f t="shared" si="1"/>
        <v>2.7196422750288413E-3</v>
      </c>
      <c r="CB7" s="24">
        <f t="shared" si="2"/>
        <v>2.7208117460355238E-3</v>
      </c>
      <c r="CC7" s="24">
        <f t="shared" si="3"/>
        <v>2.7197609450602968E-3</v>
      </c>
      <c r="CD7" s="24">
        <f t="shared" si="4"/>
        <v>2.6947109403538316E-3</v>
      </c>
      <c r="CE7" s="24">
        <f t="shared" si="5"/>
        <v>2.6939192090438264E-3</v>
      </c>
      <c r="CF7" s="24">
        <f t="shared" si="6"/>
        <v>2.7179078578173639E-3</v>
      </c>
      <c r="CG7" s="24">
        <f t="shared" si="7"/>
        <v>2.7199003302644238E-3</v>
      </c>
      <c r="CH7" s="24">
        <f t="shared" si="8"/>
        <v>2.7194209175008641E-3</v>
      </c>
      <c r="CI7" s="24">
        <f t="shared" si="9"/>
        <v>2.721097934284258E-3</v>
      </c>
      <c r="CJ7" s="24">
        <f t="shared" si="10"/>
        <v>2.7216962791284938E-3</v>
      </c>
      <c r="CK7" s="24">
        <f t="shared" si="11"/>
        <v>2.7187446514927312E-3</v>
      </c>
      <c r="CL7" s="24">
        <f t="shared" si="12"/>
        <v>2.7189871089241227E-3</v>
      </c>
      <c r="CM7" s="24">
        <f t="shared" si="13"/>
        <v>2.7157666390410264E-3</v>
      </c>
    </row>
    <row r="8" spans="1:91" x14ac:dyDescent="0.3">
      <c r="A8" s="27" t="s">
        <v>6</v>
      </c>
      <c r="B8" s="98">
        <v>130.13280036</v>
      </c>
      <c r="C8" s="98">
        <v>0.407153665</v>
      </c>
      <c r="D8" s="98">
        <v>1032.2267371</v>
      </c>
      <c r="E8" s="98">
        <v>30.791203269</v>
      </c>
      <c r="F8" s="98">
        <v>29.867467171000001</v>
      </c>
      <c r="G8" s="98">
        <v>0.45890449300000002</v>
      </c>
      <c r="H8" s="98">
        <v>46.215615298000003</v>
      </c>
      <c r="I8" s="98">
        <v>0.85068051960000002</v>
      </c>
      <c r="J8" s="98">
        <v>0.1170687396</v>
      </c>
      <c r="K8" s="98">
        <v>1.9601116214000001</v>
      </c>
      <c r="L8" s="98">
        <v>0.14146279349999999</v>
      </c>
      <c r="M8" s="98">
        <v>0.14698245539999999</v>
      </c>
      <c r="N8" s="98">
        <v>7.9304622300000002E-2</v>
      </c>
      <c r="O8" s="27"/>
      <c r="P8" s="29" t="s">
        <v>6</v>
      </c>
      <c r="Q8" s="29">
        <v>0</v>
      </c>
      <c r="R8" s="27">
        <v>0.14184913892846099</v>
      </c>
      <c r="S8" s="27">
        <v>0.85299963977016702</v>
      </c>
      <c r="T8" s="27">
        <v>0.85299963977016702</v>
      </c>
      <c r="U8" s="27">
        <v>1.1006223613651001</v>
      </c>
      <c r="V8" s="27">
        <v>0.117387043489797</v>
      </c>
      <c r="W8" s="27">
        <v>0.14738466285103</v>
      </c>
      <c r="X8" s="27">
        <v>0</v>
      </c>
      <c r="Y8" s="27">
        <v>130.488476066072</v>
      </c>
      <c r="Z8" s="27">
        <v>11.009291302081699</v>
      </c>
      <c r="AA8" s="27">
        <v>0.99279207272077996</v>
      </c>
      <c r="AB8" s="27">
        <v>3.5988551088566298</v>
      </c>
      <c r="AC8" s="27">
        <v>0</v>
      </c>
      <c r="AD8" s="27">
        <v>1.9654620603731301</v>
      </c>
      <c r="AE8" s="27">
        <v>1.9654620603731301</v>
      </c>
      <c r="AF8" s="27">
        <v>8.2803300219910891</v>
      </c>
      <c r="AG8" s="27">
        <v>1.3198488132938699</v>
      </c>
      <c r="AH8" s="27">
        <v>8.2330716548025096E-2</v>
      </c>
      <c r="AI8" s="27">
        <v>0.64446935276046002</v>
      </c>
      <c r="AJ8" s="27">
        <v>0</v>
      </c>
      <c r="AK8" s="27">
        <v>7.9520744259676895E-2</v>
      </c>
      <c r="AL8" s="27">
        <v>0.40826311270578802</v>
      </c>
      <c r="AM8" s="27">
        <v>0</v>
      </c>
      <c r="AN8" s="27">
        <v>931.53955294674995</v>
      </c>
      <c r="AO8" s="27">
        <v>95.223456496745399</v>
      </c>
      <c r="AP8" s="27">
        <v>1035.0433394654799</v>
      </c>
      <c r="AQ8" s="27">
        <v>0</v>
      </c>
      <c r="AR8" s="27">
        <v>4.2534723430446899</v>
      </c>
      <c r="AS8" s="27">
        <v>0</v>
      </c>
      <c r="AT8" s="27">
        <v>17.346987696688</v>
      </c>
      <c r="AU8" s="27">
        <v>1.74602513269068E-2</v>
      </c>
      <c r="AV8" s="27">
        <v>6.1395218174903803E-3</v>
      </c>
      <c r="AW8" s="27">
        <v>23.0966863759873</v>
      </c>
      <c r="AX8" s="27">
        <v>7.8466457227577297E-3</v>
      </c>
      <c r="AY8" s="27">
        <v>0</v>
      </c>
      <c r="AZ8" s="27">
        <v>1.1380514338310201E-3</v>
      </c>
      <c r="BA8" s="27">
        <v>30.874484713663701</v>
      </c>
      <c r="BB8" s="27">
        <v>29.948227085947199</v>
      </c>
      <c r="BC8" s="27">
        <v>0.92625762771650499</v>
      </c>
      <c r="BD8" s="27">
        <v>0</v>
      </c>
      <c r="BE8" s="27">
        <v>0</v>
      </c>
      <c r="BF8" s="27">
        <v>0.122521201518984</v>
      </c>
      <c r="BG8" s="27">
        <v>0</v>
      </c>
      <c r="BH8" s="27">
        <v>1.31476022310774</v>
      </c>
      <c r="BI8" s="27">
        <v>0</v>
      </c>
      <c r="BJ8" s="27">
        <v>3.4171699157283103E-2</v>
      </c>
      <c r="BK8" s="27">
        <v>5.2590338133897596</v>
      </c>
      <c r="BL8" s="27">
        <v>1.1966848341734</v>
      </c>
      <c r="BM8" s="27">
        <v>0</v>
      </c>
      <c r="BN8" s="27">
        <v>8.8349509416491695E-2</v>
      </c>
      <c r="BO8" s="27">
        <v>1.19793068668463E-4</v>
      </c>
      <c r="BP8" s="27">
        <v>0.460157915309446</v>
      </c>
      <c r="BQ8" s="27">
        <v>9.4257533747025501</v>
      </c>
      <c r="BR8" s="27">
        <v>0</v>
      </c>
      <c r="BS8" s="27">
        <v>6.3940259597546303E-2</v>
      </c>
      <c r="BT8" s="27">
        <v>1.4587130714354799</v>
      </c>
      <c r="BU8" s="27">
        <v>0.131202341129979</v>
      </c>
      <c r="BV8" s="27">
        <v>46.3417934599888</v>
      </c>
      <c r="BW8" s="27">
        <v>1.28823713498735</v>
      </c>
      <c r="BY8" s="36">
        <f t="shared" si="0"/>
        <v>7.9999838714649267E-3</v>
      </c>
      <c r="CA8" s="24">
        <f t="shared" si="1"/>
        <v>2.7331749189139767E-3</v>
      </c>
      <c r="CB8" s="24">
        <f t="shared" si="2"/>
        <v>2.7248869435770023E-3</v>
      </c>
      <c r="CC8" s="24">
        <f t="shared" si="3"/>
        <v>2.7286663523103448E-3</v>
      </c>
      <c r="CD8" s="24">
        <f t="shared" si="4"/>
        <v>2.7047154973494358E-3</v>
      </c>
      <c r="CE8" s="24">
        <f t="shared" si="5"/>
        <v>2.7039425367013348E-3</v>
      </c>
      <c r="CF8" s="24">
        <f t="shared" si="6"/>
        <v>2.7313358848416697E-3</v>
      </c>
      <c r="CG8" s="24">
        <f t="shared" si="7"/>
        <v>2.7302062555089979E-3</v>
      </c>
      <c r="CH8" s="24">
        <f t="shared" si="8"/>
        <v>2.7261940490390883E-3</v>
      </c>
      <c r="CI8" s="24">
        <f t="shared" si="9"/>
        <v>2.7189486355160678E-3</v>
      </c>
      <c r="CJ8" s="24">
        <f t="shared" si="10"/>
        <v>2.7296603492960821E-3</v>
      </c>
      <c r="CK8" s="24">
        <f t="shared" si="11"/>
        <v>2.7310745030706541E-3</v>
      </c>
      <c r="CL8" s="24">
        <f t="shared" si="12"/>
        <v>2.7364317049639294E-3</v>
      </c>
      <c r="CM8" s="24">
        <f t="shared" si="13"/>
        <v>2.7252126472443105E-3</v>
      </c>
    </row>
    <row r="9" spans="1:91" x14ac:dyDescent="0.3">
      <c r="A9" s="27" t="s">
        <v>7</v>
      </c>
      <c r="B9" s="98">
        <v>43.122628822999999</v>
      </c>
      <c r="C9" s="98">
        <v>0.13491892699999999</v>
      </c>
      <c r="D9" s="98">
        <v>250.40234747</v>
      </c>
      <c r="E9" s="98">
        <v>7.4046022569999996</v>
      </c>
      <c r="F9" s="98">
        <v>7.1826269280000004</v>
      </c>
      <c r="G9" s="98">
        <v>0.15206887299999999</v>
      </c>
      <c r="H9" s="98">
        <v>11.497211861</v>
      </c>
      <c r="I9" s="98">
        <v>0.20456981939999999</v>
      </c>
      <c r="J9" s="98">
        <v>2.8152438500000002E-2</v>
      </c>
      <c r="K9" s="98">
        <v>0.47136342180000002</v>
      </c>
      <c r="L9" s="98">
        <v>3.4018668000000002E-2</v>
      </c>
      <c r="M9" s="98">
        <v>3.5346024300000001E-2</v>
      </c>
      <c r="N9" s="98">
        <v>1.9071004900000001E-2</v>
      </c>
      <c r="O9" s="27"/>
      <c r="P9" s="29" t="s">
        <v>7</v>
      </c>
      <c r="Q9" s="29">
        <v>0</v>
      </c>
      <c r="R9" s="27">
        <v>3.4111639907130203E-2</v>
      </c>
      <c r="S9" s="27">
        <v>0.20512606367215</v>
      </c>
      <c r="T9" s="27">
        <v>0.20512606367215</v>
      </c>
      <c r="U9" s="27">
        <v>0.27443925202136199</v>
      </c>
      <c r="V9" s="27">
        <v>2.8228204563258801E-2</v>
      </c>
      <c r="W9" s="27">
        <v>3.5442623027761799E-2</v>
      </c>
      <c r="X9" s="27">
        <v>0</v>
      </c>
      <c r="Y9" s="27">
        <v>43.2398140180889</v>
      </c>
      <c r="Z9" s="27">
        <v>2.7451379366854498</v>
      </c>
      <c r="AA9" s="27">
        <v>0.247549313193339</v>
      </c>
      <c r="AB9" s="27">
        <v>0.897363941444137</v>
      </c>
      <c r="AC9" s="27">
        <v>0</v>
      </c>
      <c r="AD9" s="27">
        <v>0.47264618397636599</v>
      </c>
      <c r="AE9" s="27">
        <v>0.47264618397636599</v>
      </c>
      <c r="AF9" s="27">
        <v>2.0086676300864799</v>
      </c>
      <c r="AG9" s="27">
        <v>0.32910212027756103</v>
      </c>
      <c r="AH9" s="27">
        <v>2.0529122837017699E-2</v>
      </c>
      <c r="AI9" s="27">
        <v>0.16069718570964001</v>
      </c>
      <c r="AJ9" s="27">
        <v>0</v>
      </c>
      <c r="AK9" s="27">
        <v>1.91226116405032E-2</v>
      </c>
      <c r="AL9" s="27">
        <v>0.13528504560811699</v>
      </c>
      <c r="AM9" s="27">
        <v>0</v>
      </c>
      <c r="AN9" s="27">
        <v>225.97486245914499</v>
      </c>
      <c r="AO9" s="27">
        <v>23.099672878189001</v>
      </c>
      <c r="AP9" s="27">
        <v>251.08320296742099</v>
      </c>
      <c r="AQ9" s="27">
        <v>0</v>
      </c>
      <c r="AR9" s="27">
        <v>1.06058610520455</v>
      </c>
      <c r="AS9" s="27">
        <v>0</v>
      </c>
      <c r="AT9" s="27">
        <v>4.3254253664908502</v>
      </c>
      <c r="AU9" s="27">
        <v>4.1988609820488697E-3</v>
      </c>
      <c r="AV9" s="27">
        <v>1.4764546371467801E-3</v>
      </c>
      <c r="AW9" s="27">
        <v>5.5543136185011601</v>
      </c>
      <c r="AX9" s="27">
        <v>1.8869554721473499E-3</v>
      </c>
      <c r="AY9" s="27">
        <v>0</v>
      </c>
      <c r="AZ9" s="27">
        <v>2.7369720619278398E-4</v>
      </c>
      <c r="BA9" s="27">
        <v>7.42455419834981</v>
      </c>
      <c r="BB9" s="27">
        <v>7.2019749273080702</v>
      </c>
      <c r="BC9" s="27">
        <v>0.222579271041738</v>
      </c>
      <c r="BD9" s="27">
        <v>0</v>
      </c>
      <c r="BE9" s="27">
        <v>0</v>
      </c>
      <c r="BF9" s="27">
        <v>2.9464001278680801E-2</v>
      </c>
      <c r="BG9" s="27">
        <v>0</v>
      </c>
      <c r="BH9" s="27">
        <v>0.31617467220026801</v>
      </c>
      <c r="BI9" s="27">
        <v>0</v>
      </c>
      <c r="BJ9" s="27">
        <v>8.2175834036056807E-3</v>
      </c>
      <c r="BK9" s="27">
        <v>1.26469400397934</v>
      </c>
      <c r="BL9" s="27">
        <v>0.29838648654199601</v>
      </c>
      <c r="BM9" s="27">
        <v>0</v>
      </c>
      <c r="BN9" s="27">
        <v>2.12462702756329E-2</v>
      </c>
      <c r="BO9" s="27">
        <v>2.8809371848079399E-5</v>
      </c>
      <c r="BP9" s="27">
        <v>0.15248200620601099</v>
      </c>
      <c r="BQ9" s="27">
        <v>2.3502896259541202</v>
      </c>
      <c r="BR9" s="27">
        <v>0</v>
      </c>
      <c r="BS9" s="27">
        <v>1.5943491968407698E-2</v>
      </c>
      <c r="BT9" s="27">
        <v>0.363727238574931</v>
      </c>
      <c r="BU9" s="27">
        <v>3.2715227844375701E-2</v>
      </c>
      <c r="BV9" s="27">
        <v>11.5284847081907</v>
      </c>
      <c r="BW9" s="27">
        <v>0.32122054355892199</v>
      </c>
      <c r="BY9" s="36">
        <f t="shared" si="0"/>
        <v>8.0000079907659779E-3</v>
      </c>
      <c r="CA9" s="24">
        <f t="shared" si="1"/>
        <v>2.7174872749501414E-3</v>
      </c>
      <c r="CB9" s="24">
        <f t="shared" si="2"/>
        <v>2.7136193287173108E-3</v>
      </c>
      <c r="CC9" s="24">
        <f t="shared" si="3"/>
        <v>2.7190459845931117E-3</v>
      </c>
      <c r="CD9" s="24">
        <f t="shared" si="4"/>
        <v>2.6945324890271655E-3</v>
      </c>
      <c r="CE9" s="24">
        <f t="shared" si="5"/>
        <v>2.6937218794763846E-3</v>
      </c>
      <c r="CF9" s="24">
        <f t="shared" si="6"/>
        <v>2.7167506266124299E-3</v>
      </c>
      <c r="CG9" s="24">
        <f t="shared" si="7"/>
        <v>2.7200374811549573E-3</v>
      </c>
      <c r="CH9" s="24">
        <f t="shared" si="8"/>
        <v>2.7190925512935575E-3</v>
      </c>
      <c r="CI9" s="24">
        <f t="shared" si="9"/>
        <v>2.6912788836675346E-3</v>
      </c>
      <c r="CJ9" s="24">
        <f t="shared" si="10"/>
        <v>2.7213867623997511E-3</v>
      </c>
      <c r="CK9" s="24">
        <f t="shared" si="11"/>
        <v>2.7329672969618191E-3</v>
      </c>
      <c r="CL9" s="24">
        <f t="shared" si="12"/>
        <v>2.7329446429933723E-3</v>
      </c>
      <c r="CM9" s="24">
        <f t="shared" si="13"/>
        <v>2.7060315265924769E-3</v>
      </c>
    </row>
    <row r="10" spans="1:91" x14ac:dyDescent="0.3">
      <c r="A10" s="27" t="s">
        <v>8</v>
      </c>
      <c r="B10" s="98">
        <v>31.852823559000001</v>
      </c>
      <c r="C10" s="98">
        <v>9.9659297999999993E-2</v>
      </c>
      <c r="D10" s="98">
        <v>199.56180467999999</v>
      </c>
      <c r="E10" s="98">
        <v>5.9288940999999999</v>
      </c>
      <c r="F10" s="98">
        <v>5.7511207759999996</v>
      </c>
      <c r="G10" s="98">
        <v>0.112326678</v>
      </c>
      <c r="H10" s="98">
        <v>9.119369721</v>
      </c>
      <c r="I10" s="98">
        <v>0.1637998577</v>
      </c>
      <c r="J10" s="98">
        <v>2.2541768100000002E-2</v>
      </c>
      <c r="K10" s="98">
        <v>0.37742254250000001</v>
      </c>
      <c r="L10" s="98">
        <v>2.7238881E-2</v>
      </c>
      <c r="M10" s="98">
        <v>2.8301700499999999E-2</v>
      </c>
      <c r="N10" s="98">
        <v>1.52702284E-2</v>
      </c>
      <c r="O10" s="27"/>
      <c r="P10" s="29" t="s">
        <v>8</v>
      </c>
      <c r="Q10" s="29">
        <v>0</v>
      </c>
      <c r="R10" s="27">
        <v>2.7313728786465898E-2</v>
      </c>
      <c r="S10" s="27">
        <v>0.164246575579821</v>
      </c>
      <c r="T10" s="27">
        <v>0.164246575579821</v>
      </c>
      <c r="U10" s="27">
        <v>0.21754577605449599</v>
      </c>
      <c r="V10" s="27">
        <v>2.2603708947149501E-2</v>
      </c>
      <c r="W10" s="27">
        <v>2.8378933195059599E-2</v>
      </c>
      <c r="X10" s="27">
        <v>0</v>
      </c>
      <c r="Y10" s="27">
        <v>31.9396052624326</v>
      </c>
      <c r="Z10" s="27">
        <v>2.1760241929264699</v>
      </c>
      <c r="AA10" s="27">
        <v>0.196228096129234</v>
      </c>
      <c r="AB10" s="27">
        <v>0.71132526629077597</v>
      </c>
      <c r="AC10" s="27">
        <v>0</v>
      </c>
      <c r="AD10" s="27">
        <v>0.37845175056024999</v>
      </c>
      <c r="AE10" s="27">
        <v>0.37845175056024999</v>
      </c>
      <c r="AF10" s="27">
        <v>1.6008492865292101</v>
      </c>
      <c r="AG10" s="27">
        <v>0.26087666261016101</v>
      </c>
      <c r="AH10" s="27">
        <v>1.62726184513633E-2</v>
      </c>
      <c r="AI10" s="27">
        <v>0.12738307524925899</v>
      </c>
      <c r="AJ10" s="27">
        <v>0</v>
      </c>
      <c r="AK10" s="27">
        <v>1.5312474258833701E-2</v>
      </c>
      <c r="AL10" s="27">
        <v>9.9930414413818697E-2</v>
      </c>
      <c r="AM10" s="27">
        <v>0</v>
      </c>
      <c r="AN10" s="27">
        <v>180.095964329216</v>
      </c>
      <c r="AO10" s="27">
        <v>18.409529743106301</v>
      </c>
      <c r="AP10" s="27">
        <v>200.106343358852</v>
      </c>
      <c r="AQ10" s="27">
        <v>0</v>
      </c>
      <c r="AR10" s="27">
        <v>0.84071355269321701</v>
      </c>
      <c r="AS10" s="27">
        <v>0</v>
      </c>
      <c r="AT10" s="27">
        <v>3.4286997681840101</v>
      </c>
      <c r="AU10" s="27">
        <v>3.36204963706409E-3</v>
      </c>
      <c r="AV10" s="27">
        <v>1.18219591373314E-3</v>
      </c>
      <c r="AW10" s="27">
        <v>4.4473687285393604</v>
      </c>
      <c r="AX10" s="27">
        <v>1.51090119435396E-3</v>
      </c>
      <c r="AY10" s="27">
        <v>0</v>
      </c>
      <c r="AZ10" s="27">
        <v>2.1913689049091301E-4</v>
      </c>
      <c r="BA10" s="27">
        <v>5.9449195211781296</v>
      </c>
      <c r="BB10" s="27">
        <v>5.7666618780292698</v>
      </c>
      <c r="BC10" s="27">
        <v>0.178257643148861</v>
      </c>
      <c r="BD10" s="27">
        <v>0</v>
      </c>
      <c r="BE10" s="27">
        <v>0</v>
      </c>
      <c r="BF10" s="27">
        <v>2.3592009347597202E-2</v>
      </c>
      <c r="BG10" s="27">
        <v>0</v>
      </c>
      <c r="BH10" s="27">
        <v>0.25316290503039701</v>
      </c>
      <c r="BI10" s="27">
        <v>0</v>
      </c>
      <c r="BJ10" s="27">
        <v>6.5798883358962196E-3</v>
      </c>
      <c r="BK10" s="27">
        <v>1.01264890843654</v>
      </c>
      <c r="BL10" s="27">
        <v>0.236530003930841</v>
      </c>
      <c r="BM10" s="27">
        <v>0</v>
      </c>
      <c r="BN10" s="27">
        <v>1.701208684006E-2</v>
      </c>
      <c r="BO10" s="27">
        <v>2.3067863776407301E-5</v>
      </c>
      <c r="BP10" s="27">
        <v>0.112632768839872</v>
      </c>
      <c r="BQ10" s="27">
        <v>1.8630290912329801</v>
      </c>
      <c r="BR10" s="27">
        <v>0</v>
      </c>
      <c r="BS10" s="27">
        <v>1.2638225079559201E-2</v>
      </c>
      <c r="BT10" s="27">
        <v>0.28831963099015101</v>
      </c>
      <c r="BU10" s="27">
        <v>2.5932398538335601E-2</v>
      </c>
      <c r="BV10" s="27">
        <v>9.1442453303350302</v>
      </c>
      <c r="BW10" s="27">
        <v>0.25462560891108099</v>
      </c>
      <c r="BY10" s="36">
        <f t="shared" si="0"/>
        <v>7.999992702172368E-3</v>
      </c>
      <c r="CA10" s="24">
        <f t="shared" si="1"/>
        <v>2.7244587366597635E-3</v>
      </c>
      <c r="CB10" s="24">
        <f t="shared" si="2"/>
        <v>2.7204327068278502E-3</v>
      </c>
      <c r="CC10" s="24">
        <f t="shared" si="3"/>
        <v>2.7286718504334123E-3</v>
      </c>
      <c r="CD10" s="24">
        <f t="shared" si="4"/>
        <v>2.7029359789255913E-3</v>
      </c>
      <c r="CE10" s="24">
        <f t="shared" si="5"/>
        <v>2.7022736323195889E-3</v>
      </c>
      <c r="CF10" s="24">
        <f t="shared" si="6"/>
        <v>2.7250057183387925E-3</v>
      </c>
      <c r="CG10" s="24">
        <f t="shared" si="7"/>
        <v>2.7277772583062256E-3</v>
      </c>
      <c r="CH10" s="24">
        <f t="shared" si="8"/>
        <v>2.7272177527722418E-3</v>
      </c>
      <c r="CI10" s="24">
        <f t="shared" si="9"/>
        <v>2.7478255864720638E-3</v>
      </c>
      <c r="CJ10" s="24">
        <f t="shared" si="10"/>
        <v>2.7269384955986705E-3</v>
      </c>
      <c r="CK10" s="24">
        <f t="shared" si="11"/>
        <v>2.7478289752761419E-3</v>
      </c>
      <c r="CL10" s="24">
        <f t="shared" si="12"/>
        <v>2.7289065213448975E-3</v>
      </c>
      <c r="CM10" s="24">
        <f t="shared" si="13"/>
        <v>2.7665505536053486E-3</v>
      </c>
    </row>
    <row r="11" spans="1:91" x14ac:dyDescent="0.3">
      <c r="A11" s="27" t="s">
        <v>9</v>
      </c>
      <c r="B11" s="98">
        <v>1016.3293304</v>
      </c>
      <c r="C11" s="98">
        <v>3.1798415627000001</v>
      </c>
      <c r="D11" s="98">
        <v>5941.6897245</v>
      </c>
      <c r="E11" s="98">
        <v>177.22568668</v>
      </c>
      <c r="F11" s="98">
        <v>171.91259846</v>
      </c>
      <c r="G11" s="98">
        <v>3.5840123504000001</v>
      </c>
      <c r="H11" s="98">
        <v>274.69352365999998</v>
      </c>
      <c r="I11" s="98">
        <v>4.8962828090999997</v>
      </c>
      <c r="J11" s="98">
        <v>0.67381542829999996</v>
      </c>
      <c r="K11" s="98">
        <v>11.281862714000001</v>
      </c>
      <c r="L11" s="98">
        <v>0.81422088329999998</v>
      </c>
      <c r="M11" s="98">
        <v>0.84599053729999996</v>
      </c>
      <c r="N11" s="98">
        <v>0.45645556640000001</v>
      </c>
      <c r="O11" s="27"/>
      <c r="P11" s="29" t="s">
        <v>9</v>
      </c>
      <c r="Q11" s="29">
        <v>0</v>
      </c>
      <c r="R11" s="27">
        <v>0.81643640541302098</v>
      </c>
      <c r="S11" s="27">
        <v>4.9096092326479202</v>
      </c>
      <c r="T11" s="27">
        <v>4.9096092326479202</v>
      </c>
      <c r="U11" s="27">
        <v>6.5561588500934196</v>
      </c>
      <c r="V11" s="27">
        <v>0.67564992705226101</v>
      </c>
      <c r="W11" s="27">
        <v>0.848295815678339</v>
      </c>
      <c r="X11" s="27">
        <v>0</v>
      </c>
      <c r="Y11" s="27">
        <v>1019.09537450465</v>
      </c>
      <c r="Z11" s="27">
        <v>65.580001129653496</v>
      </c>
      <c r="AA11" s="27">
        <v>5.9138527580129301</v>
      </c>
      <c r="AB11" s="27">
        <v>21.437462542646099</v>
      </c>
      <c r="AC11" s="27">
        <v>0</v>
      </c>
      <c r="AD11" s="27">
        <v>11.312581567581899</v>
      </c>
      <c r="AE11" s="27">
        <v>11.312581567581899</v>
      </c>
      <c r="AF11" s="27">
        <v>47.662851410682499</v>
      </c>
      <c r="AG11" s="27">
        <v>7.8620611551026496</v>
      </c>
      <c r="AH11" s="27">
        <v>0.49042552131643802</v>
      </c>
      <c r="AI11" s="27">
        <v>3.8389674828948901</v>
      </c>
      <c r="AJ11" s="27">
        <v>0</v>
      </c>
      <c r="AK11" s="27">
        <v>0.45769528823934502</v>
      </c>
      <c r="AL11" s="27">
        <v>3.1884946015200901</v>
      </c>
      <c r="AM11" s="27">
        <v>0</v>
      </c>
      <c r="AN11" s="27">
        <v>5362.0796446413797</v>
      </c>
      <c r="AO11" s="27">
        <v>548.12286310664194</v>
      </c>
      <c r="AP11" s="27">
        <v>5957.8653591587099</v>
      </c>
      <c r="AQ11" s="27">
        <v>0</v>
      </c>
      <c r="AR11" s="27">
        <v>25.336785760550399</v>
      </c>
      <c r="AS11" s="27">
        <v>0</v>
      </c>
      <c r="AT11" s="27">
        <v>103.332011169748</v>
      </c>
      <c r="AU11" s="27">
        <v>0.100497790715234</v>
      </c>
      <c r="AV11" s="27">
        <v>3.5338045635675101E-2</v>
      </c>
      <c r="AW11" s="27">
        <v>132.93992454019801</v>
      </c>
      <c r="AX11" s="27">
        <v>4.51637619669637E-2</v>
      </c>
      <c r="AY11" s="27">
        <v>0</v>
      </c>
      <c r="AZ11" s="27">
        <v>6.5505098982015803E-3</v>
      </c>
      <c r="BA11" s="27">
        <v>177.70366800823101</v>
      </c>
      <c r="BB11" s="27">
        <v>172.37611474996501</v>
      </c>
      <c r="BC11" s="27">
        <v>5.3275532582659499</v>
      </c>
      <c r="BD11" s="27">
        <v>0</v>
      </c>
      <c r="BE11" s="27">
        <v>0</v>
      </c>
      <c r="BF11" s="27">
        <v>0.70520916417268797</v>
      </c>
      <c r="BG11" s="27">
        <v>0</v>
      </c>
      <c r="BH11" s="27">
        <v>7.5674997775536399</v>
      </c>
      <c r="BI11" s="27">
        <v>0</v>
      </c>
      <c r="BJ11" s="27">
        <v>0.19668636096275799</v>
      </c>
      <c r="BK11" s="27">
        <v>30.270031958200299</v>
      </c>
      <c r="BL11" s="27">
        <v>7.1283827174080701</v>
      </c>
      <c r="BM11" s="27">
        <v>0</v>
      </c>
      <c r="BN11" s="27">
        <v>0.50852333691584395</v>
      </c>
      <c r="BO11" s="27">
        <v>6.8950374510160504E-4</v>
      </c>
      <c r="BP11" s="27">
        <v>3.5937636408009301</v>
      </c>
      <c r="BQ11" s="27">
        <v>56.1469356031103</v>
      </c>
      <c r="BR11" s="27">
        <v>0</v>
      </c>
      <c r="BS11" s="27">
        <v>0.38088616736299602</v>
      </c>
      <c r="BT11" s="27">
        <v>8.6892103324841994</v>
      </c>
      <c r="BU11" s="27">
        <v>0.78154293756179805</v>
      </c>
      <c r="BV11" s="27">
        <v>275.441261561864</v>
      </c>
      <c r="BW11" s="27">
        <v>7.6737542822611102</v>
      </c>
      <c r="BY11" s="36">
        <f t="shared" si="0"/>
        <v>7.9999880053370082E-3</v>
      </c>
      <c r="CA11" s="24">
        <f t="shared" si="1"/>
        <v>2.7216021637015129E-3</v>
      </c>
      <c r="CB11" s="24">
        <f t="shared" si="2"/>
        <v>2.7212169692954033E-3</v>
      </c>
      <c r="CC11" s="24">
        <f t="shared" si="3"/>
        <v>2.7223963903754826E-3</v>
      </c>
      <c r="CD11" s="24">
        <f t="shared" si="4"/>
        <v>2.6970206022903257E-3</v>
      </c>
      <c r="CE11" s="24">
        <f t="shared" si="5"/>
        <v>2.6962322372950658E-3</v>
      </c>
      <c r="CF11" s="24">
        <f t="shared" si="6"/>
        <v>2.7207747763039166E-3</v>
      </c>
      <c r="CG11" s="24">
        <f t="shared" si="7"/>
        <v>2.7220805641909526E-3</v>
      </c>
      <c r="CH11" s="24">
        <f t="shared" si="8"/>
        <v>2.7217430176117692E-3</v>
      </c>
      <c r="CI11" s="24">
        <f t="shared" si="9"/>
        <v>2.7225537962070573E-3</v>
      </c>
      <c r="CJ11" s="24">
        <f t="shared" si="10"/>
        <v>2.7228529863050715E-3</v>
      </c>
      <c r="CK11" s="24">
        <f t="shared" si="11"/>
        <v>2.7210332705316976E-3</v>
      </c>
      <c r="CL11" s="24">
        <f t="shared" si="12"/>
        <v>2.7249458199572803E-3</v>
      </c>
      <c r="CM11" s="24">
        <f t="shared" si="13"/>
        <v>2.7159748518843113E-3</v>
      </c>
    </row>
    <row r="12" spans="1:91" x14ac:dyDescent="0.3">
      <c r="A12" s="27" t="s">
        <v>10</v>
      </c>
      <c r="B12" s="98">
        <v>2391.3133637999999</v>
      </c>
      <c r="C12" s="98">
        <v>7.4818207360000004</v>
      </c>
      <c r="D12" s="98">
        <v>12833.123059</v>
      </c>
      <c r="E12" s="98">
        <v>381.63937712000001</v>
      </c>
      <c r="F12" s="98">
        <v>370.20091674999998</v>
      </c>
      <c r="G12" s="98">
        <v>8.4327837286000005</v>
      </c>
      <c r="H12" s="98">
        <v>598.09809112000005</v>
      </c>
      <c r="I12" s="98">
        <v>10.543699147</v>
      </c>
      <c r="J12" s="98">
        <v>1.4510001629</v>
      </c>
      <c r="K12" s="98">
        <v>24.294463965999999</v>
      </c>
      <c r="L12" s="98">
        <v>1.7533505242</v>
      </c>
      <c r="M12" s="98">
        <v>1.8217635810999999</v>
      </c>
      <c r="N12" s="98">
        <v>0.98293549619999998</v>
      </c>
      <c r="O12" s="27"/>
      <c r="P12" s="29" t="s">
        <v>10</v>
      </c>
      <c r="Q12" s="29">
        <v>0</v>
      </c>
      <c r="R12" s="27">
        <v>1.75812049552447</v>
      </c>
      <c r="S12" s="27">
        <v>10.5723678305023</v>
      </c>
      <c r="T12" s="27">
        <v>10.5723678305023</v>
      </c>
      <c r="U12" s="27">
        <v>14.285438091225</v>
      </c>
      <c r="V12" s="27">
        <v>1.4549450519521001</v>
      </c>
      <c r="W12" s="27">
        <v>1.82671482275644</v>
      </c>
      <c r="X12" s="27">
        <v>0</v>
      </c>
      <c r="Y12" s="27">
        <v>2397.8153497850999</v>
      </c>
      <c r="Z12" s="27">
        <v>142.894175819091</v>
      </c>
      <c r="AA12" s="27">
        <v>12.885888598880401</v>
      </c>
      <c r="AB12" s="27">
        <v>46.710779798308003</v>
      </c>
      <c r="AC12" s="27">
        <v>0</v>
      </c>
      <c r="AD12" s="27">
        <v>24.360516087522701</v>
      </c>
      <c r="AE12" s="27">
        <v>24.360516087522701</v>
      </c>
      <c r="AF12" s="27">
        <v>102.94411548945099</v>
      </c>
      <c r="AG12" s="27">
        <v>17.130905569815901</v>
      </c>
      <c r="AH12" s="27">
        <v>1.06860806497198</v>
      </c>
      <c r="AI12" s="27">
        <v>8.3648461064100097</v>
      </c>
      <c r="AJ12" s="27">
        <v>0</v>
      </c>
      <c r="AK12" s="27">
        <v>0.98561165445580101</v>
      </c>
      <c r="AL12" s="27">
        <v>7.5021594689583599</v>
      </c>
      <c r="AM12" s="27">
        <v>0</v>
      </c>
      <c r="AN12" s="27">
        <v>11581.2164458281</v>
      </c>
      <c r="AO12" s="27">
        <v>1183.8565129246999</v>
      </c>
      <c r="AP12" s="27">
        <v>12868.0170742422</v>
      </c>
      <c r="AQ12" s="27">
        <v>0</v>
      </c>
      <c r="AR12" s="27">
        <v>55.207208004650496</v>
      </c>
      <c r="AS12" s="27">
        <v>0</v>
      </c>
      <c r="AT12" s="27">
        <v>225.15320686377601</v>
      </c>
      <c r="AU12" s="27">
        <v>0.216414017376169</v>
      </c>
      <c r="AV12" s="27">
        <v>7.6097569284545002E-2</v>
      </c>
      <c r="AW12" s="27">
        <v>286.27523515148499</v>
      </c>
      <c r="AX12" s="27">
        <v>9.7256405748000596E-2</v>
      </c>
      <c r="AY12" s="27">
        <v>0</v>
      </c>
      <c r="AZ12" s="27">
        <v>1.4105941700546101E-2</v>
      </c>
      <c r="BA12" s="27">
        <v>382.66745043190701</v>
      </c>
      <c r="BB12" s="27">
        <v>371.19787190469401</v>
      </c>
      <c r="BC12" s="27">
        <v>11.469578527213301</v>
      </c>
      <c r="BD12" s="27">
        <v>0</v>
      </c>
      <c r="BE12" s="27">
        <v>0</v>
      </c>
      <c r="BF12" s="27">
        <v>1.5186125160094099</v>
      </c>
      <c r="BG12" s="27">
        <v>0</v>
      </c>
      <c r="BH12" s="27">
        <v>16.296011975120798</v>
      </c>
      <c r="BI12" s="27">
        <v>0</v>
      </c>
      <c r="BJ12" s="27">
        <v>0.42354722292255598</v>
      </c>
      <c r="BK12" s="27">
        <v>65.184044244889407</v>
      </c>
      <c r="BL12" s="27">
        <v>15.5322482563625</v>
      </c>
      <c r="BM12" s="27">
        <v>0</v>
      </c>
      <c r="BN12" s="27">
        <v>1.09506202435556</v>
      </c>
      <c r="BO12" s="27">
        <v>1.4848358021924901E-3</v>
      </c>
      <c r="BP12" s="27">
        <v>8.45570444542712</v>
      </c>
      <c r="BQ12" s="27">
        <v>122.34043285834601</v>
      </c>
      <c r="BR12" s="27">
        <v>0</v>
      </c>
      <c r="BS12" s="27">
        <v>0.82992544185461303</v>
      </c>
      <c r="BT12" s="27">
        <v>18.933143161045098</v>
      </c>
      <c r="BU12" s="27">
        <v>1.7029241377690101</v>
      </c>
      <c r="BV12" s="27">
        <v>599.72450775552898</v>
      </c>
      <c r="BW12" s="27">
        <v>16.7205411984826</v>
      </c>
      <c r="BY12" s="36">
        <f t="shared" si="0"/>
        <v>7.9999983599270269E-3</v>
      </c>
      <c r="CA12" s="24">
        <f t="shared" si="1"/>
        <v>2.7190020695438077E-3</v>
      </c>
      <c r="CB12" s="24">
        <f t="shared" si="2"/>
        <v>2.7184202450208942E-3</v>
      </c>
      <c r="CC12" s="24">
        <f t="shared" si="3"/>
        <v>2.7190587265294385E-3</v>
      </c>
      <c r="CD12" s="24">
        <f t="shared" si="4"/>
        <v>2.6938344771057199E-3</v>
      </c>
      <c r="CE12" s="24">
        <f t="shared" si="5"/>
        <v>2.6930110369426451E-3</v>
      </c>
      <c r="CF12" s="24">
        <f t="shared" si="6"/>
        <v>2.7180486971797105E-3</v>
      </c>
      <c r="CG12" s="24">
        <f t="shared" si="7"/>
        <v>2.7193142056067998E-3</v>
      </c>
      <c r="CH12" s="24">
        <f t="shared" si="8"/>
        <v>2.7190346673024038E-3</v>
      </c>
      <c r="CI12" s="24">
        <f t="shared" si="9"/>
        <v>2.718737842327853E-3</v>
      </c>
      <c r="CJ12" s="24">
        <f t="shared" si="10"/>
        <v>2.7188137023785252E-3</v>
      </c>
      <c r="CK12" s="24">
        <f t="shared" si="11"/>
        <v>2.7204892910083576E-3</v>
      </c>
      <c r="CL12" s="24">
        <f t="shared" si="12"/>
        <v>2.7178288707750474E-3</v>
      </c>
      <c r="CM12" s="24">
        <f t="shared" si="13"/>
        <v>2.7226183876225664E-3</v>
      </c>
    </row>
    <row r="13" spans="1:91" x14ac:dyDescent="0.3">
      <c r="A13" s="27" t="s">
        <v>12</v>
      </c>
      <c r="B13" s="98">
        <v>1188.8446676999999</v>
      </c>
      <c r="C13" s="98">
        <v>3.719597968</v>
      </c>
      <c r="D13" s="98">
        <v>6354.0453153999997</v>
      </c>
      <c r="E13" s="98">
        <v>188.81364496</v>
      </c>
      <c r="F13" s="98">
        <v>183.15461654999999</v>
      </c>
      <c r="G13" s="98">
        <v>4.1923728560000004</v>
      </c>
      <c r="H13" s="98">
        <v>296.08983576000003</v>
      </c>
      <c r="I13" s="98">
        <v>5.2164278290999997</v>
      </c>
      <c r="J13" s="98">
        <v>0.71787306520000005</v>
      </c>
      <c r="K13" s="98">
        <v>12.019530919999999</v>
      </c>
      <c r="L13" s="98">
        <v>0.86745897670000005</v>
      </c>
      <c r="M13" s="98">
        <v>0.90130589940000005</v>
      </c>
      <c r="N13" s="98">
        <v>0.48630106010000002</v>
      </c>
      <c r="O13" s="27"/>
      <c r="P13" s="29" t="s">
        <v>12</v>
      </c>
      <c r="Q13" s="29">
        <v>0</v>
      </c>
      <c r="R13" s="27">
        <v>0.86981950214175896</v>
      </c>
      <c r="S13" s="27">
        <v>5.2305988350602197</v>
      </c>
      <c r="T13" s="27">
        <v>5.2305988350602197</v>
      </c>
      <c r="U13" s="27">
        <v>7.0723470197225398</v>
      </c>
      <c r="V13" s="27">
        <v>0.71982402834307802</v>
      </c>
      <c r="W13" s="27">
        <v>0.90375349942802397</v>
      </c>
      <c r="X13" s="27">
        <v>0</v>
      </c>
      <c r="Y13" s="27">
        <v>1192.07862770218</v>
      </c>
      <c r="Z13" s="27">
        <v>70.742844524431206</v>
      </c>
      <c r="AA13" s="27">
        <v>6.3794437317298396</v>
      </c>
      <c r="AB13" s="27">
        <v>23.125217111756101</v>
      </c>
      <c r="AC13" s="27">
        <v>0</v>
      </c>
      <c r="AD13" s="27">
        <v>12.0522060611586</v>
      </c>
      <c r="AE13" s="27">
        <v>12.0522060611586</v>
      </c>
      <c r="AF13" s="27">
        <v>50.970539148685198</v>
      </c>
      <c r="AG13" s="27">
        <v>8.4810245046973893</v>
      </c>
      <c r="AH13" s="27">
        <v>0.52903781079039802</v>
      </c>
      <c r="AI13" s="27">
        <v>4.1412034924181897</v>
      </c>
      <c r="AJ13" s="27">
        <v>0</v>
      </c>
      <c r="AK13" s="27">
        <v>0.48762450993054202</v>
      </c>
      <c r="AL13" s="27">
        <v>3.7297103784233601</v>
      </c>
      <c r="AM13" s="27">
        <v>0</v>
      </c>
      <c r="AN13" s="27">
        <v>5734.1886304844002</v>
      </c>
      <c r="AO13" s="27">
        <v>586.16299726671002</v>
      </c>
      <c r="AP13" s="27">
        <v>6371.3221668998003</v>
      </c>
      <c r="AQ13" s="27">
        <v>0</v>
      </c>
      <c r="AR13" s="27">
        <v>27.331579654519199</v>
      </c>
      <c r="AS13" s="27">
        <v>0</v>
      </c>
      <c r="AT13" s="27">
        <v>111.466884817698</v>
      </c>
      <c r="AU13" s="27">
        <v>0.10706957080419099</v>
      </c>
      <c r="AV13" s="27">
        <v>3.7648726037136801E-2</v>
      </c>
      <c r="AW13" s="27">
        <v>141.63289886958</v>
      </c>
      <c r="AX13" s="27">
        <v>4.8116935354971697E-2</v>
      </c>
      <c r="AY13" s="27">
        <v>0</v>
      </c>
      <c r="AZ13" s="27">
        <v>6.9787999944884403E-3</v>
      </c>
      <c r="BA13" s="27">
        <v>189.322247297437</v>
      </c>
      <c r="BB13" s="27">
        <v>183.64783053779101</v>
      </c>
      <c r="BC13" s="27">
        <v>5.67441675964659</v>
      </c>
      <c r="BD13" s="27">
        <v>0</v>
      </c>
      <c r="BE13" s="27">
        <v>0</v>
      </c>
      <c r="BF13" s="27">
        <v>0.75132183898543403</v>
      </c>
      <c r="BG13" s="27">
        <v>0</v>
      </c>
      <c r="BH13" s="27">
        <v>8.0623509162960207</v>
      </c>
      <c r="BI13" s="27">
        <v>0</v>
      </c>
      <c r="BJ13" s="27">
        <v>0.209546775486808</v>
      </c>
      <c r="BK13" s="27">
        <v>32.249388289047999</v>
      </c>
      <c r="BL13" s="27">
        <v>7.6895748038811202</v>
      </c>
      <c r="BM13" s="27">
        <v>0</v>
      </c>
      <c r="BN13" s="27">
        <v>0.54177522346599605</v>
      </c>
      <c r="BO13" s="27">
        <v>7.3459273786493295E-4</v>
      </c>
      <c r="BP13" s="27">
        <v>4.20378217364705</v>
      </c>
      <c r="BQ13" s="27">
        <v>60.567535792483902</v>
      </c>
      <c r="BR13" s="27">
        <v>0</v>
      </c>
      <c r="BS13" s="27">
        <v>0.41087931541459699</v>
      </c>
      <c r="BT13" s="27">
        <v>9.3732955494697698</v>
      </c>
      <c r="BU13" s="27">
        <v>0.84307157062385296</v>
      </c>
      <c r="BV13" s="27">
        <v>296.89494164916698</v>
      </c>
      <c r="BW13" s="27">
        <v>8.2779008767621693</v>
      </c>
      <c r="BY13" s="36">
        <f t="shared" si="0"/>
        <v>7.9999940065009802E-3</v>
      </c>
      <c r="CA13" s="24">
        <f t="shared" si="1"/>
        <v>2.7202544537939248E-3</v>
      </c>
      <c r="CB13" s="24">
        <f t="shared" si="2"/>
        <v>2.7186837153794479E-3</v>
      </c>
      <c r="CC13" s="24">
        <f t="shared" si="3"/>
        <v>2.719031835975032E-3</v>
      </c>
      <c r="CD13" s="24">
        <f t="shared" si="4"/>
        <v>2.6936736354236696E-3</v>
      </c>
      <c r="CE13" s="24">
        <f t="shared" si="5"/>
        <v>2.6928831884310105E-3</v>
      </c>
      <c r="CF13" s="24">
        <f t="shared" si="6"/>
        <v>2.7214463118949155E-3</v>
      </c>
      <c r="CG13" s="24">
        <f t="shared" si="7"/>
        <v>2.7191270754040441E-3</v>
      </c>
      <c r="CH13" s="24">
        <f t="shared" si="8"/>
        <v>2.7166111416641568E-3</v>
      </c>
      <c r="CI13" s="24">
        <f t="shared" si="9"/>
        <v>2.7176993226990988E-3</v>
      </c>
      <c r="CJ13" s="24">
        <f t="shared" si="10"/>
        <v>2.7185038564384008E-3</v>
      </c>
      <c r="CK13" s="24">
        <f t="shared" si="11"/>
        <v>2.7211954745558738E-3</v>
      </c>
      <c r="CL13" s="24">
        <f t="shared" si="12"/>
        <v>2.7156152308037479E-3</v>
      </c>
      <c r="CM13" s="24">
        <f t="shared" si="13"/>
        <v>2.7214619484272856E-3</v>
      </c>
    </row>
    <row r="14" spans="1:91" x14ac:dyDescent="0.3">
      <c r="A14" s="27" t="s">
        <v>13</v>
      </c>
      <c r="B14" s="98">
        <v>6081.2757713999999</v>
      </c>
      <c r="C14" s="98">
        <v>19.026788236000002</v>
      </c>
      <c r="D14" s="98">
        <v>33086.029498000004</v>
      </c>
      <c r="E14" s="98">
        <v>1006.5145532</v>
      </c>
      <c r="F14" s="98">
        <v>976.34286123000004</v>
      </c>
      <c r="G14" s="98">
        <v>21.445169386</v>
      </c>
      <c r="H14" s="98">
        <v>1565.4885732</v>
      </c>
      <c r="I14" s="98">
        <v>27.807368090000001</v>
      </c>
      <c r="J14" s="98">
        <v>3.8267874550999998</v>
      </c>
      <c r="K14" s="98">
        <v>64.072873530999999</v>
      </c>
      <c r="L14" s="98">
        <v>4.6241895505999997</v>
      </c>
      <c r="M14" s="98">
        <v>4.8046183568999998</v>
      </c>
      <c r="N14" s="98">
        <v>2.5923396293000001</v>
      </c>
      <c r="O14" s="27"/>
      <c r="P14" s="29" t="s">
        <v>13</v>
      </c>
      <c r="Q14" s="29">
        <v>0</v>
      </c>
      <c r="R14" s="27">
        <v>4.6367743606636402</v>
      </c>
      <c r="S14" s="27">
        <v>27.8830810014334</v>
      </c>
      <c r="T14" s="27">
        <v>27.8830810014334</v>
      </c>
      <c r="U14" s="27">
        <v>37.372607478919903</v>
      </c>
      <c r="V14" s="27">
        <v>3.83721026943567</v>
      </c>
      <c r="W14" s="27">
        <v>4.8177083295712304</v>
      </c>
      <c r="X14" s="27">
        <v>0</v>
      </c>
      <c r="Y14" s="27">
        <v>6097.8322141922499</v>
      </c>
      <c r="Z14" s="27">
        <v>373.82951654606597</v>
      </c>
      <c r="AA14" s="27">
        <v>33.711172370374697</v>
      </c>
      <c r="AB14" s="27">
        <v>122.201539758332</v>
      </c>
      <c r="AC14" s="27">
        <v>0</v>
      </c>
      <c r="AD14" s="27">
        <v>64.247290727537106</v>
      </c>
      <c r="AE14" s="27">
        <v>64.247290727537106</v>
      </c>
      <c r="AF14" s="27">
        <v>265.408753316027</v>
      </c>
      <c r="AG14" s="27">
        <v>44.816620892952102</v>
      </c>
      <c r="AH14" s="27">
        <v>2.7956153685536198</v>
      </c>
      <c r="AI14" s="27">
        <v>21.883533414796499</v>
      </c>
      <c r="AJ14" s="27">
        <v>0</v>
      </c>
      <c r="AK14" s="27">
        <v>2.5993985470868801</v>
      </c>
      <c r="AL14" s="27">
        <v>19.078547533964901</v>
      </c>
      <c r="AM14" s="27">
        <v>0</v>
      </c>
      <c r="AN14" s="27">
        <v>29858.486145328599</v>
      </c>
      <c r="AO14" s="27">
        <v>3052.2007196135201</v>
      </c>
      <c r="AP14" s="27">
        <v>33176.095618258201</v>
      </c>
      <c r="AQ14" s="27">
        <v>0</v>
      </c>
      <c r="AR14" s="27">
        <v>144.42930279041701</v>
      </c>
      <c r="AS14" s="27">
        <v>0</v>
      </c>
      <c r="AT14" s="27">
        <v>589.03026503564797</v>
      </c>
      <c r="AU14" s="27">
        <v>0.57075701759839403</v>
      </c>
      <c r="AV14" s="27">
        <v>0.200695210447703</v>
      </c>
      <c r="AW14" s="27">
        <v>755.00581055462806</v>
      </c>
      <c r="AX14" s="27">
        <v>0.25649847726759101</v>
      </c>
      <c r="AY14" s="27">
        <v>0</v>
      </c>
      <c r="AZ14" s="27">
        <v>3.7202130752823297E-2</v>
      </c>
      <c r="BA14" s="27">
        <v>1009.22984364601</v>
      </c>
      <c r="BB14" s="27">
        <v>978.97602361570102</v>
      </c>
      <c r="BC14" s="27">
        <v>30.253820030313499</v>
      </c>
      <c r="BD14" s="27">
        <v>0</v>
      </c>
      <c r="BE14" s="27">
        <v>0</v>
      </c>
      <c r="BF14" s="27">
        <v>4.0050980927815099</v>
      </c>
      <c r="BG14" s="27">
        <v>0</v>
      </c>
      <c r="BH14" s="27">
        <v>42.978174863671597</v>
      </c>
      <c r="BI14" s="27">
        <v>0</v>
      </c>
      <c r="BJ14" s="27">
        <v>1.1170375373270001</v>
      </c>
      <c r="BK14" s="27">
        <v>171.912775846161</v>
      </c>
      <c r="BL14" s="27">
        <v>40.634349701394797</v>
      </c>
      <c r="BM14" s="27">
        <v>0</v>
      </c>
      <c r="BN14" s="27">
        <v>2.8880578425569099</v>
      </c>
      <c r="BO14" s="27">
        <v>3.9160425081984397E-3</v>
      </c>
      <c r="BP14" s="27">
        <v>21.503561242128001</v>
      </c>
      <c r="BQ14" s="27">
        <v>320.05910882854101</v>
      </c>
      <c r="BR14" s="27">
        <v>0</v>
      </c>
      <c r="BS14" s="27">
        <v>2.17120544452857</v>
      </c>
      <c r="BT14" s="27">
        <v>49.531752355546502</v>
      </c>
      <c r="BU14" s="27">
        <v>4.4550706746963398</v>
      </c>
      <c r="BV14" s="27">
        <v>1569.75136296345</v>
      </c>
      <c r="BW14" s="27">
        <v>43.7431713197712</v>
      </c>
      <c r="BY14" s="36">
        <f t="shared" si="0"/>
        <v>7.9999996494452431E-3</v>
      </c>
      <c r="CA14" s="24">
        <f t="shared" si="1"/>
        <v>2.7225278731996135E-3</v>
      </c>
      <c r="CB14" s="24">
        <f t="shared" si="2"/>
        <v>2.7203381528663547E-3</v>
      </c>
      <c r="CC14" s="24">
        <f t="shared" si="3"/>
        <v>2.722179772693551E-3</v>
      </c>
      <c r="CD14" s="24">
        <f t="shared" si="4"/>
        <v>2.6977160314048511E-3</v>
      </c>
      <c r="CE14" s="24">
        <f t="shared" si="5"/>
        <v>2.6969648575949209E-3</v>
      </c>
      <c r="CF14" s="24">
        <f t="shared" si="6"/>
        <v>2.7228442488367853E-3</v>
      </c>
      <c r="CG14" s="24">
        <f t="shared" si="7"/>
        <v>2.7229772458424568E-3</v>
      </c>
      <c r="CH14" s="24">
        <f t="shared" si="8"/>
        <v>2.7227643834666555E-3</v>
      </c>
      <c r="CI14" s="24">
        <f t="shared" si="9"/>
        <v>2.7236459975793969E-3</v>
      </c>
      <c r="CJ14" s="24">
        <f t="shared" si="10"/>
        <v>2.7221691009802983E-3</v>
      </c>
      <c r="CK14" s="24">
        <f t="shared" si="11"/>
        <v>2.7215169114353519E-3</v>
      </c>
      <c r="CL14" s="24">
        <f t="shared" si="12"/>
        <v>2.7244562832824857E-3</v>
      </c>
      <c r="CM14" s="24">
        <f t="shared" si="13"/>
        <v>2.7229911185619425E-3</v>
      </c>
    </row>
    <row r="15" spans="1:91" x14ac:dyDescent="0.3">
      <c r="A15" s="27" t="s">
        <v>14</v>
      </c>
      <c r="B15" s="98">
        <v>2879.2910793000001</v>
      </c>
      <c r="C15" s="98">
        <v>9.0085800089999992</v>
      </c>
      <c r="D15" s="98">
        <v>15518.248045</v>
      </c>
      <c r="E15" s="98">
        <v>461.61606352000001</v>
      </c>
      <c r="F15" s="98">
        <v>447.78036996999998</v>
      </c>
      <c r="G15" s="98">
        <v>10.153600652</v>
      </c>
      <c r="H15" s="98">
        <v>723.01082883000004</v>
      </c>
      <c r="I15" s="98">
        <v>12.753246094</v>
      </c>
      <c r="J15" s="98">
        <v>1.7550730444</v>
      </c>
      <c r="K15" s="98">
        <v>29.385633384999998</v>
      </c>
      <c r="L15" s="98">
        <v>2.1207842162000001</v>
      </c>
      <c r="M15" s="98">
        <v>2.2035339741</v>
      </c>
      <c r="N15" s="98">
        <v>1.1889203296999999</v>
      </c>
      <c r="O15" s="27"/>
      <c r="P15" s="29" t="s">
        <v>14</v>
      </c>
      <c r="Q15" s="29">
        <v>0</v>
      </c>
      <c r="R15" s="27">
        <v>2.1265507314504899</v>
      </c>
      <c r="S15" s="27">
        <v>12.787921318975</v>
      </c>
      <c r="T15" s="27">
        <v>12.787921318975</v>
      </c>
      <c r="U15" s="27">
        <v>17.268277819152001</v>
      </c>
      <c r="V15" s="27">
        <v>1.7598422197517101</v>
      </c>
      <c r="W15" s="27">
        <v>2.2095262626914698</v>
      </c>
      <c r="X15" s="27">
        <v>0</v>
      </c>
      <c r="Y15" s="27">
        <v>2887.1207107657101</v>
      </c>
      <c r="Z15" s="27">
        <v>172.73097710469099</v>
      </c>
      <c r="AA15" s="27">
        <v>15.576481503466299</v>
      </c>
      <c r="AB15" s="27">
        <v>56.464110562659101</v>
      </c>
      <c r="AC15" s="27">
        <v>0</v>
      </c>
      <c r="AD15" s="27">
        <v>29.4655456066676</v>
      </c>
      <c r="AE15" s="27">
        <v>29.4655456066676</v>
      </c>
      <c r="AF15" s="27">
        <v>124.483546898372</v>
      </c>
      <c r="AG15" s="27">
        <v>20.707847862811199</v>
      </c>
      <c r="AH15" s="27">
        <v>1.2917396673569901</v>
      </c>
      <c r="AI15" s="27">
        <v>10.1114616796673</v>
      </c>
      <c r="AJ15" s="27">
        <v>0</v>
      </c>
      <c r="AK15" s="27">
        <v>1.1921478445942899</v>
      </c>
      <c r="AL15" s="27">
        <v>9.0330905628289599</v>
      </c>
      <c r="AM15" s="27">
        <v>0</v>
      </c>
      <c r="AN15" s="27">
        <v>14004.3966732562</v>
      </c>
      <c r="AO15" s="27">
        <v>1431.5605782891</v>
      </c>
      <c r="AP15" s="27">
        <v>15560.4407984437</v>
      </c>
      <c r="AQ15" s="27">
        <v>0</v>
      </c>
      <c r="AR15" s="27">
        <v>66.734574306321093</v>
      </c>
      <c r="AS15" s="27">
        <v>0</v>
      </c>
      <c r="AT15" s="27">
        <v>272.165641282742</v>
      </c>
      <c r="AU15" s="27">
        <v>0.26176601025149199</v>
      </c>
      <c r="AV15" s="27">
        <v>9.2044408108599596E-2</v>
      </c>
      <c r="AW15" s="27">
        <v>346.26733752983102</v>
      </c>
      <c r="AX15" s="27">
        <v>0.117637400486119</v>
      </c>
      <c r="AY15" s="27">
        <v>0</v>
      </c>
      <c r="AZ15" s="27">
        <v>1.7061933865749501E-2</v>
      </c>
      <c r="BA15" s="27">
        <v>462.85973015949202</v>
      </c>
      <c r="BB15" s="27">
        <v>448.98642741407599</v>
      </c>
      <c r="BC15" s="27">
        <v>13.8733027454157</v>
      </c>
      <c r="BD15" s="27">
        <v>0</v>
      </c>
      <c r="BE15" s="27">
        <v>0</v>
      </c>
      <c r="BF15" s="27">
        <v>1.8368503788091699</v>
      </c>
      <c r="BG15" s="27">
        <v>0</v>
      </c>
      <c r="BH15" s="27">
        <v>19.7110301915265</v>
      </c>
      <c r="BI15" s="27">
        <v>0</v>
      </c>
      <c r="BJ15" s="27">
        <v>0.51230685323280301</v>
      </c>
      <c r="BK15" s="27">
        <v>78.844051439342493</v>
      </c>
      <c r="BL15" s="27">
        <v>18.775382357204901</v>
      </c>
      <c r="BM15" s="27">
        <v>0</v>
      </c>
      <c r="BN15" s="27">
        <v>1.3245452802901201</v>
      </c>
      <c r="BO15" s="27">
        <v>1.79598833203811E-3</v>
      </c>
      <c r="BP15" s="27">
        <v>10.1811806584985</v>
      </c>
      <c r="BQ15" s="27">
        <v>147.885403020605</v>
      </c>
      <c r="BR15" s="27">
        <v>0</v>
      </c>
      <c r="BS15" s="27">
        <v>1.0032171838397499</v>
      </c>
      <c r="BT15" s="27">
        <v>22.8864802148926</v>
      </c>
      <c r="BU15" s="27">
        <v>2.0584947693090099</v>
      </c>
      <c r="BV15" s="27">
        <v>724.97689030352001</v>
      </c>
      <c r="BW15" s="27">
        <v>20.211871780332299</v>
      </c>
      <c r="BY15" s="36">
        <f t="shared" si="0"/>
        <v>8.0000013181389194E-3</v>
      </c>
      <c r="CA15" s="24">
        <f t="shared" si="1"/>
        <v>2.7192913984971302E-3</v>
      </c>
      <c r="CB15" s="24">
        <f t="shared" si="2"/>
        <v>2.7208010368419346E-3</v>
      </c>
      <c r="CC15" s="24">
        <f t="shared" si="3"/>
        <v>2.7189121685224347E-3</v>
      </c>
      <c r="CD15" s="24">
        <f t="shared" si="4"/>
        <v>2.6941580628901188E-3</v>
      </c>
      <c r="CE15" s="24">
        <f t="shared" si="5"/>
        <v>2.6934129429497136E-3</v>
      </c>
      <c r="CF15" s="24">
        <f t="shared" si="6"/>
        <v>2.7162784359721043E-3</v>
      </c>
      <c r="CG15" s="24">
        <f t="shared" si="7"/>
        <v>2.7192697469020167E-3</v>
      </c>
      <c r="CH15" s="24">
        <f t="shared" si="8"/>
        <v>2.7189332597693711E-3</v>
      </c>
      <c r="CI15" s="24">
        <f t="shared" si="9"/>
        <v>2.7173657341085103E-3</v>
      </c>
      <c r="CJ15" s="24">
        <f t="shared" si="10"/>
        <v>2.7194316563002277E-3</v>
      </c>
      <c r="CK15" s="24">
        <f t="shared" si="11"/>
        <v>2.7190485512110004E-3</v>
      </c>
      <c r="CL15" s="24">
        <f t="shared" si="12"/>
        <v>2.7193992295568253E-3</v>
      </c>
      <c r="CM15" s="24">
        <f t="shared" si="13"/>
        <v>2.7146603634108607E-3</v>
      </c>
    </row>
    <row r="16" spans="1:91" x14ac:dyDescent="0.3">
      <c r="A16" s="27" t="s">
        <v>15</v>
      </c>
      <c r="B16" s="98">
        <v>3139.0516071000002</v>
      </c>
      <c r="C16" s="98">
        <v>9.8213025600999995</v>
      </c>
      <c r="D16" s="98">
        <v>16580.026636999999</v>
      </c>
      <c r="E16" s="98">
        <v>493.08854606</v>
      </c>
      <c r="F16" s="98">
        <v>478.31042070000001</v>
      </c>
      <c r="G16" s="98">
        <v>11.069635149</v>
      </c>
      <c r="H16" s="98">
        <v>774.36558935999994</v>
      </c>
      <c r="I16" s="98">
        <v>13.622748581</v>
      </c>
      <c r="J16" s="98">
        <v>1.8747320204</v>
      </c>
      <c r="K16" s="98">
        <v>31.389113996999999</v>
      </c>
      <c r="L16" s="98">
        <v>2.2653769835999999</v>
      </c>
      <c r="M16" s="98">
        <v>2.3537685289999999</v>
      </c>
      <c r="N16" s="98">
        <v>1.2699796290000001</v>
      </c>
      <c r="O16" s="27"/>
      <c r="P16" s="29" t="s">
        <v>15</v>
      </c>
      <c r="Q16" s="29">
        <v>0</v>
      </c>
      <c r="R16" s="27">
        <v>2.2715352426149198</v>
      </c>
      <c r="S16" s="27">
        <v>13.6597935182592</v>
      </c>
      <c r="T16" s="27">
        <v>13.6597935182592</v>
      </c>
      <c r="U16" s="27">
        <v>18.498086902539502</v>
      </c>
      <c r="V16" s="27">
        <v>1.8798311873831499</v>
      </c>
      <c r="W16" s="27">
        <v>2.3601678133969499</v>
      </c>
      <c r="X16" s="27">
        <v>0</v>
      </c>
      <c r="Y16" s="27">
        <v>3147.5881004386101</v>
      </c>
      <c r="Z16" s="27">
        <v>185.03244500256901</v>
      </c>
      <c r="AA16" s="27">
        <v>16.6858092600372</v>
      </c>
      <c r="AB16" s="27">
        <v>60.4853455859595</v>
      </c>
      <c r="AC16" s="27">
        <v>0</v>
      </c>
      <c r="AD16" s="27">
        <v>31.474433677873701</v>
      </c>
      <c r="AE16" s="27">
        <v>31.474433677873701</v>
      </c>
      <c r="AF16" s="27">
        <v>133.001055203161</v>
      </c>
      <c r="AG16" s="27">
        <v>22.182620647987299</v>
      </c>
      <c r="AH16" s="27">
        <v>1.3837312910406401</v>
      </c>
      <c r="AI16" s="27">
        <v>10.8315708081492</v>
      </c>
      <c r="AJ16" s="27">
        <v>0</v>
      </c>
      <c r="AK16" s="27">
        <v>1.273433446414</v>
      </c>
      <c r="AL16" s="27">
        <v>9.8480046352254504</v>
      </c>
      <c r="AM16" s="27">
        <v>0</v>
      </c>
      <c r="AN16" s="27">
        <v>14962.596613997801</v>
      </c>
      <c r="AO16" s="27">
        <v>1529.51059529555</v>
      </c>
      <c r="AP16" s="27">
        <v>16625.108264496499</v>
      </c>
      <c r="AQ16" s="27">
        <v>0</v>
      </c>
      <c r="AR16" s="27">
        <v>71.487111882155105</v>
      </c>
      <c r="AS16" s="27">
        <v>0</v>
      </c>
      <c r="AT16" s="27">
        <v>291.54930804308901</v>
      </c>
      <c r="AU16" s="27">
        <v>0.27961315912630802</v>
      </c>
      <c r="AV16" s="27">
        <v>9.8320255405347307E-2</v>
      </c>
      <c r="AW16" s="27">
        <v>369.87592171310098</v>
      </c>
      <c r="AX16" s="27">
        <v>0.12565804148326901</v>
      </c>
      <c r="AY16" s="27">
        <v>0</v>
      </c>
      <c r="AZ16" s="27">
        <v>1.8225210178298701E-2</v>
      </c>
      <c r="BA16" s="27">
        <v>494.41672881262099</v>
      </c>
      <c r="BB16" s="27">
        <v>479.59844074701198</v>
      </c>
      <c r="BC16" s="27">
        <v>14.818288065609501</v>
      </c>
      <c r="BD16" s="27">
        <v>0</v>
      </c>
      <c r="BE16" s="27">
        <v>0</v>
      </c>
      <c r="BF16" s="27">
        <v>1.96208778059601</v>
      </c>
      <c r="BG16" s="27">
        <v>0</v>
      </c>
      <c r="BH16" s="27">
        <v>21.054922861929999</v>
      </c>
      <c r="BI16" s="27">
        <v>0</v>
      </c>
      <c r="BJ16" s="27">
        <v>0.54723619121017097</v>
      </c>
      <c r="BK16" s="27">
        <v>84.219685973753897</v>
      </c>
      <c r="BL16" s="27">
        <v>20.1125297182457</v>
      </c>
      <c r="BM16" s="27">
        <v>0</v>
      </c>
      <c r="BN16" s="27">
        <v>1.4148511105121799</v>
      </c>
      <c r="BO16" s="27">
        <v>1.91844971535023E-3</v>
      </c>
      <c r="BP16" s="27">
        <v>11.0997484820846</v>
      </c>
      <c r="BQ16" s="27">
        <v>158.41758077684099</v>
      </c>
      <c r="BR16" s="27">
        <v>0</v>
      </c>
      <c r="BS16" s="27">
        <v>1.0746735372882801</v>
      </c>
      <c r="BT16" s="27">
        <v>24.516449222723299</v>
      </c>
      <c r="BU16" s="27">
        <v>2.2051023564659098</v>
      </c>
      <c r="BV16" s="27">
        <v>776.47115318187605</v>
      </c>
      <c r="BW16" s="27">
        <v>21.651309675431701</v>
      </c>
      <c r="BY16" s="36">
        <f t="shared" si="0"/>
        <v>8.0000113735914299E-3</v>
      </c>
      <c r="CA16" s="24">
        <f t="shared" si="1"/>
        <v>2.7194498234122209E-3</v>
      </c>
      <c r="CB16" s="24">
        <f t="shared" si="2"/>
        <v>2.7187916228068121E-3</v>
      </c>
      <c r="CC16" s="24">
        <f t="shared" si="3"/>
        <v>2.7190322719926044E-3</v>
      </c>
      <c r="CD16" s="24">
        <f t="shared" si="4"/>
        <v>2.6935988743477597E-3</v>
      </c>
      <c r="CE16" s="24">
        <f t="shared" si="5"/>
        <v>2.6928538272843216E-3</v>
      </c>
      <c r="CF16" s="24">
        <f t="shared" si="6"/>
        <v>2.7203546168656076E-3</v>
      </c>
      <c r="CG16" s="24">
        <f t="shared" si="7"/>
        <v>2.7190823698872209E-3</v>
      </c>
      <c r="CH16" s="24">
        <f t="shared" si="8"/>
        <v>2.7193438269034354E-3</v>
      </c>
      <c r="CI16" s="24">
        <f t="shared" si="9"/>
        <v>2.7199444654825711E-3</v>
      </c>
      <c r="CJ16" s="24">
        <f t="shared" si="10"/>
        <v>2.71812963187992E-3</v>
      </c>
      <c r="CK16" s="24">
        <f t="shared" si="11"/>
        <v>2.7184257011093624E-3</v>
      </c>
      <c r="CL16" s="24">
        <f t="shared" si="12"/>
        <v>2.718739892264926E-3</v>
      </c>
      <c r="CM16" s="24">
        <f t="shared" si="13"/>
        <v>2.7195848934360905E-3</v>
      </c>
    </row>
    <row r="17" spans="1:91" x14ac:dyDescent="0.3">
      <c r="A17" s="27" t="s">
        <v>16</v>
      </c>
      <c r="B17" s="98">
        <v>4072.8506499</v>
      </c>
      <c r="C17" s="98">
        <v>12.742929287000001</v>
      </c>
      <c r="D17" s="98">
        <v>21756.948892</v>
      </c>
      <c r="E17" s="98">
        <v>646.93880977000003</v>
      </c>
      <c r="F17" s="98">
        <v>627.54908135000005</v>
      </c>
      <c r="G17" s="98">
        <v>14.362601937000001</v>
      </c>
      <c r="H17" s="98">
        <v>1014.4930262</v>
      </c>
      <c r="I17" s="98">
        <v>17.873229509000002</v>
      </c>
      <c r="J17" s="98">
        <v>2.4596736459000001</v>
      </c>
      <c r="K17" s="98">
        <v>41.182940084000002</v>
      </c>
      <c r="L17" s="98">
        <v>2.9722050962000002</v>
      </c>
      <c r="M17" s="98">
        <v>3.0881759942000002</v>
      </c>
      <c r="N17" s="98">
        <v>1.6662303677999999</v>
      </c>
      <c r="O17" s="27"/>
      <c r="P17" s="29" t="s">
        <v>16</v>
      </c>
      <c r="Q17" s="29">
        <v>0</v>
      </c>
      <c r="R17" s="27">
        <v>2.9802869887433401</v>
      </c>
      <c r="S17" s="27">
        <v>17.921806917642201</v>
      </c>
      <c r="T17" s="27">
        <v>17.921806917642201</v>
      </c>
      <c r="U17" s="27">
        <v>24.2319284343987</v>
      </c>
      <c r="V17" s="27">
        <v>2.46636589643541</v>
      </c>
      <c r="W17" s="27">
        <v>3.0965717083242801</v>
      </c>
      <c r="X17" s="27">
        <v>0</v>
      </c>
      <c r="Y17" s="27">
        <v>4083.9241597689502</v>
      </c>
      <c r="Z17" s="27">
        <v>242.38643939971701</v>
      </c>
      <c r="AA17" s="27">
        <v>21.857863157444701</v>
      </c>
      <c r="AB17" s="27">
        <v>79.233964962505496</v>
      </c>
      <c r="AC17" s="27">
        <v>0</v>
      </c>
      <c r="AD17" s="27">
        <v>41.294841792768999</v>
      </c>
      <c r="AE17" s="27">
        <v>41.294841792768999</v>
      </c>
      <c r="AF17" s="27">
        <v>174.528880831804</v>
      </c>
      <c r="AG17" s="27">
        <v>29.058537906363</v>
      </c>
      <c r="AH17" s="27">
        <v>1.8126408874989399</v>
      </c>
      <c r="AI17" s="27">
        <v>14.1890198317278</v>
      </c>
      <c r="AJ17" s="27">
        <v>0</v>
      </c>
      <c r="AK17" s="27">
        <v>1.67076285090378</v>
      </c>
      <c r="AL17" s="27">
        <v>12.777568513698901</v>
      </c>
      <c r="AM17" s="27">
        <v>0</v>
      </c>
      <c r="AN17" s="27">
        <v>19634.496490506299</v>
      </c>
      <c r="AO17" s="27">
        <v>2007.0850904413101</v>
      </c>
      <c r="AP17" s="27">
        <v>21816.110461779401</v>
      </c>
      <c r="AQ17" s="27">
        <v>0</v>
      </c>
      <c r="AR17" s="27">
        <v>93.646047608271701</v>
      </c>
      <c r="AS17" s="27">
        <v>0</v>
      </c>
      <c r="AT17" s="27">
        <v>381.92029134225101</v>
      </c>
      <c r="AU17" s="27">
        <v>0.36685606497021001</v>
      </c>
      <c r="AV17" s="27">
        <v>0.12899758973087</v>
      </c>
      <c r="AW17" s="27">
        <v>485.28184801335999</v>
      </c>
      <c r="AX17" s="27">
        <v>0.16486490616577601</v>
      </c>
      <c r="AY17" s="27">
        <v>0</v>
      </c>
      <c r="AZ17" s="27">
        <v>2.3911719759475699E-2</v>
      </c>
      <c r="BA17" s="27">
        <v>648.68156011618703</v>
      </c>
      <c r="BB17" s="27">
        <v>629.23914896521001</v>
      </c>
      <c r="BC17" s="27">
        <v>19.442411150978</v>
      </c>
      <c r="BD17" s="27">
        <v>0</v>
      </c>
      <c r="BE17" s="27">
        <v>0</v>
      </c>
      <c r="BF17" s="27">
        <v>2.5742828781339999</v>
      </c>
      <c r="BG17" s="27">
        <v>0</v>
      </c>
      <c r="BH17" s="27">
        <v>27.624316943071101</v>
      </c>
      <c r="BI17" s="27">
        <v>0</v>
      </c>
      <c r="BJ17" s="27">
        <v>0.71798094137358903</v>
      </c>
      <c r="BK17" s="27">
        <v>110.497272285145</v>
      </c>
      <c r="BL17" s="27">
        <v>26.346796784832101</v>
      </c>
      <c r="BM17" s="27">
        <v>0</v>
      </c>
      <c r="BN17" s="27">
        <v>1.8563006149793</v>
      </c>
      <c r="BO17" s="27">
        <v>2.5170085197616801E-3</v>
      </c>
      <c r="BP17" s="27">
        <v>14.4016727310085</v>
      </c>
      <c r="BQ17" s="27">
        <v>207.522152302672</v>
      </c>
      <c r="BR17" s="27">
        <v>0</v>
      </c>
      <c r="BS17" s="27">
        <v>1.40778455308385</v>
      </c>
      <c r="BT17" s="27">
        <v>32.115716080519398</v>
      </c>
      <c r="BU17" s="27">
        <v>2.8886107581507501</v>
      </c>
      <c r="BV17" s="27">
        <v>1017.25166851303</v>
      </c>
      <c r="BW17" s="27">
        <v>28.362529185194301</v>
      </c>
      <c r="BY17" s="36">
        <f t="shared" si="0"/>
        <v>7.9999998687927763E-3</v>
      </c>
      <c r="CA17" s="24">
        <f t="shared" si="1"/>
        <v>2.7188597915374221E-3</v>
      </c>
      <c r="CB17" s="24">
        <f t="shared" si="2"/>
        <v>2.7183095753531318E-3</v>
      </c>
      <c r="CC17" s="24">
        <f t="shared" si="3"/>
        <v>2.7192034174035348E-3</v>
      </c>
      <c r="CD17" s="24">
        <f t="shared" si="4"/>
        <v>2.6938410864646967E-3</v>
      </c>
      <c r="CE17" s="24">
        <f t="shared" si="5"/>
        <v>2.6931241960775993E-3</v>
      </c>
      <c r="CF17" s="24">
        <f t="shared" si="6"/>
        <v>2.7203144792203025E-3</v>
      </c>
      <c r="CG17" s="24">
        <f t="shared" si="7"/>
        <v>2.7192324065184481E-3</v>
      </c>
      <c r="CH17" s="24">
        <f t="shared" si="8"/>
        <v>2.717886469131842E-3</v>
      </c>
      <c r="CI17" s="24">
        <f t="shared" si="9"/>
        <v>2.72078799826356E-3</v>
      </c>
      <c r="CJ17" s="24">
        <f t="shared" si="10"/>
        <v>2.7171860129644272E-3</v>
      </c>
      <c r="CK17" s="24">
        <f t="shared" si="11"/>
        <v>2.7191570843050853E-3</v>
      </c>
      <c r="CL17" s="24">
        <f t="shared" si="12"/>
        <v>2.718664396086271E-3</v>
      </c>
      <c r="CM17" s="24">
        <f t="shared" si="13"/>
        <v>2.7202019548860559E-3</v>
      </c>
    </row>
    <row r="18" spans="1:91" x14ac:dyDescent="0.3">
      <c r="A18" s="27" t="s">
        <v>17</v>
      </c>
      <c r="B18" s="98">
        <v>1521.6090654</v>
      </c>
      <c r="C18" s="98">
        <v>4.7607355130000002</v>
      </c>
      <c r="D18" s="98">
        <v>8128.2309462000003</v>
      </c>
      <c r="E18" s="98">
        <v>241.76532134000001</v>
      </c>
      <c r="F18" s="98">
        <v>234.51924958000001</v>
      </c>
      <c r="G18" s="98">
        <v>5.3658402000000001</v>
      </c>
      <c r="H18" s="98">
        <v>379.10966775999998</v>
      </c>
      <c r="I18" s="98">
        <v>6.6793443377999999</v>
      </c>
      <c r="J18" s="98">
        <v>0.91919634500000003</v>
      </c>
      <c r="K18" s="98">
        <v>15.390337684</v>
      </c>
      <c r="L18" s="98">
        <v>1.1107327452</v>
      </c>
      <c r="M18" s="98">
        <v>1.1540718383999999</v>
      </c>
      <c r="N18" s="98">
        <v>0.62268133309999996</v>
      </c>
      <c r="O18" s="27"/>
      <c r="P18" s="29" t="s">
        <v>17</v>
      </c>
      <c r="Q18" s="29">
        <v>0</v>
      </c>
      <c r="R18" s="27">
        <v>1.11375761514822</v>
      </c>
      <c r="S18" s="27">
        <v>6.6975062956906903</v>
      </c>
      <c r="T18" s="27">
        <v>6.6975062956906903</v>
      </c>
      <c r="U18" s="27">
        <v>9.0552963807304998</v>
      </c>
      <c r="V18" s="27">
        <v>0.92169608005385795</v>
      </c>
      <c r="W18" s="27">
        <v>1.15720751391002</v>
      </c>
      <c r="X18" s="27">
        <v>0</v>
      </c>
      <c r="Y18" s="27">
        <v>1525.7479730550999</v>
      </c>
      <c r="Z18" s="27">
        <v>90.578176778369595</v>
      </c>
      <c r="AA18" s="27">
        <v>8.1681512759220194</v>
      </c>
      <c r="AB18" s="27">
        <v>29.609181259481399</v>
      </c>
      <c r="AC18" s="27">
        <v>0</v>
      </c>
      <c r="AD18" s="27">
        <v>15.432171618434101</v>
      </c>
      <c r="AE18" s="27">
        <v>15.432171618434101</v>
      </c>
      <c r="AF18" s="27">
        <v>65.202592464602006</v>
      </c>
      <c r="AG18" s="27">
        <v>10.8589885461982</v>
      </c>
      <c r="AH18" s="27">
        <v>0.67737574024865899</v>
      </c>
      <c r="AI18" s="27">
        <v>5.3023401062546203</v>
      </c>
      <c r="AJ18" s="27">
        <v>0</v>
      </c>
      <c r="AK18" s="27">
        <v>0.62438148357988199</v>
      </c>
      <c r="AL18" s="27">
        <v>4.7736735919906002</v>
      </c>
      <c r="AM18" s="27">
        <v>0</v>
      </c>
      <c r="AN18" s="27">
        <v>7335.3013913391396</v>
      </c>
      <c r="AO18" s="27">
        <v>749.83122051643204</v>
      </c>
      <c r="AP18" s="27">
        <v>8150.3352043201703</v>
      </c>
      <c r="AQ18" s="27">
        <v>0</v>
      </c>
      <c r="AR18" s="27">
        <v>34.994952111019202</v>
      </c>
      <c r="AS18" s="27">
        <v>0</v>
      </c>
      <c r="AT18" s="27">
        <v>142.72073045958999</v>
      </c>
      <c r="AU18" s="27">
        <v>0.13709651987191099</v>
      </c>
      <c r="AV18" s="27">
        <v>4.8207208717075303E-2</v>
      </c>
      <c r="AW18" s="27">
        <v>181.352968086994</v>
      </c>
      <c r="AX18" s="27">
        <v>6.1611089524187403E-2</v>
      </c>
      <c r="AY18" s="27">
        <v>0</v>
      </c>
      <c r="AZ18" s="27">
        <v>8.9359651824049008E-3</v>
      </c>
      <c r="BA18" s="27">
        <v>242.416552150303</v>
      </c>
      <c r="BB18" s="27">
        <v>235.150780829349</v>
      </c>
      <c r="BC18" s="27">
        <v>7.2657713209543804</v>
      </c>
      <c r="BD18" s="27">
        <v>0</v>
      </c>
      <c r="BE18" s="27">
        <v>0</v>
      </c>
      <c r="BF18" s="27">
        <v>0.96202824120769104</v>
      </c>
      <c r="BG18" s="27">
        <v>0</v>
      </c>
      <c r="BH18" s="27">
        <v>10.323398929104799</v>
      </c>
      <c r="BI18" s="27">
        <v>0</v>
      </c>
      <c r="BJ18" s="27">
        <v>0.26831373591935498</v>
      </c>
      <c r="BK18" s="27">
        <v>41.293568016556698</v>
      </c>
      <c r="BL18" s="27">
        <v>9.8456238647875391</v>
      </c>
      <c r="BM18" s="27">
        <v>0</v>
      </c>
      <c r="BN18" s="27">
        <v>0.69371239504621396</v>
      </c>
      <c r="BO18" s="27">
        <v>9.4064122444705305E-4</v>
      </c>
      <c r="BP18" s="27">
        <v>5.3804295187420399</v>
      </c>
      <c r="BQ18" s="27">
        <v>77.549457742973502</v>
      </c>
      <c r="BR18" s="27">
        <v>0</v>
      </c>
      <c r="BS18" s="27">
        <v>0.52607671373808396</v>
      </c>
      <c r="BT18" s="27">
        <v>12.0014062130745</v>
      </c>
      <c r="BU18" s="27">
        <v>1.0794555935535299</v>
      </c>
      <c r="BV18" s="27">
        <v>380.14052089926503</v>
      </c>
      <c r="BW18" s="27">
        <v>10.5988817346056</v>
      </c>
      <c r="BY18" s="36">
        <f t="shared" si="0"/>
        <v>7.999989059350671E-3</v>
      </c>
      <c r="CA18" s="24">
        <f t="shared" si="1"/>
        <v>2.7200860912404735E-3</v>
      </c>
      <c r="CB18" s="24">
        <f t="shared" si="2"/>
        <v>2.7176638893864876E-3</v>
      </c>
      <c r="CC18" s="24">
        <f t="shared" si="3"/>
        <v>2.7194426765769861E-3</v>
      </c>
      <c r="CD18" s="24">
        <f t="shared" si="4"/>
        <v>2.6936485625543888E-3</v>
      </c>
      <c r="CE18" s="24">
        <f t="shared" si="5"/>
        <v>2.6928759599905059E-3</v>
      </c>
      <c r="CF18" s="24">
        <f t="shared" si="6"/>
        <v>2.7189253123937303E-3</v>
      </c>
      <c r="CG18" s="24">
        <f t="shared" si="7"/>
        <v>2.7191423140325776E-3</v>
      </c>
      <c r="CH18" s="24">
        <f t="shared" si="8"/>
        <v>2.7191228617916242E-3</v>
      </c>
      <c r="CI18" s="24">
        <f t="shared" si="9"/>
        <v>2.7194788876776059E-3</v>
      </c>
      <c r="CJ18" s="24">
        <f t="shared" si="10"/>
        <v>2.7181947071630171E-3</v>
      </c>
      <c r="CK18" s="24">
        <f t="shared" si="11"/>
        <v>2.7233103204095973E-3</v>
      </c>
      <c r="CL18" s="24">
        <f t="shared" si="12"/>
        <v>2.7170540045126802E-3</v>
      </c>
      <c r="CM18" s="24">
        <f t="shared" si="13"/>
        <v>2.7303700777697756E-3</v>
      </c>
    </row>
    <row r="19" spans="1:91" x14ac:dyDescent="0.3">
      <c r="A19" s="27" t="s">
        <v>18</v>
      </c>
      <c r="B19" s="98">
        <v>1400.2190688999999</v>
      </c>
      <c r="C19" s="98">
        <v>4.3809321810000004</v>
      </c>
      <c r="D19" s="98">
        <v>7508.1656235999999</v>
      </c>
      <c r="E19" s="98">
        <v>223.93480554000001</v>
      </c>
      <c r="F19" s="98">
        <v>217.22301862</v>
      </c>
      <c r="G19" s="98">
        <v>4.9377673619999998</v>
      </c>
      <c r="H19" s="98">
        <v>350.86232221</v>
      </c>
      <c r="I19" s="98">
        <v>6.1867337591</v>
      </c>
      <c r="J19" s="98">
        <v>0.85140438510000005</v>
      </c>
      <c r="K19" s="98">
        <v>14.255279696000001</v>
      </c>
      <c r="L19" s="98">
        <v>1.0288147199</v>
      </c>
      <c r="M19" s="98">
        <v>1.0689574974</v>
      </c>
      <c r="N19" s="98">
        <v>0.5767577519</v>
      </c>
      <c r="O19" s="27"/>
      <c r="P19" s="29" t="s">
        <v>18</v>
      </c>
      <c r="Q19" s="29">
        <v>0</v>
      </c>
      <c r="R19" s="27">
        <v>1.0316131392343399</v>
      </c>
      <c r="S19" s="27">
        <v>6.2035516075812502</v>
      </c>
      <c r="T19" s="27">
        <v>6.2035516075812502</v>
      </c>
      <c r="U19" s="27">
        <v>8.3801464420707994</v>
      </c>
      <c r="V19" s="27">
        <v>0.85371756603584503</v>
      </c>
      <c r="W19" s="27">
        <v>1.0718614237067501</v>
      </c>
      <c r="X19" s="27">
        <v>0</v>
      </c>
      <c r="Y19" s="27">
        <v>1404.02583454929</v>
      </c>
      <c r="Z19" s="27">
        <v>83.824818254439606</v>
      </c>
      <c r="AA19" s="27">
        <v>7.5591188590244203</v>
      </c>
      <c r="AB19" s="27">
        <v>27.401545948539098</v>
      </c>
      <c r="AC19" s="27">
        <v>0</v>
      </c>
      <c r="AD19" s="27">
        <v>14.2940515334456</v>
      </c>
      <c r="AE19" s="27">
        <v>14.2940515334456</v>
      </c>
      <c r="AF19" s="27">
        <v>60.228649482740501</v>
      </c>
      <c r="AG19" s="27">
        <v>10.049316581420699</v>
      </c>
      <c r="AH19" s="27">
        <v>0.62686767828158896</v>
      </c>
      <c r="AI19" s="27">
        <v>4.9069922786478903</v>
      </c>
      <c r="AJ19" s="27">
        <v>0</v>
      </c>
      <c r="AK19" s="27">
        <v>0.57832773913583302</v>
      </c>
      <c r="AL19" s="27">
        <v>4.3928523212134198</v>
      </c>
      <c r="AM19" s="27">
        <v>0</v>
      </c>
      <c r="AN19" s="27">
        <v>6775.7235761658303</v>
      </c>
      <c r="AO19" s="27">
        <v>692.62975093040495</v>
      </c>
      <c r="AP19" s="27">
        <v>7528.5819765789802</v>
      </c>
      <c r="AQ19" s="27">
        <v>0</v>
      </c>
      <c r="AR19" s="27">
        <v>32.385639921217802</v>
      </c>
      <c r="AS19" s="27">
        <v>0</v>
      </c>
      <c r="AT19" s="27">
        <v>132.07975868093001</v>
      </c>
      <c r="AU19" s="27">
        <v>0.12698535335130001</v>
      </c>
      <c r="AV19" s="27">
        <v>4.4651821833473798E-2</v>
      </c>
      <c r="AW19" s="27">
        <v>167.97802552842001</v>
      </c>
      <c r="AX19" s="27">
        <v>5.7067162079399401E-2</v>
      </c>
      <c r="AY19" s="27">
        <v>0</v>
      </c>
      <c r="AZ19" s="27">
        <v>8.2769544227472899E-3</v>
      </c>
      <c r="BA19" s="27">
        <v>224.53817934600701</v>
      </c>
      <c r="BB19" s="27">
        <v>217.80813821702</v>
      </c>
      <c r="BC19" s="27">
        <v>6.7300411289869198</v>
      </c>
      <c r="BD19" s="27">
        <v>0</v>
      </c>
      <c r="BE19" s="27">
        <v>0</v>
      </c>
      <c r="BF19" s="27">
        <v>0.89107510121970601</v>
      </c>
      <c r="BG19" s="27">
        <v>0</v>
      </c>
      <c r="BH19" s="27">
        <v>9.5620306270496194</v>
      </c>
      <c r="BI19" s="27">
        <v>0</v>
      </c>
      <c r="BJ19" s="27">
        <v>0.24852562469617501</v>
      </c>
      <c r="BK19" s="27">
        <v>38.248077759111901</v>
      </c>
      <c r="BL19" s="27">
        <v>9.1115211909508904</v>
      </c>
      <c r="BM19" s="27">
        <v>0</v>
      </c>
      <c r="BN19" s="27">
        <v>0.64255102043133305</v>
      </c>
      <c r="BO19" s="27">
        <v>8.71264404834736E-4</v>
      </c>
      <c r="BP19" s="27">
        <v>4.9511929930058303</v>
      </c>
      <c r="BQ19" s="27">
        <v>71.767337668592901</v>
      </c>
      <c r="BR19" s="27">
        <v>0</v>
      </c>
      <c r="BS19" s="27">
        <v>0.48685026065033399</v>
      </c>
      <c r="BT19" s="27">
        <v>11.1065927697825</v>
      </c>
      <c r="BU19" s="27">
        <v>0.99897142735428701</v>
      </c>
      <c r="BV19" s="27">
        <v>351.81647341721902</v>
      </c>
      <c r="BW19" s="27">
        <v>9.8086416346415</v>
      </c>
      <c r="BY19" s="36">
        <f t="shared" si="0"/>
        <v>7.9999991592186511E-3</v>
      </c>
      <c r="CA19" s="24">
        <f t="shared" si="1"/>
        <v>2.7186929058755716E-3</v>
      </c>
      <c r="CB19" s="24">
        <f t="shared" si="2"/>
        <v>2.7209141162049572E-3</v>
      </c>
      <c r="CC19" s="24">
        <f t="shared" si="3"/>
        <v>2.7192198470964326E-3</v>
      </c>
      <c r="CD19" s="24">
        <f t="shared" si="4"/>
        <v>2.6944172637746685E-3</v>
      </c>
      <c r="CE19" s="24">
        <f t="shared" si="5"/>
        <v>2.6936353280477064E-3</v>
      </c>
      <c r="CF19" s="24">
        <f t="shared" si="6"/>
        <v>2.7189679103052275E-3</v>
      </c>
      <c r="CG19" s="24">
        <f t="shared" si="7"/>
        <v>2.7194461953310828E-3</v>
      </c>
      <c r="CH19" s="24">
        <f t="shared" si="8"/>
        <v>2.718372753072336E-3</v>
      </c>
      <c r="CI19" s="24">
        <f t="shared" si="9"/>
        <v>2.7169004251408604E-3</v>
      </c>
      <c r="CJ19" s="24">
        <f t="shared" si="10"/>
        <v>2.7198229899676354E-3</v>
      </c>
      <c r="CK19" s="24">
        <f t="shared" si="11"/>
        <v>2.7200420835852748E-3</v>
      </c>
      <c r="CL19" s="24">
        <f t="shared" si="12"/>
        <v>2.7165966035256053E-3</v>
      </c>
      <c r="CM19" s="24">
        <f t="shared" si="13"/>
        <v>2.7220912604313361E-3</v>
      </c>
    </row>
    <row r="20" spans="1:91" x14ac:dyDescent="0.3">
      <c r="A20" s="27" t="s">
        <v>19</v>
      </c>
      <c r="B20" s="98">
        <v>125.53535457</v>
      </c>
      <c r="C20" s="98">
        <v>0.392769382</v>
      </c>
      <c r="D20" s="98">
        <v>1004.531654</v>
      </c>
      <c r="E20" s="98">
        <v>29.650207314999999</v>
      </c>
      <c r="F20" s="98">
        <v>28.760701097999998</v>
      </c>
      <c r="G20" s="98">
        <v>0.44269191400000002</v>
      </c>
      <c r="H20" s="98">
        <v>44.504950633</v>
      </c>
      <c r="I20" s="98">
        <v>0.81915778169999998</v>
      </c>
      <c r="J20" s="98">
        <v>0.1127306516</v>
      </c>
      <c r="K20" s="98">
        <v>1.8874779081999999</v>
      </c>
      <c r="L20" s="98">
        <v>0.13622076150000001</v>
      </c>
      <c r="M20" s="98">
        <v>0.1415358874</v>
      </c>
      <c r="N20" s="98">
        <v>7.63659176E-2</v>
      </c>
      <c r="O20" s="27"/>
      <c r="P20" s="29" t="s">
        <v>19</v>
      </c>
      <c r="Q20" s="29">
        <v>0</v>
      </c>
      <c r="R20" s="27">
        <v>0.13659142620446199</v>
      </c>
      <c r="S20" s="27">
        <v>0.82138342257358499</v>
      </c>
      <c r="T20" s="27">
        <v>0.82138342257358499</v>
      </c>
      <c r="U20" s="27">
        <v>1.0598758272292801</v>
      </c>
      <c r="V20" s="27">
        <v>0.113036659189232</v>
      </c>
      <c r="W20" s="27">
        <v>0.14192081665959599</v>
      </c>
      <c r="X20" s="27">
        <v>0</v>
      </c>
      <c r="Y20" s="27">
        <v>125.87673864096</v>
      </c>
      <c r="Z20" s="27">
        <v>10.601711134848699</v>
      </c>
      <c r="AA20" s="27">
        <v>0.95603643457596998</v>
      </c>
      <c r="AB20" s="27">
        <v>3.4656009639554202</v>
      </c>
      <c r="AC20" s="27">
        <v>0</v>
      </c>
      <c r="AD20" s="27">
        <v>1.89261021373677</v>
      </c>
      <c r="AE20" s="27">
        <v>1.89261021373677</v>
      </c>
      <c r="AF20" s="27">
        <v>8.0581334131406397</v>
      </c>
      <c r="AG20" s="27">
        <v>1.2709907796028299</v>
      </c>
      <c r="AH20" s="27">
        <v>7.9282701457354304E-2</v>
      </c>
      <c r="AI20" s="27">
        <v>0.620613174721803</v>
      </c>
      <c r="AJ20" s="27">
        <v>0</v>
      </c>
      <c r="AK20" s="27">
        <v>7.6570177927851105E-2</v>
      </c>
      <c r="AL20" s="27">
        <v>0.393839785269819</v>
      </c>
      <c r="AM20" s="27">
        <v>0</v>
      </c>
      <c r="AN20" s="27">
        <v>906.53642011276702</v>
      </c>
      <c r="AO20" s="27">
        <v>92.668243648208403</v>
      </c>
      <c r="AP20" s="27">
        <v>1007.26279717411</v>
      </c>
      <c r="AQ20" s="27">
        <v>0</v>
      </c>
      <c r="AR20" s="27">
        <v>4.0959699533060903</v>
      </c>
      <c r="AS20" s="27">
        <v>0</v>
      </c>
      <c r="AT20" s="27">
        <v>16.704725931050401</v>
      </c>
      <c r="AU20" s="27">
        <v>1.6813119154306999E-2</v>
      </c>
      <c r="AV20" s="27">
        <v>5.9120068563743803E-3</v>
      </c>
      <c r="AW20" s="27">
        <v>22.240587675060699</v>
      </c>
      <c r="AX20" s="27">
        <v>7.5558243577660599E-3</v>
      </c>
      <c r="AY20" s="27">
        <v>0</v>
      </c>
      <c r="AZ20" s="27">
        <v>1.09588951536897E-3</v>
      </c>
      <c r="BA20" s="27">
        <v>29.730109003847002</v>
      </c>
      <c r="BB20" s="27">
        <v>28.838181117032299</v>
      </c>
      <c r="BC20" s="27">
        <v>0.89192788681470503</v>
      </c>
      <c r="BD20" s="27">
        <v>0</v>
      </c>
      <c r="BE20" s="27">
        <v>0</v>
      </c>
      <c r="BF20" s="27">
        <v>0.117980112105028</v>
      </c>
      <c r="BG20" s="27">
        <v>0</v>
      </c>
      <c r="BH20" s="27">
        <v>1.26602602997183</v>
      </c>
      <c r="BI20" s="27">
        <v>0</v>
      </c>
      <c r="BJ20" s="27">
        <v>3.2905212057077603E-2</v>
      </c>
      <c r="BK20" s="27">
        <v>5.0641150063107299</v>
      </c>
      <c r="BL20" s="27">
        <v>1.15237623466525</v>
      </c>
      <c r="BM20" s="27">
        <v>0</v>
      </c>
      <c r="BN20" s="27">
        <v>8.5074881418894605E-2</v>
      </c>
      <c r="BO20" s="27">
        <v>1.15360224210056E-4</v>
      </c>
      <c r="BP20" s="27">
        <v>0.44389639916885698</v>
      </c>
      <c r="BQ20" s="27">
        <v>9.0767569183836994</v>
      </c>
      <c r="BR20" s="27">
        <v>0</v>
      </c>
      <c r="BS20" s="27">
        <v>6.15752797962201E-2</v>
      </c>
      <c r="BT20" s="27">
        <v>1.4047111448771701</v>
      </c>
      <c r="BU20" s="27">
        <v>0.12634520394120199</v>
      </c>
      <c r="BV20" s="27">
        <v>44.625967492848702</v>
      </c>
      <c r="BW20" s="27">
        <v>1.24054519582003</v>
      </c>
      <c r="BY20" s="36">
        <f t="shared" si="0"/>
        <v>8.0000308119666467E-3</v>
      </c>
      <c r="CA20" s="24">
        <f t="shared" si="1"/>
        <v>2.7194257118192469E-3</v>
      </c>
      <c r="CB20" s="24">
        <f t="shared" si="2"/>
        <v>2.7252716705371857E-3</v>
      </c>
      <c r="CC20" s="24">
        <f t="shared" si="3"/>
        <v>2.7188224116529458E-3</v>
      </c>
      <c r="CD20" s="24">
        <f t="shared" si="4"/>
        <v>2.6948104611255095E-3</v>
      </c>
      <c r="CE20" s="24">
        <f t="shared" si="5"/>
        <v>2.6939544612731479E-3</v>
      </c>
      <c r="CF20" s="24">
        <f t="shared" si="6"/>
        <v>2.7208203510510954E-3</v>
      </c>
      <c r="CG20" s="24">
        <f t="shared" si="7"/>
        <v>2.7191774876156975E-3</v>
      </c>
      <c r="CH20" s="24">
        <f t="shared" si="8"/>
        <v>2.7169867921734607E-3</v>
      </c>
      <c r="CI20" s="24">
        <f t="shared" si="9"/>
        <v>2.7145020887292329E-3</v>
      </c>
      <c r="CJ20" s="24">
        <f t="shared" si="10"/>
        <v>2.7191340966022022E-3</v>
      </c>
      <c r="CK20" s="24">
        <f t="shared" si="11"/>
        <v>2.7210588193781423E-3</v>
      </c>
      <c r="CL20" s="24">
        <f t="shared" si="12"/>
        <v>2.7196583613322486E-3</v>
      </c>
      <c r="CM20" s="24">
        <f t="shared" si="13"/>
        <v>2.6747577226925792E-3</v>
      </c>
    </row>
    <row r="21" spans="1:91" x14ac:dyDescent="0.3">
      <c r="A21" s="27" t="s">
        <v>20</v>
      </c>
      <c r="B21" s="98">
        <v>447.49520405999999</v>
      </c>
      <c r="C21" s="98">
        <v>1.400102459</v>
      </c>
      <c r="D21" s="98">
        <v>2725.6303585999999</v>
      </c>
      <c r="E21" s="98">
        <v>80.661415293999994</v>
      </c>
      <c r="F21" s="98">
        <v>78.243036098000005</v>
      </c>
      <c r="G21" s="98">
        <v>1.5780592369999999</v>
      </c>
      <c r="H21" s="98">
        <v>124.52150137</v>
      </c>
      <c r="I21" s="98">
        <v>2.2284642166999999</v>
      </c>
      <c r="J21" s="98">
        <v>0.30667623360000001</v>
      </c>
      <c r="K21" s="98">
        <v>5.1347580065000002</v>
      </c>
      <c r="L21" s="98">
        <v>0.37057951350000001</v>
      </c>
      <c r="M21" s="98">
        <v>0.3850389595</v>
      </c>
      <c r="N21" s="98">
        <v>0.20774839580000001</v>
      </c>
      <c r="O21" s="27"/>
      <c r="P21" s="29" t="s">
        <v>20</v>
      </c>
      <c r="Q21" s="29">
        <v>0</v>
      </c>
      <c r="R21" s="27">
        <v>0.37159063482009902</v>
      </c>
      <c r="S21" s="27">
        <v>2.23453868866173</v>
      </c>
      <c r="T21" s="27">
        <v>2.23453868866173</v>
      </c>
      <c r="U21" s="27">
        <v>2.9711953936490301</v>
      </c>
      <c r="V21" s="27">
        <v>0.30751320775354901</v>
      </c>
      <c r="W21" s="27">
        <v>0.38608842442848501</v>
      </c>
      <c r="X21" s="27">
        <v>0</v>
      </c>
      <c r="Y21" s="27">
        <v>448.71498227550001</v>
      </c>
      <c r="Z21" s="27">
        <v>29.7201589519082</v>
      </c>
      <c r="AA21" s="27">
        <v>2.6801057553474701</v>
      </c>
      <c r="AB21" s="27">
        <v>9.7152355988365997</v>
      </c>
      <c r="AC21" s="27">
        <v>0</v>
      </c>
      <c r="AD21" s="27">
        <v>5.14876424671285</v>
      </c>
      <c r="AE21" s="27">
        <v>5.14876424671285</v>
      </c>
      <c r="AF21" s="27">
        <v>21.864588761939402</v>
      </c>
      <c r="AG21" s="27">
        <v>3.5630121994506001</v>
      </c>
      <c r="AH21" s="27">
        <v>0.222257700218429</v>
      </c>
      <c r="AI21" s="27">
        <v>1.7397818236284801</v>
      </c>
      <c r="AJ21" s="27">
        <v>0</v>
      </c>
      <c r="AK21" s="27">
        <v>0.20831560224904</v>
      </c>
      <c r="AL21" s="27">
        <v>1.4039208059877499</v>
      </c>
      <c r="AM21" s="27">
        <v>0</v>
      </c>
      <c r="AN21" s="27">
        <v>2459.7567432949099</v>
      </c>
      <c r="AO21" s="27">
        <v>251.44112424235399</v>
      </c>
      <c r="AP21" s="27">
        <v>2733.0624562992102</v>
      </c>
      <c r="AQ21" s="27">
        <v>0</v>
      </c>
      <c r="AR21" s="27">
        <v>11.4824049248334</v>
      </c>
      <c r="AS21" s="27">
        <v>0</v>
      </c>
      <c r="AT21" s="27">
        <v>46.828949474452202</v>
      </c>
      <c r="AU21" s="27">
        <v>4.5740028924640498E-2</v>
      </c>
      <c r="AV21" s="27">
        <v>1.6083520735020899E-2</v>
      </c>
      <c r="AW21" s="27">
        <v>60.5055634275259</v>
      </c>
      <c r="AX21" s="27">
        <v>2.05555767037594E-2</v>
      </c>
      <c r="AY21" s="27">
        <v>0</v>
      </c>
      <c r="AZ21" s="27">
        <v>2.9813305951928199E-3</v>
      </c>
      <c r="BA21" s="27">
        <v>80.879317706945201</v>
      </c>
      <c r="BB21" s="27">
        <v>78.454345046242096</v>
      </c>
      <c r="BC21" s="27">
        <v>2.4249726607031601</v>
      </c>
      <c r="BD21" s="27">
        <v>0</v>
      </c>
      <c r="BE21" s="27">
        <v>0</v>
      </c>
      <c r="BF21" s="27">
        <v>0.32096547110016099</v>
      </c>
      <c r="BG21" s="27">
        <v>0</v>
      </c>
      <c r="BH21" s="27">
        <v>3.44423470306497</v>
      </c>
      <c r="BI21" s="27">
        <v>0</v>
      </c>
      <c r="BJ21" s="27">
        <v>8.9518723259313093E-2</v>
      </c>
      <c r="BK21" s="27">
        <v>13.7769420727855</v>
      </c>
      <c r="BL21" s="27">
        <v>3.2305113662484199</v>
      </c>
      <c r="BM21" s="27">
        <v>0</v>
      </c>
      <c r="BN21" s="27">
        <v>0.23144637389286599</v>
      </c>
      <c r="BO21" s="27">
        <v>3.1381765472312699E-4</v>
      </c>
      <c r="BP21" s="27">
        <v>1.5823594945683599</v>
      </c>
      <c r="BQ21" s="27">
        <v>25.445083490824601</v>
      </c>
      <c r="BR21" s="27">
        <v>0</v>
      </c>
      <c r="BS21" s="27">
        <v>0.17261311733095799</v>
      </c>
      <c r="BT21" s="27">
        <v>3.9378569756208002</v>
      </c>
      <c r="BU21" s="27">
        <v>0.35418635599722098</v>
      </c>
      <c r="BV21" s="27">
        <v>124.861046352177</v>
      </c>
      <c r="BW21" s="27">
        <v>3.4776591384014202</v>
      </c>
      <c r="BY21" s="36">
        <f t="shared" si="0"/>
        <v>8.0000326050162409E-3</v>
      </c>
      <c r="CA21" s="24">
        <f t="shared" si="1"/>
        <v>2.7257905882192798E-3</v>
      </c>
      <c r="CB21" s="24">
        <f t="shared" si="2"/>
        <v>2.7271911160538613E-3</v>
      </c>
      <c r="CC21" s="24">
        <f t="shared" si="3"/>
        <v>2.7267445403080116E-3</v>
      </c>
      <c r="CD21" s="24">
        <f t="shared" si="4"/>
        <v>2.7014454451484947E-3</v>
      </c>
      <c r="CE21" s="24">
        <f t="shared" si="5"/>
        <v>2.7006741913417789E-3</v>
      </c>
      <c r="CF21" s="24">
        <f t="shared" si="6"/>
        <v>2.7250292432209528E-3</v>
      </c>
      <c r="CG21" s="24">
        <f t="shared" si="7"/>
        <v>2.7267980103137983E-3</v>
      </c>
      <c r="CH21" s="24">
        <f t="shared" si="8"/>
        <v>2.7258557333827774E-3</v>
      </c>
      <c r="CI21" s="24">
        <f t="shared" si="9"/>
        <v>2.7291784033081235E-3</v>
      </c>
      <c r="CJ21" s="24">
        <f t="shared" si="10"/>
        <v>2.7277313156958017E-3</v>
      </c>
      <c r="CK21" s="24">
        <f t="shared" si="11"/>
        <v>2.7284868247283902E-3</v>
      </c>
      <c r="CL21" s="24">
        <f t="shared" si="12"/>
        <v>2.7256071173883665E-3</v>
      </c>
      <c r="CM21" s="24">
        <f t="shared" si="13"/>
        <v>2.7302566975585109E-3</v>
      </c>
    </row>
    <row r="22" spans="1:91" x14ac:dyDescent="0.3">
      <c r="A22" s="27" t="s">
        <v>129</v>
      </c>
      <c r="B22" s="98">
        <v>531.00267504999999</v>
      </c>
      <c r="C22" s="98">
        <v>1.661377044</v>
      </c>
      <c r="D22" s="98">
        <v>3997.5640619000001</v>
      </c>
      <c r="E22" s="98">
        <v>118.00443509</v>
      </c>
      <c r="F22" s="98">
        <v>114.46473520000001</v>
      </c>
      <c r="G22" s="98">
        <v>1.8725440689999999</v>
      </c>
      <c r="H22" s="98">
        <v>178.14502941000001</v>
      </c>
      <c r="I22" s="98">
        <v>3.2601543135000002</v>
      </c>
      <c r="J22" s="98">
        <v>0.44865510390000002</v>
      </c>
      <c r="K22" s="98">
        <v>7.5119462717000003</v>
      </c>
      <c r="L22" s="98">
        <v>0.5421430559</v>
      </c>
      <c r="M22" s="98">
        <v>0.56329664909999999</v>
      </c>
      <c r="N22" s="98">
        <v>0.30392762089999997</v>
      </c>
      <c r="O22" s="27"/>
      <c r="P22" s="29" t="s">
        <v>129</v>
      </c>
      <c r="Q22" s="29">
        <v>0</v>
      </c>
      <c r="R22" s="27">
        <v>0.54362475615440198</v>
      </c>
      <c r="S22" s="27">
        <v>3.2690689239095798</v>
      </c>
      <c r="T22" s="27">
        <v>3.2690689239095798</v>
      </c>
      <c r="U22" s="27">
        <v>4.2442414571504097</v>
      </c>
      <c r="V22" s="27">
        <v>0.44988216647477203</v>
      </c>
      <c r="W22" s="27">
        <v>0.56483695911753395</v>
      </c>
      <c r="X22" s="27">
        <v>0</v>
      </c>
      <c r="Y22" s="27">
        <v>532.45462480089395</v>
      </c>
      <c r="Z22" s="27">
        <v>42.454208960078603</v>
      </c>
      <c r="AA22" s="27">
        <v>3.8284300450351298</v>
      </c>
      <c r="AB22" s="27">
        <v>13.8778960207837</v>
      </c>
      <c r="AC22" s="27">
        <v>0</v>
      </c>
      <c r="AD22" s="27">
        <v>7.53248543048662</v>
      </c>
      <c r="AE22" s="27">
        <v>7.53248543048662</v>
      </c>
      <c r="AF22" s="27">
        <v>32.0678821342945</v>
      </c>
      <c r="AG22" s="27">
        <v>5.0896272666920197</v>
      </c>
      <c r="AH22" s="27">
        <v>0.31748457182201001</v>
      </c>
      <c r="AI22" s="27">
        <v>2.4852161511687201</v>
      </c>
      <c r="AJ22" s="27">
        <v>0</v>
      </c>
      <c r="AK22" s="27">
        <v>0.30476131092807401</v>
      </c>
      <c r="AL22" s="27">
        <v>1.6659167244828701</v>
      </c>
      <c r="AM22" s="27">
        <v>0</v>
      </c>
      <c r="AN22" s="27">
        <v>3607.6434200300801</v>
      </c>
      <c r="AO22" s="27">
        <v>368.78109108946802</v>
      </c>
      <c r="AP22" s="27">
        <v>4008.49239325384</v>
      </c>
      <c r="AQ22" s="27">
        <v>0</v>
      </c>
      <c r="AR22" s="27">
        <v>16.402232984005401</v>
      </c>
      <c r="AS22" s="27">
        <v>0</v>
      </c>
      <c r="AT22" s="27">
        <v>66.893601459812402</v>
      </c>
      <c r="AU22" s="27">
        <v>6.6915655241213096E-2</v>
      </c>
      <c r="AV22" s="27">
        <v>2.3529409106191099E-2</v>
      </c>
      <c r="AW22" s="27">
        <v>88.516522980428505</v>
      </c>
      <c r="AX22" s="27">
        <v>3.0071595540049598E-2</v>
      </c>
      <c r="AY22" s="27">
        <v>0</v>
      </c>
      <c r="AZ22" s="27">
        <v>4.3615505437149E-3</v>
      </c>
      <c r="BA22" s="27">
        <v>118.324064936013</v>
      </c>
      <c r="BB22" s="27">
        <v>114.77470130015</v>
      </c>
      <c r="BC22" s="27">
        <v>3.54936363586258</v>
      </c>
      <c r="BD22" s="27">
        <v>0</v>
      </c>
      <c r="BE22" s="27">
        <v>0</v>
      </c>
      <c r="BF22" s="27">
        <v>0.46955463461146302</v>
      </c>
      <c r="BG22" s="27">
        <v>0</v>
      </c>
      <c r="BH22" s="27">
        <v>5.0387337808715902</v>
      </c>
      <c r="BI22" s="27">
        <v>0</v>
      </c>
      <c r="BJ22" s="27">
        <v>0.13096117021335199</v>
      </c>
      <c r="BK22" s="27">
        <v>20.154997117456698</v>
      </c>
      <c r="BL22" s="27">
        <v>4.61466158741512</v>
      </c>
      <c r="BM22" s="27">
        <v>0</v>
      </c>
      <c r="BN22" s="27">
        <v>0.33859430006007502</v>
      </c>
      <c r="BO22" s="27">
        <v>4.5910607759166999E-4</v>
      </c>
      <c r="BP22" s="27">
        <v>1.87765780430672</v>
      </c>
      <c r="BQ22" s="27">
        <v>36.347653613323899</v>
      </c>
      <c r="BR22" s="27">
        <v>0</v>
      </c>
      <c r="BS22" s="27">
        <v>0.24657539315619201</v>
      </c>
      <c r="BT22" s="27">
        <v>5.6251103819554</v>
      </c>
      <c r="BU22" s="27">
        <v>0.505943230496535</v>
      </c>
      <c r="BV22" s="27">
        <v>178.63214812855099</v>
      </c>
      <c r="BW22" s="27">
        <v>4.9677383882339203</v>
      </c>
      <c r="BY22" s="36">
        <f t="shared" si="0"/>
        <v>7.9999857772622106E-3</v>
      </c>
      <c r="CA22" s="24">
        <f t="shared" si="1"/>
        <v>2.7343548707306261E-3</v>
      </c>
      <c r="CB22" s="24">
        <f t="shared" si="2"/>
        <v>2.7324805643998795E-3</v>
      </c>
      <c r="CC22" s="24">
        <f t="shared" si="3"/>
        <v>2.7337476484731488E-3</v>
      </c>
      <c r="CD22" s="24">
        <f t="shared" si="4"/>
        <v>2.7086257035104197E-3</v>
      </c>
      <c r="CE22" s="24">
        <f t="shared" si="5"/>
        <v>2.7079615359997134E-3</v>
      </c>
      <c r="CF22" s="24">
        <f t="shared" si="6"/>
        <v>2.7309025145939581E-3</v>
      </c>
      <c r="CG22" s="24">
        <f t="shared" si="7"/>
        <v>2.7343941066684863E-3</v>
      </c>
      <c r="CH22" s="24">
        <f t="shared" si="8"/>
        <v>2.734413635779464E-3</v>
      </c>
      <c r="CI22" s="24">
        <f t="shared" si="9"/>
        <v>2.7349796404979865E-3</v>
      </c>
      <c r="CJ22" s="24">
        <f t="shared" si="10"/>
        <v>2.7341993730702731E-3</v>
      </c>
      <c r="CK22" s="24">
        <f t="shared" si="11"/>
        <v>2.73304294554181E-3</v>
      </c>
      <c r="CL22" s="24">
        <f t="shared" si="12"/>
        <v>2.7344562052605392E-3</v>
      </c>
      <c r="CM22" s="24">
        <f t="shared" si="13"/>
        <v>2.7430544996380787E-3</v>
      </c>
    </row>
    <row r="23" spans="1:91" x14ac:dyDescent="0.3">
      <c r="A23" s="27" t="s">
        <v>22</v>
      </c>
      <c r="B23" s="98">
        <v>776.60786462999999</v>
      </c>
      <c r="C23" s="98">
        <v>2.4298115679999999</v>
      </c>
      <c r="D23" s="98">
        <v>4627.0930406999996</v>
      </c>
      <c r="E23" s="98">
        <v>138.38776942999999</v>
      </c>
      <c r="F23" s="98">
        <v>134.23874918000001</v>
      </c>
      <c r="G23" s="98">
        <v>2.7386534660000001</v>
      </c>
      <c r="H23" s="98">
        <v>213.85518241</v>
      </c>
      <c r="I23" s="98">
        <v>3.8232926005999999</v>
      </c>
      <c r="J23" s="98">
        <v>0.52615292879999997</v>
      </c>
      <c r="K23" s="98">
        <v>8.8095120132000009</v>
      </c>
      <c r="L23" s="98">
        <v>0.63578939310000004</v>
      </c>
      <c r="M23" s="98">
        <v>0.66059692380000001</v>
      </c>
      <c r="N23" s="98">
        <v>0.35642614220000002</v>
      </c>
      <c r="O23" s="27"/>
      <c r="P23" s="29" t="s">
        <v>22</v>
      </c>
      <c r="Q23" s="29">
        <v>0</v>
      </c>
      <c r="R23" s="27">
        <v>0.63751975478519696</v>
      </c>
      <c r="S23" s="27">
        <v>3.8336900043031199</v>
      </c>
      <c r="T23" s="27">
        <v>3.8336900043031199</v>
      </c>
      <c r="U23" s="27">
        <v>5.1030809561202997</v>
      </c>
      <c r="V23" s="27">
        <v>0.52758416386004103</v>
      </c>
      <c r="W23" s="27">
        <v>0.66239123182169202</v>
      </c>
      <c r="X23" s="27">
        <v>0</v>
      </c>
      <c r="Y23" s="27">
        <v>778.72140903652405</v>
      </c>
      <c r="Z23" s="27">
        <v>51.045061641386297</v>
      </c>
      <c r="AA23" s="27">
        <v>4.6031370185423697</v>
      </c>
      <c r="AB23" s="27">
        <v>16.686177459297198</v>
      </c>
      <c r="AC23" s="27">
        <v>0</v>
      </c>
      <c r="AD23" s="27">
        <v>8.8334893142019801</v>
      </c>
      <c r="AE23" s="27">
        <v>8.8334893142019801</v>
      </c>
      <c r="AF23" s="27">
        <v>37.117397773993197</v>
      </c>
      <c r="AG23" s="27">
        <v>6.1195411623990603</v>
      </c>
      <c r="AH23" s="27">
        <v>0.38172974998788101</v>
      </c>
      <c r="AI23" s="27">
        <v>2.9881261782476498</v>
      </c>
      <c r="AJ23" s="27">
        <v>0</v>
      </c>
      <c r="AK23" s="27">
        <v>0.35739088216210202</v>
      </c>
      <c r="AL23" s="27">
        <v>2.4364261151253501</v>
      </c>
      <c r="AM23" s="27">
        <v>0</v>
      </c>
      <c r="AN23" s="27">
        <v>4175.7113233948903</v>
      </c>
      <c r="AO23" s="27">
        <v>426.85048183622899</v>
      </c>
      <c r="AP23" s="27">
        <v>4639.6792030051101</v>
      </c>
      <c r="AQ23" s="27">
        <v>0</v>
      </c>
      <c r="AR23" s="27">
        <v>19.721278913143401</v>
      </c>
      <c r="AS23" s="27">
        <v>0</v>
      </c>
      <c r="AT23" s="27">
        <v>80.430023102587597</v>
      </c>
      <c r="AU23" s="27">
        <v>7.8473981635498694E-2</v>
      </c>
      <c r="AV23" s="27">
        <v>2.7593791507795999E-2</v>
      </c>
      <c r="AW23" s="27">
        <v>103.806611116806</v>
      </c>
      <c r="AX23" s="27">
        <v>3.5266231283585997E-2</v>
      </c>
      <c r="AY23" s="27">
        <v>0</v>
      </c>
      <c r="AZ23" s="27">
        <v>5.1149337059144401E-3</v>
      </c>
      <c r="BA23" s="27">
        <v>138.76079306057699</v>
      </c>
      <c r="BB23" s="27">
        <v>134.60047877209101</v>
      </c>
      <c r="BC23" s="27">
        <v>4.1603142884858002</v>
      </c>
      <c r="BD23" s="27">
        <v>0</v>
      </c>
      <c r="BE23" s="27">
        <v>0</v>
      </c>
      <c r="BF23" s="27">
        <v>0.55066473189040799</v>
      </c>
      <c r="BG23" s="27">
        <v>0</v>
      </c>
      <c r="BH23" s="27">
        <v>5.9091119157613896</v>
      </c>
      <c r="BI23" s="27">
        <v>0</v>
      </c>
      <c r="BJ23" s="27">
        <v>0.15358283063542599</v>
      </c>
      <c r="BK23" s="27">
        <v>23.636438832652601</v>
      </c>
      <c r="BL23" s="27">
        <v>5.54846049581014</v>
      </c>
      <c r="BM23" s="27">
        <v>0</v>
      </c>
      <c r="BN23" s="27">
        <v>0.39708199014533901</v>
      </c>
      <c r="BO23" s="27">
        <v>5.3841606695437E-4</v>
      </c>
      <c r="BP23" s="27">
        <v>2.7461030559367599</v>
      </c>
      <c r="BQ23" s="27">
        <v>43.702716848530201</v>
      </c>
      <c r="BR23" s="27">
        <v>0</v>
      </c>
      <c r="BS23" s="27">
        <v>0.29646596516440898</v>
      </c>
      <c r="BT23" s="27">
        <v>6.7633726224723496</v>
      </c>
      <c r="BU23" s="27">
        <v>0.60832180876786901</v>
      </c>
      <c r="BV23" s="27">
        <v>214.43698827582</v>
      </c>
      <c r="BW23" s="27">
        <v>5.9729808992279896</v>
      </c>
      <c r="BY23" s="36">
        <f t="shared" si="0"/>
        <v>7.9999922731624033E-3</v>
      </c>
      <c r="CA23" s="24">
        <f t="shared" si="1"/>
        <v>2.7215078584492758E-3</v>
      </c>
      <c r="CB23" s="24">
        <f t="shared" si="2"/>
        <v>2.7222469480605652E-3</v>
      </c>
      <c r="CC23" s="24">
        <f t="shared" si="3"/>
        <v>2.7201014101947796E-3</v>
      </c>
      <c r="CD23" s="24">
        <f t="shared" si="4"/>
        <v>2.6954956504713348E-3</v>
      </c>
      <c r="CE23" s="24">
        <f t="shared" si="5"/>
        <v>2.6946734404233313E-3</v>
      </c>
      <c r="CF23" s="24">
        <f t="shared" si="6"/>
        <v>2.7201652305577618E-3</v>
      </c>
      <c r="CG23" s="24">
        <f t="shared" si="7"/>
        <v>2.7205600503268233E-3</v>
      </c>
      <c r="CH23" s="24">
        <f t="shared" si="8"/>
        <v>2.7194894007035561E-3</v>
      </c>
      <c r="CI23" s="24">
        <f t="shared" si="9"/>
        <v>2.7201883363175122E-3</v>
      </c>
      <c r="CJ23" s="24">
        <f t="shared" si="10"/>
        <v>2.7217513258455334E-3</v>
      </c>
      <c r="CK23" s="24">
        <f t="shared" si="11"/>
        <v>2.7215957107430905E-3</v>
      </c>
      <c r="CL23" s="24">
        <f t="shared" si="12"/>
        <v>2.7161919122639482E-3</v>
      </c>
      <c r="CM23" s="24">
        <f t="shared" si="13"/>
        <v>2.7067037118749292E-3</v>
      </c>
    </row>
    <row r="24" spans="1:91" x14ac:dyDescent="0.3">
      <c r="A24" s="27" t="s">
        <v>23</v>
      </c>
      <c r="B24" s="98">
        <v>2582.4745203000002</v>
      </c>
      <c r="C24" s="98">
        <v>8.0799133164000008</v>
      </c>
      <c r="D24" s="98">
        <v>13781.21572</v>
      </c>
      <c r="E24" s="98">
        <v>410.12489333000002</v>
      </c>
      <c r="F24" s="98">
        <v>397.83284685000001</v>
      </c>
      <c r="G24" s="98">
        <v>9.1068986425999991</v>
      </c>
      <c r="H24" s="98">
        <v>643.15704292999999</v>
      </c>
      <c r="I24" s="98">
        <v>11.330679557</v>
      </c>
      <c r="J24" s="98">
        <v>1.5593026367</v>
      </c>
      <c r="K24" s="98">
        <v>26.107799771</v>
      </c>
      <c r="L24" s="98">
        <v>1.8842203923</v>
      </c>
      <c r="M24" s="98">
        <v>1.9577397913000001</v>
      </c>
      <c r="N24" s="98">
        <v>1.0563016810000001</v>
      </c>
      <c r="O24" s="27"/>
      <c r="P24" s="29" t="s">
        <v>23</v>
      </c>
      <c r="Q24" s="29">
        <v>0</v>
      </c>
      <c r="R24" s="27">
        <v>1.8893472730241301</v>
      </c>
      <c r="S24" s="27">
        <v>11.3614981052384</v>
      </c>
      <c r="T24" s="27">
        <v>11.3614981052384</v>
      </c>
      <c r="U24" s="27">
        <v>15.3623424287604</v>
      </c>
      <c r="V24" s="27">
        <v>1.5635380455283201</v>
      </c>
      <c r="W24" s="27">
        <v>1.96306997480578</v>
      </c>
      <c r="X24" s="27">
        <v>0</v>
      </c>
      <c r="Y24" s="27">
        <v>2589.49654948439</v>
      </c>
      <c r="Z24" s="27">
        <v>153.665935809676</v>
      </c>
      <c r="AA24" s="27">
        <v>13.857257776763101</v>
      </c>
      <c r="AB24" s="27">
        <v>50.232014255352802</v>
      </c>
      <c r="AC24" s="27">
        <v>0</v>
      </c>
      <c r="AD24" s="27">
        <v>26.178766572889302</v>
      </c>
      <c r="AE24" s="27">
        <v>26.178766572889302</v>
      </c>
      <c r="AF24" s="27">
        <v>110.549689786096</v>
      </c>
      <c r="AG24" s="27">
        <v>18.422257132573801</v>
      </c>
      <c r="AH24" s="27">
        <v>1.1491636173597</v>
      </c>
      <c r="AI24" s="27">
        <v>8.9954290432963493</v>
      </c>
      <c r="AJ24" s="27">
        <v>0</v>
      </c>
      <c r="AK24" s="27">
        <v>1.0591664532879901</v>
      </c>
      <c r="AL24" s="27">
        <v>8.1018770789860994</v>
      </c>
      <c r="AM24" s="27">
        <v>0</v>
      </c>
      <c r="AN24" s="27">
        <v>12436.8207433852</v>
      </c>
      <c r="AO24" s="27">
        <v>1271.3210797839399</v>
      </c>
      <c r="AP24" s="27">
        <v>13818.6915129553</v>
      </c>
      <c r="AQ24" s="27">
        <v>0</v>
      </c>
      <c r="AR24" s="27">
        <v>59.369019995706502</v>
      </c>
      <c r="AS24" s="27">
        <v>0</v>
      </c>
      <c r="AT24" s="27">
        <v>242.12597434534601</v>
      </c>
      <c r="AU24" s="27">
        <v>0.23256746292101299</v>
      </c>
      <c r="AV24" s="27">
        <v>8.1777421209565798E-2</v>
      </c>
      <c r="AW24" s="27">
        <v>307.64297278945298</v>
      </c>
      <c r="AX24" s="27">
        <v>0.104515805420063</v>
      </c>
      <c r="AY24" s="27">
        <v>0</v>
      </c>
      <c r="AZ24" s="27">
        <v>1.5158844327232E-2</v>
      </c>
      <c r="BA24" s="27">
        <v>411.22975482089601</v>
      </c>
      <c r="BB24" s="27">
        <v>398.904299322182</v>
      </c>
      <c r="BC24" s="27">
        <v>12.325455498713</v>
      </c>
      <c r="BD24" s="27">
        <v>0</v>
      </c>
      <c r="BE24" s="27">
        <v>0</v>
      </c>
      <c r="BF24" s="27">
        <v>1.63196104995122</v>
      </c>
      <c r="BG24" s="27">
        <v>0</v>
      </c>
      <c r="BH24" s="27">
        <v>17.512359964725999</v>
      </c>
      <c r="BI24" s="27">
        <v>0</v>
      </c>
      <c r="BJ24" s="27">
        <v>0.45516088868312399</v>
      </c>
      <c r="BK24" s="27">
        <v>70.049430506456801</v>
      </c>
      <c r="BL24" s="27">
        <v>16.703071565058</v>
      </c>
      <c r="BM24" s="27">
        <v>0</v>
      </c>
      <c r="BN24" s="27">
        <v>1.1767989089325701</v>
      </c>
      <c r="BO24" s="27">
        <v>1.59568010218422E-3</v>
      </c>
      <c r="BP24" s="27">
        <v>9.1316579761790599</v>
      </c>
      <c r="BQ24" s="27">
        <v>131.562877467352</v>
      </c>
      <c r="BR24" s="27">
        <v>0</v>
      </c>
      <c r="BS24" s="27">
        <v>0.89249202868784305</v>
      </c>
      <c r="BT24" s="27">
        <v>20.360437349121099</v>
      </c>
      <c r="BU24" s="27">
        <v>1.83129574820483</v>
      </c>
      <c r="BV24" s="27">
        <v>644.905969785656</v>
      </c>
      <c r="BW24" s="27">
        <v>17.980986598692599</v>
      </c>
      <c r="BY24" s="36">
        <f t="shared" si="0"/>
        <v>8.000011410809334E-3</v>
      </c>
      <c r="CA24" s="24">
        <f t="shared" si="1"/>
        <v>2.7191087963083023E-3</v>
      </c>
      <c r="CB24" s="24">
        <f t="shared" si="2"/>
        <v>2.718316611332732E-3</v>
      </c>
      <c r="CC24" s="24">
        <f t="shared" si="3"/>
        <v>2.719338679309184E-3</v>
      </c>
      <c r="CD24" s="24">
        <f t="shared" si="4"/>
        <v>2.693963494693254E-3</v>
      </c>
      <c r="CE24" s="24">
        <f t="shared" si="5"/>
        <v>2.6932227458482628E-3</v>
      </c>
      <c r="CF24" s="24">
        <f t="shared" si="6"/>
        <v>2.7187448274917946E-3</v>
      </c>
      <c r="CG24" s="24">
        <f t="shared" si="7"/>
        <v>2.7192843099229794E-3</v>
      </c>
      <c r="CH24" s="24">
        <f t="shared" si="8"/>
        <v>2.7199205558117671E-3</v>
      </c>
      <c r="CI24" s="24">
        <f t="shared" si="9"/>
        <v>2.7162198848605817E-3</v>
      </c>
      <c r="CJ24" s="24">
        <f t="shared" si="10"/>
        <v>2.7182222367175646E-3</v>
      </c>
      <c r="CK24" s="24">
        <f t="shared" si="11"/>
        <v>2.7209559694191801E-3</v>
      </c>
      <c r="CL24" s="24">
        <f t="shared" si="12"/>
        <v>2.7226210191296945E-3</v>
      </c>
      <c r="CM24" s="24">
        <f t="shared" si="13"/>
        <v>2.7120777515736816E-3</v>
      </c>
    </row>
    <row r="25" spans="1:91" x14ac:dyDescent="0.3">
      <c r="A25" s="27" t="s">
        <v>24</v>
      </c>
      <c r="B25" s="98">
        <v>1048.2715920999999</v>
      </c>
      <c r="C25" s="98">
        <v>3.2797793398000001</v>
      </c>
      <c r="D25" s="98">
        <v>5711.3224577000001</v>
      </c>
      <c r="E25" s="98">
        <v>170.83098616999999</v>
      </c>
      <c r="F25" s="98">
        <v>165.71055385</v>
      </c>
      <c r="G25" s="98">
        <v>3.6966473914</v>
      </c>
      <c r="H25" s="98">
        <v>267.0204751</v>
      </c>
      <c r="I25" s="98">
        <v>4.7196139381000002</v>
      </c>
      <c r="J25" s="98">
        <v>0.64950265500000004</v>
      </c>
      <c r="K25" s="98">
        <v>10.874787788000001</v>
      </c>
      <c r="L25" s="98">
        <v>0.78484196669999995</v>
      </c>
      <c r="M25" s="98">
        <v>0.81546529950000002</v>
      </c>
      <c r="N25" s="98">
        <v>0.43998562530000002</v>
      </c>
      <c r="O25" s="27"/>
      <c r="P25" s="29" t="s">
        <v>24</v>
      </c>
      <c r="Q25" s="29">
        <v>0</v>
      </c>
      <c r="R25" s="27">
        <v>0.78697686734535499</v>
      </c>
      <c r="S25" s="27">
        <v>4.7324522787095802</v>
      </c>
      <c r="T25" s="27">
        <v>4.7324522787095802</v>
      </c>
      <c r="U25" s="27">
        <v>6.3766108281122396</v>
      </c>
      <c r="V25" s="27">
        <v>0.65126507929300603</v>
      </c>
      <c r="W25" s="27">
        <v>0.81768190294186904</v>
      </c>
      <c r="X25" s="27">
        <v>0</v>
      </c>
      <c r="Y25" s="27">
        <v>1051.1227830768801</v>
      </c>
      <c r="Z25" s="27">
        <v>63.783924278178198</v>
      </c>
      <c r="AA25" s="27">
        <v>5.7518651098901703</v>
      </c>
      <c r="AB25" s="27">
        <v>20.850347271550401</v>
      </c>
      <c r="AC25" s="27">
        <v>0</v>
      </c>
      <c r="AD25" s="27">
        <v>10.9043724469275</v>
      </c>
      <c r="AE25" s="27">
        <v>10.9043724469275</v>
      </c>
      <c r="AF25" s="27">
        <v>45.814882612014003</v>
      </c>
      <c r="AG25" s="27">
        <v>7.6467360295720201</v>
      </c>
      <c r="AH25" s="27">
        <v>0.476996188581779</v>
      </c>
      <c r="AI25" s="27">
        <v>3.7338373622999401</v>
      </c>
      <c r="AJ25" s="27">
        <v>0</v>
      </c>
      <c r="AK25" s="27">
        <v>0.441181465682362</v>
      </c>
      <c r="AL25" s="27">
        <v>3.2887091584296502</v>
      </c>
      <c r="AM25" s="27">
        <v>0</v>
      </c>
      <c r="AN25" s="27">
        <v>5154.1700875188599</v>
      </c>
      <c r="AO25" s="27">
        <v>526.87144933745503</v>
      </c>
      <c r="AP25" s="27">
        <v>5726.8564194683304</v>
      </c>
      <c r="AQ25" s="27">
        <v>0</v>
      </c>
      <c r="AR25" s="27">
        <v>24.6428694414722</v>
      </c>
      <c r="AS25" s="27">
        <v>0</v>
      </c>
      <c r="AT25" s="27">
        <v>100.502050147161</v>
      </c>
      <c r="AU25" s="27">
        <v>9.6872130609522794E-2</v>
      </c>
      <c r="AV25" s="27">
        <v>3.4063055654579802E-2</v>
      </c>
      <c r="AW25" s="27">
        <v>128.14358886147801</v>
      </c>
      <c r="AX25" s="27">
        <v>4.3534223292933598E-2</v>
      </c>
      <c r="AY25" s="27">
        <v>0</v>
      </c>
      <c r="AZ25" s="27">
        <v>6.3140701234037097E-3</v>
      </c>
      <c r="BA25" s="27">
        <v>171.29131858695399</v>
      </c>
      <c r="BB25" s="27">
        <v>166.156955976902</v>
      </c>
      <c r="BC25" s="27">
        <v>5.1343626100519799</v>
      </c>
      <c r="BD25" s="27">
        <v>0</v>
      </c>
      <c r="BE25" s="27">
        <v>0</v>
      </c>
      <c r="BF25" s="27">
        <v>0.67976650990701903</v>
      </c>
      <c r="BG25" s="27">
        <v>0</v>
      </c>
      <c r="BH25" s="27">
        <v>7.2944790062666298</v>
      </c>
      <c r="BI25" s="27">
        <v>0</v>
      </c>
      <c r="BJ25" s="27">
        <v>0.189589916830635</v>
      </c>
      <c r="BK25" s="27">
        <v>29.177907752112201</v>
      </c>
      <c r="BL25" s="27">
        <v>6.9331504415953997</v>
      </c>
      <c r="BM25" s="27">
        <v>0</v>
      </c>
      <c r="BN25" s="27">
        <v>0.49017580493504598</v>
      </c>
      <c r="BO25" s="27">
        <v>6.6464569278592504E-4</v>
      </c>
      <c r="BP25" s="27">
        <v>3.7066996935972201</v>
      </c>
      <c r="BQ25" s="27">
        <v>54.609293080376702</v>
      </c>
      <c r="BR25" s="27">
        <v>0</v>
      </c>
      <c r="BS25" s="27">
        <v>0.37045810413539099</v>
      </c>
      <c r="BT25" s="27">
        <v>8.4512126900499407</v>
      </c>
      <c r="BU25" s="27">
        <v>0.76013688726552997</v>
      </c>
      <c r="BV25" s="27">
        <v>267.74670778948001</v>
      </c>
      <c r="BW25" s="27">
        <v>7.4635835531541002</v>
      </c>
      <c r="BY25" s="36">
        <f t="shared" si="0"/>
        <v>8.000005457840232E-3</v>
      </c>
      <c r="CA25" s="24">
        <f t="shared" si="1"/>
        <v>2.7198972082877661E-3</v>
      </c>
      <c r="CB25" s="24">
        <f t="shared" si="2"/>
        <v>2.7226888471693859E-3</v>
      </c>
      <c r="CC25" s="24">
        <f t="shared" si="3"/>
        <v>2.7198537437485124E-3</v>
      </c>
      <c r="CD25" s="24">
        <f t="shared" si="4"/>
        <v>2.6946658055108921E-3</v>
      </c>
      <c r="CE25" s="24">
        <f t="shared" si="5"/>
        <v>2.6938666037293005E-3</v>
      </c>
      <c r="CF25" s="24">
        <f t="shared" si="6"/>
        <v>2.7193024199727808E-3</v>
      </c>
      <c r="CG25" s="24">
        <f t="shared" si="7"/>
        <v>2.7197640525807526E-3</v>
      </c>
      <c r="CH25" s="24">
        <f t="shared" si="8"/>
        <v>2.7202099108022382E-3</v>
      </c>
      <c r="CI25" s="24">
        <f t="shared" si="9"/>
        <v>2.713498211960339E-3</v>
      </c>
      <c r="CJ25" s="24">
        <f t="shared" si="10"/>
        <v>2.7204814939142848E-3</v>
      </c>
      <c r="CK25" s="24">
        <f t="shared" si="11"/>
        <v>2.7201662703277593E-3</v>
      </c>
      <c r="CL25" s="24">
        <f t="shared" si="12"/>
        <v>2.718206946669746E-3</v>
      </c>
      <c r="CM25" s="24">
        <f t="shared" si="13"/>
        <v>2.7179078442542449E-3</v>
      </c>
    </row>
    <row r="26" spans="1:91" x14ac:dyDescent="0.3">
      <c r="A26" s="27" t="s">
        <v>25</v>
      </c>
      <c r="B26" s="98">
        <v>3836.6459955</v>
      </c>
      <c r="C26" s="98">
        <v>12.003899339</v>
      </c>
      <c r="D26" s="98">
        <v>20226.837258</v>
      </c>
      <c r="E26" s="98">
        <v>602.48672862000001</v>
      </c>
      <c r="F26" s="98">
        <v>584.42990784999995</v>
      </c>
      <c r="G26" s="98">
        <v>13.529638691000001</v>
      </c>
      <c r="H26" s="98">
        <v>946.22254877</v>
      </c>
      <c r="I26" s="98">
        <v>16.645134617</v>
      </c>
      <c r="J26" s="98">
        <v>2.2906659899999999</v>
      </c>
      <c r="K26" s="98">
        <v>38.353201990999999</v>
      </c>
      <c r="L26" s="98">
        <v>2.7679806774000002</v>
      </c>
      <c r="M26" s="98">
        <v>2.8759830516</v>
      </c>
      <c r="N26" s="98">
        <v>1.5517413215</v>
      </c>
      <c r="O26" s="27"/>
      <c r="P26" s="29" t="s">
        <v>25</v>
      </c>
      <c r="Q26" s="29">
        <v>0</v>
      </c>
      <c r="R26" s="27">
        <v>2.7755110147502098</v>
      </c>
      <c r="S26" s="27">
        <v>16.690397252719599</v>
      </c>
      <c r="T26" s="27">
        <v>16.690397252719599</v>
      </c>
      <c r="U26" s="27">
        <v>22.6034906059954</v>
      </c>
      <c r="V26" s="27">
        <v>2.2968951323692601</v>
      </c>
      <c r="W26" s="27">
        <v>2.8838053322344299</v>
      </c>
      <c r="X26" s="27">
        <v>0</v>
      </c>
      <c r="Y26" s="27">
        <v>3847.0779076109002</v>
      </c>
      <c r="Z26" s="27">
        <v>226.09796374444801</v>
      </c>
      <c r="AA26" s="27">
        <v>20.389063340798899</v>
      </c>
      <c r="AB26" s="27">
        <v>73.909314168046393</v>
      </c>
      <c r="AC26" s="27">
        <v>0</v>
      </c>
      <c r="AD26" s="27">
        <v>38.457467799218001</v>
      </c>
      <c r="AE26" s="27">
        <v>38.457467799218001</v>
      </c>
      <c r="AF26" s="27">
        <v>162.254554754542</v>
      </c>
      <c r="AG26" s="27">
        <v>27.1058075249491</v>
      </c>
      <c r="AH26" s="27">
        <v>1.69083739794302</v>
      </c>
      <c r="AI26" s="27">
        <v>13.2355131441855</v>
      </c>
      <c r="AJ26" s="27">
        <v>0</v>
      </c>
      <c r="AK26" s="27">
        <v>1.55597134939559</v>
      </c>
      <c r="AL26" s="27">
        <v>12.036525762551101</v>
      </c>
      <c r="AM26" s="27">
        <v>0</v>
      </c>
      <c r="AN26" s="27">
        <v>18253.649559306999</v>
      </c>
      <c r="AO26" s="27">
        <v>1865.92948750034</v>
      </c>
      <c r="AP26" s="27">
        <v>20281.833601561899</v>
      </c>
      <c r="AQ26" s="27">
        <v>0</v>
      </c>
      <c r="AR26" s="27">
        <v>87.353070082138601</v>
      </c>
      <c r="AS26" s="27">
        <v>0</v>
      </c>
      <c r="AT26" s="27">
        <v>356.25450380528798</v>
      </c>
      <c r="AU26" s="27">
        <v>0.34164904964257498</v>
      </c>
      <c r="AV26" s="27">
        <v>0.120134001444027</v>
      </c>
      <c r="AW26" s="27">
        <v>451.93797929859898</v>
      </c>
      <c r="AX26" s="27">
        <v>0.15353702854434301</v>
      </c>
      <c r="AY26" s="27">
        <v>0</v>
      </c>
      <c r="AZ26" s="27">
        <v>2.22687487778126E-2</v>
      </c>
      <c r="BA26" s="27">
        <v>604.10996125426504</v>
      </c>
      <c r="BB26" s="27">
        <v>586.00404269465503</v>
      </c>
      <c r="BC26" s="27">
        <v>18.1059185596101</v>
      </c>
      <c r="BD26" s="27">
        <v>0</v>
      </c>
      <c r="BE26" s="27">
        <v>0</v>
      </c>
      <c r="BF26" s="27">
        <v>2.3974049357077098</v>
      </c>
      <c r="BG26" s="27">
        <v>0</v>
      </c>
      <c r="BH26" s="27">
        <v>25.726268406113402</v>
      </c>
      <c r="BI26" s="27">
        <v>0</v>
      </c>
      <c r="BJ26" s="27">
        <v>0.66864793035599102</v>
      </c>
      <c r="BK26" s="27">
        <v>102.905051269586</v>
      </c>
      <c r="BL26" s="27">
        <v>24.5762617814359</v>
      </c>
      <c r="BM26" s="27">
        <v>0</v>
      </c>
      <c r="BN26" s="27">
        <v>1.7287579742830801</v>
      </c>
      <c r="BO26" s="27">
        <v>2.34405160027998E-3</v>
      </c>
      <c r="BP26" s="27">
        <v>13.566456738504201</v>
      </c>
      <c r="BQ26" s="27">
        <v>193.57619694252099</v>
      </c>
      <c r="BR26" s="27">
        <v>0</v>
      </c>
      <c r="BS26" s="27">
        <v>1.3131773756221501</v>
      </c>
      <c r="BT26" s="27">
        <v>29.9574656090819</v>
      </c>
      <c r="BU26" s="27">
        <v>2.6944961454938001</v>
      </c>
      <c r="BV26" s="27">
        <v>948.795597248631</v>
      </c>
      <c r="BW26" s="27">
        <v>26.456509736785701</v>
      </c>
      <c r="BY26" s="36">
        <f t="shared" si="0"/>
        <v>7.9999943763490386E-3</v>
      </c>
      <c r="CA26" s="24">
        <f t="shared" si="1"/>
        <v>2.7190186749404925E-3</v>
      </c>
      <c r="CB26" s="24">
        <f t="shared" si="2"/>
        <v>2.7179854337081141E-3</v>
      </c>
      <c r="CC26" s="24">
        <f t="shared" si="3"/>
        <v>2.7189788922708335E-3</v>
      </c>
      <c r="CD26" s="24">
        <f t="shared" si="4"/>
        <v>2.6942213946904063E-3</v>
      </c>
      <c r="CE26" s="24">
        <f t="shared" si="5"/>
        <v>2.6934536092548768E-3</v>
      </c>
      <c r="CF26" s="24">
        <f t="shared" si="6"/>
        <v>2.7212883023026713E-3</v>
      </c>
      <c r="CG26" s="24">
        <f t="shared" si="7"/>
        <v>2.7192846777702715E-3</v>
      </c>
      <c r="CH26" s="24">
        <f t="shared" si="8"/>
        <v>2.7192712321696252E-3</v>
      </c>
      <c r="CI26" s="24">
        <f t="shared" si="9"/>
        <v>2.7193586478577781E-3</v>
      </c>
      <c r="CJ26" s="24">
        <f t="shared" si="10"/>
        <v>2.7185685367930867E-3</v>
      </c>
      <c r="CK26" s="24">
        <f t="shared" si="11"/>
        <v>2.7205165887512353E-3</v>
      </c>
      <c r="CL26" s="24">
        <f t="shared" si="12"/>
        <v>2.7198632586093062E-3</v>
      </c>
      <c r="CM26" s="24">
        <f t="shared" si="13"/>
        <v>2.7259877899629783E-3</v>
      </c>
    </row>
    <row r="27" spans="1:91" x14ac:dyDescent="0.3">
      <c r="A27" s="27" t="s">
        <v>26</v>
      </c>
      <c r="B27" s="98">
        <v>3479.7475411</v>
      </c>
      <c r="C27" s="98">
        <v>10.887255479</v>
      </c>
      <c r="D27" s="98">
        <v>18470.915949999999</v>
      </c>
      <c r="E27" s="98">
        <v>550.26655662999997</v>
      </c>
      <c r="F27" s="98">
        <v>533.77446306000002</v>
      </c>
      <c r="G27" s="98">
        <v>12.271066060000001</v>
      </c>
      <c r="H27" s="98">
        <v>863.41888374999996</v>
      </c>
      <c r="I27" s="98">
        <v>15.202427664</v>
      </c>
      <c r="J27" s="98">
        <v>2.0921239034000001</v>
      </c>
      <c r="K27" s="98">
        <v>35.028961457000001</v>
      </c>
      <c r="L27" s="98">
        <v>2.5280676303999998</v>
      </c>
      <c r="M27" s="98">
        <v>2.6267089636000001</v>
      </c>
      <c r="N27" s="98">
        <v>1.4172450830000001</v>
      </c>
      <c r="O27" s="27"/>
      <c r="P27" s="29" t="s">
        <v>26</v>
      </c>
      <c r="Q27" s="29">
        <v>0</v>
      </c>
      <c r="R27" s="27">
        <v>2.53494234602692</v>
      </c>
      <c r="S27" s="27">
        <v>15.2437733119223</v>
      </c>
      <c r="T27" s="27">
        <v>15.2437733119223</v>
      </c>
      <c r="U27" s="27">
        <v>20.6242346647762</v>
      </c>
      <c r="V27" s="27">
        <v>2.09781344113006</v>
      </c>
      <c r="W27" s="27">
        <v>2.6338512288309102</v>
      </c>
      <c r="X27" s="27">
        <v>0</v>
      </c>
      <c r="Y27" s="27">
        <v>3489.2101853315398</v>
      </c>
      <c r="Z27" s="27">
        <v>206.29969840674201</v>
      </c>
      <c r="AA27" s="27">
        <v>18.603648961070402</v>
      </c>
      <c r="AB27" s="27">
        <v>67.437455295904996</v>
      </c>
      <c r="AC27" s="27">
        <v>0</v>
      </c>
      <c r="AD27" s="27">
        <v>35.124238765030697</v>
      </c>
      <c r="AE27" s="27">
        <v>35.124238765030697</v>
      </c>
      <c r="AF27" s="27">
        <v>148.16918820461001</v>
      </c>
      <c r="AG27" s="27">
        <v>24.7322474676245</v>
      </c>
      <c r="AH27" s="27">
        <v>1.54277298175861</v>
      </c>
      <c r="AI27" s="27">
        <v>12.076539233902601</v>
      </c>
      <c r="AJ27" s="27">
        <v>0</v>
      </c>
      <c r="AK27" s="27">
        <v>1.4211034054817799</v>
      </c>
      <c r="AL27" s="27">
        <v>10.9168450585051</v>
      </c>
      <c r="AM27" s="27">
        <v>0</v>
      </c>
      <c r="AN27" s="27">
        <v>16669.028908590801</v>
      </c>
      <c r="AO27" s="27">
        <v>1703.9459452989199</v>
      </c>
      <c r="AP27" s="27">
        <v>18521.1440420943</v>
      </c>
      <c r="AQ27" s="27">
        <v>0</v>
      </c>
      <c r="AR27" s="27">
        <v>79.7039706227837</v>
      </c>
      <c r="AS27" s="27">
        <v>0</v>
      </c>
      <c r="AT27" s="27">
        <v>325.060244399493</v>
      </c>
      <c r="AU27" s="27">
        <v>0.31203645461509999</v>
      </c>
      <c r="AV27" s="27">
        <v>0.109721252379613</v>
      </c>
      <c r="AW27" s="27">
        <v>412.766329965772</v>
      </c>
      <c r="AX27" s="27">
        <v>0.140229360042328</v>
      </c>
      <c r="AY27" s="27">
        <v>0</v>
      </c>
      <c r="AZ27" s="27">
        <v>2.0338572617492501E-2</v>
      </c>
      <c r="BA27" s="27">
        <v>551.74903854378204</v>
      </c>
      <c r="BB27" s="27">
        <v>535.21211482954402</v>
      </c>
      <c r="BC27" s="27">
        <v>16.536923714236799</v>
      </c>
      <c r="BD27" s="27">
        <v>0</v>
      </c>
      <c r="BE27" s="27">
        <v>0</v>
      </c>
      <c r="BF27" s="27">
        <v>2.1896093872804299</v>
      </c>
      <c r="BG27" s="27">
        <v>0</v>
      </c>
      <c r="BH27" s="27">
        <v>23.4964172775123</v>
      </c>
      <c r="BI27" s="27">
        <v>0</v>
      </c>
      <c r="BJ27" s="27">
        <v>0.61069170191305999</v>
      </c>
      <c r="BK27" s="27">
        <v>93.985681691165496</v>
      </c>
      <c r="BL27" s="27">
        <v>22.424270098391801</v>
      </c>
      <c r="BM27" s="27">
        <v>0</v>
      </c>
      <c r="BN27" s="27">
        <v>1.5789182521756799</v>
      </c>
      <c r="BO27" s="27">
        <v>2.14091407077939E-3</v>
      </c>
      <c r="BP27" s="27">
        <v>12.3044457146006</v>
      </c>
      <c r="BQ27" s="27">
        <v>176.625751136172</v>
      </c>
      <c r="BR27" s="27">
        <v>0</v>
      </c>
      <c r="BS27" s="27">
        <v>1.19819253078128</v>
      </c>
      <c r="BT27" s="27">
        <v>27.334305414584701</v>
      </c>
      <c r="BU27" s="27">
        <v>2.4585538790912498</v>
      </c>
      <c r="BV27" s="27">
        <v>865.76690169039296</v>
      </c>
      <c r="BW27" s="27">
        <v>24.139883453762501</v>
      </c>
      <c r="BY27" s="36">
        <f t="shared" si="0"/>
        <v>8.0000019365896232E-3</v>
      </c>
      <c r="CA27" s="24">
        <f t="shared" si="1"/>
        <v>2.71934791813906E-3</v>
      </c>
      <c r="CB27" s="24">
        <f t="shared" si="2"/>
        <v>2.7178180545293284E-3</v>
      </c>
      <c r="CC27" s="24">
        <f t="shared" si="3"/>
        <v>2.719307057119777E-3</v>
      </c>
      <c r="CD27" s="24">
        <f t="shared" si="4"/>
        <v>2.694115962382373E-3</v>
      </c>
      <c r="CE27" s="24">
        <f t="shared" si="5"/>
        <v>2.6933693329993609E-3</v>
      </c>
      <c r="CF27" s="24">
        <f t="shared" si="6"/>
        <v>2.7201919081347972E-3</v>
      </c>
      <c r="CG27" s="24">
        <f t="shared" si="7"/>
        <v>2.7194424219621921E-3</v>
      </c>
      <c r="CH27" s="24">
        <f t="shared" si="8"/>
        <v>2.7196740439165983E-3</v>
      </c>
      <c r="CI27" s="24">
        <f t="shared" si="9"/>
        <v>2.7195032382229165E-3</v>
      </c>
      <c r="CJ27" s="24">
        <f t="shared" si="10"/>
        <v>2.7199581165902862E-3</v>
      </c>
      <c r="CK27" s="24">
        <f t="shared" si="11"/>
        <v>2.7193559002345485E-3</v>
      </c>
      <c r="CL27" s="24">
        <f t="shared" si="12"/>
        <v>2.719092723969454E-3</v>
      </c>
      <c r="CM27" s="24">
        <f t="shared" si="13"/>
        <v>2.7224102084112598E-3</v>
      </c>
    </row>
    <row r="28" spans="1:91" x14ac:dyDescent="0.3">
      <c r="A28" s="27" t="s">
        <v>27</v>
      </c>
      <c r="B28" s="98">
        <v>7105.7492052999996</v>
      </c>
      <c r="C28" s="98">
        <v>22.232101724</v>
      </c>
      <c r="D28" s="98">
        <v>37241.421197999996</v>
      </c>
      <c r="E28" s="98">
        <v>1106.8711905</v>
      </c>
      <c r="F28" s="98">
        <v>1073.698486</v>
      </c>
      <c r="G28" s="98">
        <v>25.057888897000002</v>
      </c>
      <c r="H28" s="98">
        <v>1740.1895347</v>
      </c>
      <c r="I28" s="98">
        <v>30.579959847000001</v>
      </c>
      <c r="J28" s="98">
        <v>4.2083452974000002</v>
      </c>
      <c r="K28" s="98">
        <v>70.461393307999998</v>
      </c>
      <c r="L28" s="98">
        <v>5.0852540355000002</v>
      </c>
      <c r="M28" s="98">
        <v>5.2836728723000004</v>
      </c>
      <c r="N28" s="98">
        <v>2.8508142708999999</v>
      </c>
      <c r="O28" s="27"/>
      <c r="P28" s="29" t="s">
        <v>27</v>
      </c>
      <c r="Q28" s="29">
        <v>0</v>
      </c>
      <c r="R28" s="27">
        <v>5.0990810114803704</v>
      </c>
      <c r="S28" s="27">
        <v>30.6631277974132</v>
      </c>
      <c r="T28" s="27">
        <v>30.6631277974132</v>
      </c>
      <c r="U28" s="27">
        <v>41.5728353311397</v>
      </c>
      <c r="V28" s="27">
        <v>4.2197864019922102</v>
      </c>
      <c r="W28" s="27">
        <v>5.2980302670417299</v>
      </c>
      <c r="X28" s="27">
        <v>0</v>
      </c>
      <c r="Y28" s="27">
        <v>7125.0672300710303</v>
      </c>
      <c r="Z28" s="27">
        <v>415.84398210445801</v>
      </c>
      <c r="AA28" s="27">
        <v>37.499773513566602</v>
      </c>
      <c r="AB28" s="27">
        <v>135.935413517878</v>
      </c>
      <c r="AC28" s="27">
        <v>0</v>
      </c>
      <c r="AD28" s="27">
        <v>70.652917345708204</v>
      </c>
      <c r="AE28" s="27">
        <v>70.652917345708204</v>
      </c>
      <c r="AF28" s="27">
        <v>298.74131008316903</v>
      </c>
      <c r="AG28" s="27">
        <v>49.8534676566643</v>
      </c>
      <c r="AH28" s="27">
        <v>3.1098157578188999</v>
      </c>
      <c r="AI28" s="27">
        <v>24.342921450068001</v>
      </c>
      <c r="AJ28" s="27">
        <v>0</v>
      </c>
      <c r="AK28" s="27">
        <v>2.8585649837688898</v>
      </c>
      <c r="AL28" s="27">
        <v>22.2925526081229</v>
      </c>
      <c r="AM28" s="27">
        <v>0</v>
      </c>
      <c r="AN28" s="27">
        <v>33608.4111533369</v>
      </c>
      <c r="AO28" s="27">
        <v>3435.5254046263899</v>
      </c>
      <c r="AP28" s="27">
        <v>37342.677868046499</v>
      </c>
      <c r="AQ28" s="27">
        <v>0</v>
      </c>
      <c r="AR28" s="27">
        <v>160.661305140434</v>
      </c>
      <c r="AS28" s="27">
        <v>0</v>
      </c>
      <c r="AT28" s="27">
        <v>655.23015882163998</v>
      </c>
      <c r="AU28" s="27">
        <v>0.62766670524755097</v>
      </c>
      <c r="AV28" s="27">
        <v>0.220706762038614</v>
      </c>
      <c r="AW28" s="27">
        <v>830.28772059723201</v>
      </c>
      <c r="AX28" s="27">
        <v>0.28207427520296202</v>
      </c>
      <c r="AY28" s="27">
        <v>0</v>
      </c>
      <c r="AZ28" s="27">
        <v>4.0911493532190202E-2</v>
      </c>
      <c r="BA28" s="27">
        <v>1109.85281590568</v>
      </c>
      <c r="BB28" s="27">
        <v>1076.5898870102501</v>
      </c>
      <c r="BC28" s="27">
        <v>33.262928895429198</v>
      </c>
      <c r="BD28" s="27">
        <v>0</v>
      </c>
      <c r="BE28" s="27">
        <v>0</v>
      </c>
      <c r="BF28" s="27">
        <v>4.4044426560183396</v>
      </c>
      <c r="BG28" s="27">
        <v>0</v>
      </c>
      <c r="BH28" s="27">
        <v>47.263514062732497</v>
      </c>
      <c r="BI28" s="27">
        <v>0</v>
      </c>
      <c r="BJ28" s="27">
        <v>1.2284198731239999</v>
      </c>
      <c r="BK28" s="27">
        <v>189.05409923775099</v>
      </c>
      <c r="BL28" s="27">
        <v>45.201172951259899</v>
      </c>
      <c r="BM28" s="27">
        <v>0</v>
      </c>
      <c r="BN28" s="27">
        <v>3.1760248387043402</v>
      </c>
      <c r="BO28" s="27">
        <v>4.3065086658178901E-3</v>
      </c>
      <c r="BP28" s="27">
        <v>25.126021276277701</v>
      </c>
      <c r="BQ28" s="27">
        <v>356.02942951668098</v>
      </c>
      <c r="BR28" s="27">
        <v>0</v>
      </c>
      <c r="BS28" s="27">
        <v>2.4152306519663802</v>
      </c>
      <c r="BT28" s="27">
        <v>55.098441580221198</v>
      </c>
      <c r="BU28" s="27">
        <v>4.9557636407129699</v>
      </c>
      <c r="BV28" s="27">
        <v>1744.9210702447699</v>
      </c>
      <c r="BW28" s="27">
        <v>48.659262661648398</v>
      </c>
      <c r="BY28" s="36">
        <f t="shared" si="0"/>
        <v>7.9999969776885574E-3</v>
      </c>
      <c r="CA28" s="24">
        <f t="shared" si="1"/>
        <v>2.7186471423198866E-3</v>
      </c>
      <c r="CB28" s="24">
        <f t="shared" si="2"/>
        <v>2.7190809431050155E-3</v>
      </c>
      <c r="CC28" s="24">
        <f t="shared" si="3"/>
        <v>2.718926044958268E-3</v>
      </c>
      <c r="CD28" s="24">
        <f t="shared" si="4"/>
        <v>2.6937419920859402E-3</v>
      </c>
      <c r="CE28" s="24">
        <f t="shared" si="5"/>
        <v>2.6929357244619345E-3</v>
      </c>
      <c r="CF28" s="24">
        <f t="shared" si="6"/>
        <v>2.7189991765769351E-3</v>
      </c>
      <c r="CG28" s="24">
        <f t="shared" si="7"/>
        <v>2.7189771288824776E-3</v>
      </c>
      <c r="CH28" s="24">
        <f t="shared" si="8"/>
        <v>2.7196880188630271E-3</v>
      </c>
      <c r="CI28" s="24">
        <f t="shared" si="9"/>
        <v>2.7186705899058666E-3</v>
      </c>
      <c r="CJ28" s="24">
        <f t="shared" si="10"/>
        <v>2.7181415058174924E-3</v>
      </c>
      <c r="CK28" s="24">
        <f t="shared" si="11"/>
        <v>2.7190334806962454E-3</v>
      </c>
      <c r="CL28" s="24">
        <f t="shared" si="12"/>
        <v>2.7173133327384929E-3</v>
      </c>
      <c r="CM28" s="24">
        <f t="shared" si="13"/>
        <v>2.7187715972962867E-3</v>
      </c>
    </row>
    <row r="29" spans="1:91" x14ac:dyDescent="0.3">
      <c r="A29" s="27" t="s">
        <v>28</v>
      </c>
      <c r="B29" s="98">
        <v>807.67495502999998</v>
      </c>
      <c r="C29" s="98">
        <v>2.527011452</v>
      </c>
      <c r="D29" s="98">
        <v>4314.9894805000004</v>
      </c>
      <c r="E29" s="98">
        <v>130.11243576999999</v>
      </c>
      <c r="F29" s="98">
        <v>126.21263101</v>
      </c>
      <c r="G29" s="98">
        <v>2.8482060549999999</v>
      </c>
      <c r="H29" s="98">
        <v>203.69370889999999</v>
      </c>
      <c r="I29" s="98">
        <v>3.5946667464000002</v>
      </c>
      <c r="J29" s="98">
        <v>0.49468995310000002</v>
      </c>
      <c r="K29" s="98">
        <v>8.2827194252999998</v>
      </c>
      <c r="L29" s="98">
        <v>0.59777035899999997</v>
      </c>
      <c r="M29" s="98">
        <v>0.62109444449999995</v>
      </c>
      <c r="N29" s="98">
        <v>0.33511251549999999</v>
      </c>
      <c r="O29" s="27"/>
      <c r="P29" s="29" t="s">
        <v>28</v>
      </c>
      <c r="Q29" s="29">
        <v>0</v>
      </c>
      <c r="R29" s="27">
        <v>0.59939946628757002</v>
      </c>
      <c r="S29" s="27">
        <v>3.6044373807182599</v>
      </c>
      <c r="T29" s="27">
        <v>3.6044373807182599</v>
      </c>
      <c r="U29" s="27">
        <v>4.8648576946047397</v>
      </c>
      <c r="V29" s="27">
        <v>0.496035867817127</v>
      </c>
      <c r="W29" s="27">
        <v>0.62278336125998501</v>
      </c>
      <c r="X29" s="27">
        <v>0</v>
      </c>
      <c r="Y29" s="27">
        <v>809.87197592552695</v>
      </c>
      <c r="Z29" s="27">
        <v>48.661802534307803</v>
      </c>
      <c r="AA29" s="27">
        <v>4.3882193199103803</v>
      </c>
      <c r="AB29" s="27">
        <v>15.907136929887701</v>
      </c>
      <c r="AC29" s="27">
        <v>0</v>
      </c>
      <c r="AD29" s="27">
        <v>8.3052602882585003</v>
      </c>
      <c r="AE29" s="27">
        <v>8.3052602882585003</v>
      </c>
      <c r="AF29" s="27">
        <v>34.613788834250997</v>
      </c>
      <c r="AG29" s="27">
        <v>5.8338442094203398</v>
      </c>
      <c r="AH29" s="27">
        <v>0.36390929218291701</v>
      </c>
      <c r="AI29" s="27">
        <v>2.84861486447417</v>
      </c>
      <c r="AJ29" s="27">
        <v>0</v>
      </c>
      <c r="AK29" s="27">
        <v>0.33602445227912098</v>
      </c>
      <c r="AL29" s="27">
        <v>2.5338833606155302</v>
      </c>
      <c r="AM29" s="27">
        <v>0</v>
      </c>
      <c r="AN29" s="27">
        <v>3894.05637114811</v>
      </c>
      <c r="AO29" s="27">
        <v>398.05875459801399</v>
      </c>
      <c r="AP29" s="27">
        <v>4326.7289145803798</v>
      </c>
      <c r="AQ29" s="27">
        <v>0</v>
      </c>
      <c r="AR29" s="27">
        <v>18.800612941880601</v>
      </c>
      <c r="AS29" s="27">
        <v>0</v>
      </c>
      <c r="AT29" s="27">
        <v>76.674960858611897</v>
      </c>
      <c r="AU29" s="27">
        <v>7.3782066833115695E-2</v>
      </c>
      <c r="AV29" s="27">
        <v>2.59440806450724E-2</v>
      </c>
      <c r="AW29" s="27">
        <v>97.600010582185405</v>
      </c>
      <c r="AX29" s="27">
        <v>3.3157617905939699E-2</v>
      </c>
      <c r="AY29" s="27">
        <v>0</v>
      </c>
      <c r="AZ29" s="27">
        <v>4.80911718117032E-3</v>
      </c>
      <c r="BA29" s="27">
        <v>130.46318663960099</v>
      </c>
      <c r="BB29" s="27">
        <v>126.55277240105001</v>
      </c>
      <c r="BC29" s="27">
        <v>3.91041423855112</v>
      </c>
      <c r="BD29" s="27">
        <v>0</v>
      </c>
      <c r="BE29" s="27">
        <v>0</v>
      </c>
      <c r="BF29" s="27">
        <v>0.51774051973963398</v>
      </c>
      <c r="BG29" s="27">
        <v>0</v>
      </c>
      <c r="BH29" s="27">
        <v>5.5558110958624702</v>
      </c>
      <c r="BI29" s="27">
        <v>0</v>
      </c>
      <c r="BJ29" s="27">
        <v>0.144400398705886</v>
      </c>
      <c r="BK29" s="27">
        <v>22.2232720117726</v>
      </c>
      <c r="BL29" s="27">
        <v>5.2894318653046497</v>
      </c>
      <c r="BM29" s="27">
        <v>0</v>
      </c>
      <c r="BN29" s="27">
        <v>0.37333866510138403</v>
      </c>
      <c r="BO29" s="27">
        <v>5.06245117589025E-4</v>
      </c>
      <c r="BP29" s="27">
        <v>2.8559535636061</v>
      </c>
      <c r="BQ29" s="27">
        <v>41.662496014128699</v>
      </c>
      <c r="BR29" s="27">
        <v>0</v>
      </c>
      <c r="BS29" s="27">
        <v>0.282626824396214</v>
      </c>
      <c r="BT29" s="27">
        <v>6.4476051829992898</v>
      </c>
      <c r="BU29" s="27">
        <v>0.57992325261330502</v>
      </c>
      <c r="BV29" s="27">
        <v>204.24777504037201</v>
      </c>
      <c r="BW29" s="27">
        <v>5.6941140204285698</v>
      </c>
      <c r="BY29" s="36">
        <f t="shared" si="0"/>
        <v>7.9999901814065914E-3</v>
      </c>
      <c r="CA29" s="24">
        <f t="shared" si="1"/>
        <v>2.72017954976129E-3</v>
      </c>
      <c r="CB29" s="24">
        <f t="shared" si="2"/>
        <v>2.7193816672621157E-3</v>
      </c>
      <c r="CC29" s="24">
        <f t="shared" si="3"/>
        <v>2.7206170799329707E-3</v>
      </c>
      <c r="CD29" s="24">
        <f t="shared" si="4"/>
        <v>2.6957520818457633E-3</v>
      </c>
      <c r="CE29" s="24">
        <f t="shared" si="5"/>
        <v>2.6949869306112572E-3</v>
      </c>
      <c r="CF29" s="24">
        <f t="shared" si="6"/>
        <v>2.7201362740239218E-3</v>
      </c>
      <c r="CG29" s="24">
        <f t="shared" si="7"/>
        <v>2.720094515260776E-3</v>
      </c>
      <c r="CH29" s="24">
        <f t="shared" si="8"/>
        <v>2.7180918309172562E-3</v>
      </c>
      <c r="CI29" s="24">
        <f t="shared" si="9"/>
        <v>2.7207237759585144E-3</v>
      </c>
      <c r="CJ29" s="24">
        <f t="shared" si="10"/>
        <v>2.7214326359586921E-3</v>
      </c>
      <c r="CK29" s="24">
        <f t="shared" si="11"/>
        <v>2.7253062368220267E-3</v>
      </c>
      <c r="CL29" s="24">
        <f t="shared" si="12"/>
        <v>2.7192591641110064E-3</v>
      </c>
      <c r="CM29" s="24">
        <f t="shared" si="13"/>
        <v>2.7212853502661619E-3</v>
      </c>
    </row>
    <row r="30" spans="1:91" x14ac:dyDescent="0.3">
      <c r="A30" s="27" t="s">
        <v>29</v>
      </c>
      <c r="B30" s="98">
        <v>38.950446896000003</v>
      </c>
      <c r="C30" s="98">
        <v>0.12186640899999999</v>
      </c>
      <c r="D30" s="98">
        <v>310.59426253999999</v>
      </c>
      <c r="E30" s="98">
        <v>9.2062961340000005</v>
      </c>
      <c r="F30" s="98">
        <v>8.9301072480000006</v>
      </c>
      <c r="G30" s="98">
        <v>0.137356108</v>
      </c>
      <c r="H30" s="98">
        <v>13.818411857999999</v>
      </c>
      <c r="I30" s="98">
        <v>0.25434591540000001</v>
      </c>
      <c r="J30" s="98">
        <v>3.5002512800000003E-2</v>
      </c>
      <c r="K30" s="98">
        <v>0.58605595509999997</v>
      </c>
      <c r="L30" s="98">
        <v>4.2296118100000002E-2</v>
      </c>
      <c r="M30" s="98">
        <v>4.3946447899999998E-2</v>
      </c>
      <c r="N30" s="98">
        <v>2.3711377200000001E-2</v>
      </c>
      <c r="O30" s="27"/>
      <c r="P30" s="29" t="s">
        <v>29</v>
      </c>
      <c r="Q30" s="29">
        <v>0</v>
      </c>
      <c r="R30" s="27">
        <v>4.2410542163075902E-2</v>
      </c>
      <c r="S30" s="27">
        <v>0.25503755725405503</v>
      </c>
      <c r="T30" s="27">
        <v>0.25503755725405503</v>
      </c>
      <c r="U30" s="27">
        <v>0.32908158828684297</v>
      </c>
      <c r="V30" s="27">
        <v>3.50965495602154E-2</v>
      </c>
      <c r="W30" s="27">
        <v>4.4065793735284402E-2</v>
      </c>
      <c r="X30" s="27">
        <v>0</v>
      </c>
      <c r="Y30" s="27">
        <v>39.0563923168923</v>
      </c>
      <c r="Z30" s="27">
        <v>3.2917409124955799</v>
      </c>
      <c r="AA30" s="27">
        <v>0.296842009229981</v>
      </c>
      <c r="AB30" s="27">
        <v>1.0760379328209799</v>
      </c>
      <c r="AC30" s="27">
        <v>0</v>
      </c>
      <c r="AD30" s="27">
        <v>0.58765172657925302</v>
      </c>
      <c r="AE30" s="27">
        <v>0.58765172657925302</v>
      </c>
      <c r="AF30" s="27">
        <v>2.4915069620860102</v>
      </c>
      <c r="AG30" s="27">
        <v>0.394630536187216</v>
      </c>
      <c r="AH30" s="27">
        <v>2.4616862162028599E-2</v>
      </c>
      <c r="AI30" s="27">
        <v>0.19269414130304099</v>
      </c>
      <c r="AJ30" s="27">
        <v>0</v>
      </c>
      <c r="AK30" s="27">
        <v>2.3775163562234799E-2</v>
      </c>
      <c r="AL30" s="27">
        <v>0.12219769815418</v>
      </c>
      <c r="AM30" s="27">
        <v>0</v>
      </c>
      <c r="AN30" s="27">
        <v>280.29468516344502</v>
      </c>
      <c r="AO30" s="27">
        <v>28.652437721082102</v>
      </c>
      <c r="AP30" s="27">
        <v>311.43862984661303</v>
      </c>
      <c r="AQ30" s="27">
        <v>0</v>
      </c>
      <c r="AR30" s="27">
        <v>1.2717655057623301</v>
      </c>
      <c r="AS30" s="27">
        <v>0</v>
      </c>
      <c r="AT30" s="27">
        <v>5.1866630283238804</v>
      </c>
      <c r="AU30" s="27">
        <v>5.2204312240612498E-3</v>
      </c>
      <c r="AV30" s="27">
        <v>1.83565045718348E-3</v>
      </c>
      <c r="AW30" s="27">
        <v>6.9056165941897198</v>
      </c>
      <c r="AX30" s="27">
        <v>2.3460483032677901E-3</v>
      </c>
      <c r="AY30" s="27">
        <v>0</v>
      </c>
      <c r="AZ30" s="27">
        <v>3.40256595953416E-4</v>
      </c>
      <c r="BA30" s="27">
        <v>9.2310926747377895</v>
      </c>
      <c r="BB30" s="27">
        <v>8.9541518323517302</v>
      </c>
      <c r="BC30" s="27">
        <v>0.27694084238606198</v>
      </c>
      <c r="BD30" s="27">
        <v>0</v>
      </c>
      <c r="BE30" s="27">
        <v>0</v>
      </c>
      <c r="BF30" s="27">
        <v>3.66323056487926E-2</v>
      </c>
      <c r="BG30" s="27">
        <v>0</v>
      </c>
      <c r="BH30" s="27">
        <v>0.393098113394732</v>
      </c>
      <c r="BI30" s="27">
        <v>0</v>
      </c>
      <c r="BJ30" s="27">
        <v>1.02169462678505E-2</v>
      </c>
      <c r="BK30" s="27">
        <v>1.57239411145466</v>
      </c>
      <c r="BL30" s="27">
        <v>0.35780372300159202</v>
      </c>
      <c r="BM30" s="27">
        <v>0</v>
      </c>
      <c r="BN30" s="27">
        <v>2.64155569150724E-2</v>
      </c>
      <c r="BO30" s="27">
        <v>3.5817900428247798E-5</v>
      </c>
      <c r="BP30" s="27">
        <v>0.137730095978218</v>
      </c>
      <c r="BQ30" s="27">
        <v>2.8182688980094199</v>
      </c>
      <c r="BR30" s="27">
        <v>0</v>
      </c>
      <c r="BS30" s="27">
        <v>1.9118011399901901E-2</v>
      </c>
      <c r="BT30" s="27">
        <v>0.43614902590078097</v>
      </c>
      <c r="BU30" s="27">
        <v>3.9228556538302498E-2</v>
      </c>
      <c r="BV30" s="27">
        <v>13.8559899248775</v>
      </c>
      <c r="BW30" s="27">
        <v>0.38517838353863798</v>
      </c>
      <c r="BY30" s="36">
        <f t="shared" si="0"/>
        <v>7.9999933319546898E-3</v>
      </c>
      <c r="CA30" s="24">
        <f t="shared" si="1"/>
        <v>2.7200052717027286E-3</v>
      </c>
      <c r="CB30" s="24">
        <f t="shared" si="2"/>
        <v>2.7184616080711838E-3</v>
      </c>
      <c r="CC30" s="24">
        <f t="shared" si="3"/>
        <v>2.7185541024097159E-3</v>
      </c>
      <c r="CD30" s="24">
        <f t="shared" si="4"/>
        <v>2.693432882982366E-3</v>
      </c>
      <c r="CE30" s="24">
        <f t="shared" si="5"/>
        <v>2.6925303004747994E-3</v>
      </c>
      <c r="CF30" s="24">
        <f t="shared" si="6"/>
        <v>2.7227619045379395E-3</v>
      </c>
      <c r="CG30" s="24">
        <f t="shared" si="7"/>
        <v>2.7194200942668675E-3</v>
      </c>
      <c r="CH30" s="24">
        <f t="shared" si="8"/>
        <v>2.7192960931465933E-3</v>
      </c>
      <c r="CI30" s="24">
        <f t="shared" si="9"/>
        <v>2.686571697086739E-3</v>
      </c>
      <c r="CJ30" s="24">
        <f t="shared" si="10"/>
        <v>2.7228995207134441E-3</v>
      </c>
      <c r="CK30" s="24">
        <f t="shared" si="11"/>
        <v>2.7053088608597516E-3</v>
      </c>
      <c r="CL30" s="24">
        <f t="shared" si="12"/>
        <v>2.7157106202525191E-3</v>
      </c>
      <c r="CM30" s="24">
        <f t="shared" si="13"/>
        <v>2.6901162972008817E-3</v>
      </c>
    </row>
    <row r="31" spans="1:91" x14ac:dyDescent="0.3">
      <c r="A31" s="27" t="s">
        <v>30</v>
      </c>
      <c r="B31" s="98">
        <v>720.42241917000001</v>
      </c>
      <c r="C31" s="98">
        <v>2.2540242184000001</v>
      </c>
      <c r="D31" s="98">
        <v>5307.9118453999999</v>
      </c>
      <c r="E31" s="98">
        <v>155.74731578999999</v>
      </c>
      <c r="F31" s="98">
        <v>151.07569973</v>
      </c>
      <c r="G31" s="98">
        <v>2.5405187944000001</v>
      </c>
      <c r="H31" s="98">
        <v>235.66987768000001</v>
      </c>
      <c r="I31" s="98">
        <v>4.3028915232999996</v>
      </c>
      <c r="J31" s="98">
        <v>0.59215425420000001</v>
      </c>
      <c r="K31" s="98">
        <v>9.9145889498000006</v>
      </c>
      <c r="L31" s="98">
        <v>0.71554366309999995</v>
      </c>
      <c r="M31" s="98">
        <v>0.74346308309999998</v>
      </c>
      <c r="N31" s="98">
        <v>0.40113671249999999</v>
      </c>
      <c r="O31" s="27"/>
      <c r="P31" s="29" t="s">
        <v>30</v>
      </c>
      <c r="Q31" s="29">
        <v>0</v>
      </c>
      <c r="R31" s="27">
        <v>0.71749879071914402</v>
      </c>
      <c r="S31" s="27">
        <v>4.3146521756714797</v>
      </c>
      <c r="T31" s="27">
        <v>4.3146521756714797</v>
      </c>
      <c r="U31" s="27">
        <v>5.6156544726103101</v>
      </c>
      <c r="V31" s="27">
        <v>0.59377123230527296</v>
      </c>
      <c r="W31" s="27">
        <v>0.74549660613517998</v>
      </c>
      <c r="X31" s="27">
        <v>0</v>
      </c>
      <c r="Y31" s="27">
        <v>722.39133822097995</v>
      </c>
      <c r="Z31" s="27">
        <v>56.1721710027104</v>
      </c>
      <c r="AA31" s="27">
        <v>5.0654751849587498</v>
      </c>
      <c r="AB31" s="27">
        <v>18.362219728024201</v>
      </c>
      <c r="AC31" s="27">
        <v>0</v>
      </c>
      <c r="AD31" s="27">
        <v>9.9416742995100194</v>
      </c>
      <c r="AE31" s="27">
        <v>9.9416742995100194</v>
      </c>
      <c r="AF31" s="27">
        <v>42.5794515813201</v>
      </c>
      <c r="AG31" s="27">
        <v>6.7342025313238096</v>
      </c>
      <c r="AH31" s="27">
        <v>0.42007259870886199</v>
      </c>
      <c r="AI31" s="27">
        <v>3.2882502952385599</v>
      </c>
      <c r="AJ31" s="27">
        <v>0</v>
      </c>
      <c r="AK31" s="27">
        <v>0.40223244387875601</v>
      </c>
      <c r="AL31" s="27">
        <v>2.2601787751120201</v>
      </c>
      <c r="AM31" s="27">
        <v>0</v>
      </c>
      <c r="AN31" s="27">
        <v>4790.1833601746002</v>
      </c>
      <c r="AO31" s="27">
        <v>489.66396133533902</v>
      </c>
      <c r="AP31" s="27">
        <v>5322.4267730912597</v>
      </c>
      <c r="AQ31" s="27">
        <v>0</v>
      </c>
      <c r="AR31" s="27">
        <v>21.702136147665499</v>
      </c>
      <c r="AS31" s="27">
        <v>0</v>
      </c>
      <c r="AT31" s="27">
        <v>88.508698194282303</v>
      </c>
      <c r="AU31" s="27">
        <v>8.8317687571994596E-2</v>
      </c>
      <c r="AV31" s="27">
        <v>3.10552408494408E-2</v>
      </c>
      <c r="AW31" s="27">
        <v>116.828117947276</v>
      </c>
      <c r="AX31" s="27">
        <v>3.9690010317630899E-2</v>
      </c>
      <c r="AY31" s="27">
        <v>0</v>
      </c>
      <c r="AZ31" s="27">
        <v>5.7565294212315998E-3</v>
      </c>
      <c r="BA31" s="27">
        <v>156.16918909897799</v>
      </c>
      <c r="BB31" s="27">
        <v>151.484804750802</v>
      </c>
      <c r="BC31" s="27">
        <v>4.68438434817595</v>
      </c>
      <c r="BD31" s="27">
        <v>0</v>
      </c>
      <c r="BE31" s="27">
        <v>0</v>
      </c>
      <c r="BF31" s="27">
        <v>0.61974057320171805</v>
      </c>
      <c r="BG31" s="27">
        <v>0</v>
      </c>
      <c r="BH31" s="27">
        <v>6.6503706641974896</v>
      </c>
      <c r="BI31" s="27">
        <v>0</v>
      </c>
      <c r="BJ31" s="27">
        <v>0.17284860012015199</v>
      </c>
      <c r="BK31" s="27">
        <v>26.6014084117351</v>
      </c>
      <c r="BL31" s="27">
        <v>6.1057620394764003</v>
      </c>
      <c r="BM31" s="27">
        <v>0</v>
      </c>
      <c r="BN31" s="27">
        <v>0.446893126098866</v>
      </c>
      <c r="BO31" s="27">
        <v>6.05960012566345E-4</v>
      </c>
      <c r="BP31" s="27">
        <v>2.5474583555944998</v>
      </c>
      <c r="BQ31" s="27">
        <v>48.092482745659801</v>
      </c>
      <c r="BR31" s="27">
        <v>0</v>
      </c>
      <c r="BS31" s="27">
        <v>0.32624616414968399</v>
      </c>
      <c r="BT31" s="27">
        <v>7.4426934095140398</v>
      </c>
      <c r="BU31" s="27">
        <v>0.66942238585360203</v>
      </c>
      <c r="BV31" s="27">
        <v>236.31421516008299</v>
      </c>
      <c r="BW31" s="27">
        <v>6.5728857690674998</v>
      </c>
      <c r="BY31" s="36">
        <f t="shared" si="0"/>
        <v>8.0000070262291282E-3</v>
      </c>
      <c r="CA31" s="24">
        <f t="shared" si="1"/>
        <v>2.733006356532227E-3</v>
      </c>
      <c r="CB31" s="24">
        <f t="shared" si="2"/>
        <v>2.730474970845163E-3</v>
      </c>
      <c r="CC31" s="24">
        <f t="shared" si="3"/>
        <v>2.734583413219058E-3</v>
      </c>
      <c r="CD31" s="24">
        <f t="shared" si="4"/>
        <v>2.7087035615229165E-3</v>
      </c>
      <c r="CE31" s="24">
        <f t="shared" si="5"/>
        <v>2.7079472180711254E-3</v>
      </c>
      <c r="CF31" s="24">
        <f t="shared" si="6"/>
        <v>2.7315527874843845E-3</v>
      </c>
      <c r="CG31" s="24">
        <f t="shared" si="7"/>
        <v>2.7340680379945854E-3</v>
      </c>
      <c r="CH31" s="24">
        <f t="shared" si="8"/>
        <v>2.7331975040032178E-3</v>
      </c>
      <c r="CI31" s="24">
        <f t="shared" si="9"/>
        <v>2.7306704187365577E-3</v>
      </c>
      <c r="CJ31" s="24">
        <f t="shared" si="10"/>
        <v>2.7318681437181638E-3</v>
      </c>
      <c r="CK31" s="24">
        <f t="shared" si="11"/>
        <v>2.7323666185145624E-3</v>
      </c>
      <c r="CL31" s="24">
        <f t="shared" si="12"/>
        <v>2.7352037799925123E-3</v>
      </c>
      <c r="CM31" s="24">
        <f t="shared" si="13"/>
        <v>2.7315659340355573E-3</v>
      </c>
    </row>
    <row r="32" spans="1:91" x14ac:dyDescent="0.3">
      <c r="A32" s="27" t="s">
        <v>31</v>
      </c>
      <c r="B32" s="98">
        <v>3647.4626831999999</v>
      </c>
      <c r="C32" s="98">
        <v>11.411992432</v>
      </c>
      <c r="D32" s="98">
        <v>19208.056482</v>
      </c>
      <c r="E32" s="98">
        <v>572.19504813000003</v>
      </c>
      <c r="F32" s="98">
        <v>555.04613637</v>
      </c>
      <c r="G32" s="98">
        <v>12.862500229</v>
      </c>
      <c r="H32" s="98">
        <v>898.77028154000004</v>
      </c>
      <c r="I32" s="98">
        <v>15.808254607</v>
      </c>
      <c r="J32" s="98">
        <v>2.1754964443999998</v>
      </c>
      <c r="K32" s="98">
        <v>36.424889075000003</v>
      </c>
      <c r="L32" s="98">
        <v>2.628812822</v>
      </c>
      <c r="M32" s="98">
        <v>2.7313850785999998</v>
      </c>
      <c r="N32" s="98">
        <v>1.4737232504</v>
      </c>
      <c r="O32" s="27"/>
      <c r="P32" s="29" t="s">
        <v>31</v>
      </c>
      <c r="Q32" s="29">
        <v>0</v>
      </c>
      <c r="R32" s="27">
        <v>2.6359666556758898</v>
      </c>
      <c r="S32" s="27">
        <v>15.8512539871986</v>
      </c>
      <c r="T32" s="27">
        <v>15.8512539871986</v>
      </c>
      <c r="U32" s="27">
        <v>21.4700973690537</v>
      </c>
      <c r="V32" s="27">
        <v>2.1814161526827802</v>
      </c>
      <c r="W32" s="27">
        <v>2.7388201769695799</v>
      </c>
      <c r="X32" s="27">
        <v>0</v>
      </c>
      <c r="Y32" s="27">
        <v>3657.3806293534399</v>
      </c>
      <c r="Z32" s="27">
        <v>214.76158654403301</v>
      </c>
      <c r="AA32" s="27">
        <v>19.3666619349661</v>
      </c>
      <c r="AB32" s="27">
        <v>70.203435421303496</v>
      </c>
      <c r="AC32" s="27">
        <v>0</v>
      </c>
      <c r="AD32" s="27">
        <v>36.523975014508302</v>
      </c>
      <c r="AE32" s="27">
        <v>36.523975014508302</v>
      </c>
      <c r="AF32" s="27">
        <v>154.08184167639399</v>
      </c>
      <c r="AG32" s="27">
        <v>25.746710101112701</v>
      </c>
      <c r="AH32" s="27">
        <v>1.6060539437921699</v>
      </c>
      <c r="AI32" s="27">
        <v>12.5718268968314</v>
      </c>
      <c r="AJ32" s="27">
        <v>0</v>
      </c>
      <c r="AK32" s="27">
        <v>1.4777277350854801</v>
      </c>
      <c r="AL32" s="27">
        <v>11.442991096082901</v>
      </c>
      <c r="AM32" s="27">
        <v>0</v>
      </c>
      <c r="AN32" s="27">
        <v>17334.255696908502</v>
      </c>
      <c r="AO32" s="27">
        <v>1771.9481075194101</v>
      </c>
      <c r="AP32" s="27">
        <v>19260.285646104301</v>
      </c>
      <c r="AQ32" s="27">
        <v>0</v>
      </c>
      <c r="AR32" s="27">
        <v>82.973162061365599</v>
      </c>
      <c r="AS32" s="27">
        <v>0</v>
      </c>
      <c r="AT32" s="27">
        <v>338.39171287676601</v>
      </c>
      <c r="AU32" s="27">
        <v>0.32447270148867002</v>
      </c>
      <c r="AV32" s="27">
        <v>0.114093788036619</v>
      </c>
      <c r="AW32" s="27">
        <v>429.21577616472899</v>
      </c>
      <c r="AX32" s="27">
        <v>0.14581758935608499</v>
      </c>
      <c r="AY32" s="27">
        <v>0</v>
      </c>
      <c r="AZ32" s="27">
        <v>2.1149101285845701E-2</v>
      </c>
      <c r="BA32" s="27">
        <v>573.73679400191202</v>
      </c>
      <c r="BB32" s="27">
        <v>556.54124583257499</v>
      </c>
      <c r="BC32" s="27">
        <v>17.195548169336998</v>
      </c>
      <c r="BD32" s="27">
        <v>0</v>
      </c>
      <c r="BE32" s="27">
        <v>0</v>
      </c>
      <c r="BF32" s="27">
        <v>2.27686605543522</v>
      </c>
      <c r="BG32" s="27">
        <v>0</v>
      </c>
      <c r="BH32" s="27">
        <v>24.4328265965596</v>
      </c>
      <c r="BI32" s="27">
        <v>0</v>
      </c>
      <c r="BJ32" s="27">
        <v>0.63502933293650099</v>
      </c>
      <c r="BK32" s="27">
        <v>97.7311501182227</v>
      </c>
      <c r="BL32" s="27">
        <v>23.3440266619928</v>
      </c>
      <c r="BM32" s="27">
        <v>0</v>
      </c>
      <c r="BN32" s="27">
        <v>1.64183814470036</v>
      </c>
      <c r="BO32" s="27">
        <v>2.2262398242916199E-3</v>
      </c>
      <c r="BP32" s="27">
        <v>12.8974601581816</v>
      </c>
      <c r="BQ32" s="27">
        <v>183.87048924656199</v>
      </c>
      <c r="BR32" s="27">
        <v>0</v>
      </c>
      <c r="BS32" s="27">
        <v>1.2473426563239201</v>
      </c>
      <c r="BT32" s="27">
        <v>28.455396585508701</v>
      </c>
      <c r="BU32" s="27">
        <v>2.5593901248301001</v>
      </c>
      <c r="BV32" s="27">
        <v>901.21430468978099</v>
      </c>
      <c r="BW32" s="27">
        <v>25.129981113260801</v>
      </c>
      <c r="BY32" s="36">
        <f t="shared" si="0"/>
        <v>7.9999769737350429E-3</v>
      </c>
      <c r="CA32" s="24">
        <f t="shared" si="1"/>
        <v>2.7191357430801011E-3</v>
      </c>
      <c r="CB32" s="24">
        <f t="shared" si="2"/>
        <v>2.7163235751873284E-3</v>
      </c>
      <c r="CC32" s="24">
        <f t="shared" si="3"/>
        <v>2.7191279947164602E-3</v>
      </c>
      <c r="CD32" s="24">
        <f t="shared" si="4"/>
        <v>2.6944411297346767E-3</v>
      </c>
      <c r="CE32" s="24">
        <f t="shared" si="5"/>
        <v>2.6936670028062867E-3</v>
      </c>
      <c r="CF32" s="24">
        <f t="shared" si="6"/>
        <v>2.7179730658257739E-3</v>
      </c>
      <c r="CG32" s="24">
        <f t="shared" si="7"/>
        <v>2.7192967991701163E-3</v>
      </c>
      <c r="CH32" s="24">
        <f t="shared" si="8"/>
        <v>2.7200586824784132E-3</v>
      </c>
      <c r="CI32" s="24">
        <f t="shared" si="9"/>
        <v>2.721083869393813E-3</v>
      </c>
      <c r="CJ32" s="24">
        <f t="shared" si="10"/>
        <v>2.7202811600682752E-3</v>
      </c>
      <c r="CK32" s="24">
        <f t="shared" si="11"/>
        <v>2.7213172486153683E-3</v>
      </c>
      <c r="CL32" s="24">
        <f t="shared" si="12"/>
        <v>2.7220981866793591E-3</v>
      </c>
      <c r="CM32" s="24">
        <f t="shared" si="13"/>
        <v>2.7172569099342017E-3</v>
      </c>
    </row>
    <row r="33" spans="1:91" x14ac:dyDescent="0.3">
      <c r="A33" s="27" t="s">
        <v>32</v>
      </c>
      <c r="B33" s="98">
        <v>2128.1010110000002</v>
      </c>
      <c r="C33" s="98">
        <v>6.6582979299999998</v>
      </c>
      <c r="D33" s="98">
        <v>12736.932059000001</v>
      </c>
      <c r="E33" s="98">
        <v>378.64196637999999</v>
      </c>
      <c r="F33" s="98">
        <v>367.28997090000001</v>
      </c>
      <c r="G33" s="98">
        <v>7.5045934709999997</v>
      </c>
      <c r="H33" s="98">
        <v>585.45158986000001</v>
      </c>
      <c r="I33" s="98">
        <v>10.460888518000001</v>
      </c>
      <c r="J33" s="98">
        <v>1.4396039501</v>
      </c>
      <c r="K33" s="98">
        <v>24.103654286000001</v>
      </c>
      <c r="L33" s="98">
        <v>1.7395796402999999</v>
      </c>
      <c r="M33" s="98">
        <v>1.8074553775</v>
      </c>
      <c r="N33" s="98">
        <v>0.9752154824</v>
      </c>
      <c r="O33" s="27"/>
      <c r="P33" s="29" t="s">
        <v>32</v>
      </c>
      <c r="Q33" s="29">
        <v>0</v>
      </c>
      <c r="R33" s="27">
        <v>1.74431671848911</v>
      </c>
      <c r="S33" s="27">
        <v>10.489375305546099</v>
      </c>
      <c r="T33" s="27">
        <v>10.489375305546099</v>
      </c>
      <c r="U33" s="27">
        <v>13.970831292051701</v>
      </c>
      <c r="V33" s="27">
        <v>1.44352149529634</v>
      </c>
      <c r="W33" s="27">
        <v>1.8123806278174499</v>
      </c>
      <c r="X33" s="27">
        <v>0</v>
      </c>
      <c r="Y33" s="27">
        <v>2133.89505565017</v>
      </c>
      <c r="Z33" s="27">
        <v>139.747018079002</v>
      </c>
      <c r="AA33" s="27">
        <v>12.602082178492999</v>
      </c>
      <c r="AB33" s="27">
        <v>45.682081765357502</v>
      </c>
      <c r="AC33" s="27">
        <v>0</v>
      </c>
      <c r="AD33" s="27">
        <v>24.169288250334599</v>
      </c>
      <c r="AE33" s="27">
        <v>24.169288250334599</v>
      </c>
      <c r="AF33" s="27">
        <v>102.17307919861901</v>
      </c>
      <c r="AG33" s="27">
        <v>16.7535917185469</v>
      </c>
      <c r="AH33" s="27">
        <v>1.0450691044984199</v>
      </c>
      <c r="AI33" s="27">
        <v>8.1806306269140201</v>
      </c>
      <c r="AJ33" s="27">
        <v>0</v>
      </c>
      <c r="AK33" s="27">
        <v>0.97787855348240904</v>
      </c>
      <c r="AL33" s="27">
        <v>6.67642413785501</v>
      </c>
      <c r="AM33" s="27">
        <v>0</v>
      </c>
      <c r="AN33" s="27">
        <v>11494.459241244</v>
      </c>
      <c r="AO33" s="27">
        <v>1174.9897854993101</v>
      </c>
      <c r="AP33" s="27">
        <v>12771.622105942</v>
      </c>
      <c r="AQ33" s="27">
        <v>0</v>
      </c>
      <c r="AR33" s="27">
        <v>53.991327357688803</v>
      </c>
      <c r="AS33" s="27">
        <v>0</v>
      </c>
      <c r="AT33" s="27">
        <v>220.194607391365</v>
      </c>
      <c r="AU33" s="27">
        <v>0.214713572193102</v>
      </c>
      <c r="AV33" s="27">
        <v>7.54995504996223E-2</v>
      </c>
      <c r="AW33" s="27">
        <v>284.02555713443201</v>
      </c>
      <c r="AX33" s="27">
        <v>9.6492285013530799E-2</v>
      </c>
      <c r="AY33" s="27">
        <v>0</v>
      </c>
      <c r="AZ33" s="27">
        <v>1.3995056315966399E-2</v>
      </c>
      <c r="BA33" s="27">
        <v>379.66371985139</v>
      </c>
      <c r="BB33" s="27">
        <v>368.28083837407303</v>
      </c>
      <c r="BC33" s="27">
        <v>11.3828814773172</v>
      </c>
      <c r="BD33" s="27">
        <v>0</v>
      </c>
      <c r="BE33" s="27">
        <v>0</v>
      </c>
      <c r="BF33" s="27">
        <v>1.5066762498277599</v>
      </c>
      <c r="BG33" s="27">
        <v>0</v>
      </c>
      <c r="BH33" s="27">
        <v>16.167974305571601</v>
      </c>
      <c r="BI33" s="27">
        <v>0</v>
      </c>
      <c r="BJ33" s="27">
        <v>0.42021917117236202</v>
      </c>
      <c r="BK33" s="27">
        <v>64.6717802708378</v>
      </c>
      <c r="BL33" s="27">
        <v>15.1901671469788</v>
      </c>
      <c r="BM33" s="27">
        <v>0</v>
      </c>
      <c r="BN33" s="27">
        <v>1.08645762485049</v>
      </c>
      <c r="BO33" s="27">
        <v>1.47315335835579E-3</v>
      </c>
      <c r="BP33" s="27">
        <v>7.5250183425872201</v>
      </c>
      <c r="BQ33" s="27">
        <v>119.645887203301</v>
      </c>
      <c r="BR33" s="27">
        <v>0</v>
      </c>
      <c r="BS33" s="27">
        <v>0.81165713888893298</v>
      </c>
      <c r="BT33" s="27">
        <v>18.516203523004499</v>
      </c>
      <c r="BU33" s="27">
        <v>1.6654174075722099</v>
      </c>
      <c r="BV33" s="27">
        <v>587.046232444319</v>
      </c>
      <c r="BW33" s="27">
        <v>16.352337475723498</v>
      </c>
      <c r="BY33" s="36">
        <f t="shared" si="0"/>
        <v>8.0000080139455056E-3</v>
      </c>
      <c r="CA33" s="24">
        <f t="shared" si="1"/>
        <v>2.7226361061908166E-3</v>
      </c>
      <c r="CB33" s="24">
        <f t="shared" si="2"/>
        <v>2.7223485709973599E-3</v>
      </c>
      <c r="CC33" s="24">
        <f t="shared" si="3"/>
        <v>2.7235794916160784E-3</v>
      </c>
      <c r="CD33" s="24">
        <f t="shared" si="4"/>
        <v>2.6984686382190283E-3</v>
      </c>
      <c r="CE33" s="24">
        <f t="shared" si="5"/>
        <v>2.6977798267810351E-3</v>
      </c>
      <c r="CF33" s="24">
        <f t="shared" si="6"/>
        <v>2.7216493026768506E-3</v>
      </c>
      <c r="CG33" s="24">
        <f t="shared" si="7"/>
        <v>2.7237821400405106E-3</v>
      </c>
      <c r="CH33" s="24">
        <f t="shared" si="8"/>
        <v>2.7231709330504277E-3</v>
      </c>
      <c r="CI33" s="24">
        <f t="shared" si="9"/>
        <v>2.7212659398912426E-3</v>
      </c>
      <c r="CJ33" s="24">
        <f t="shared" si="10"/>
        <v>2.7229881227063498E-3</v>
      </c>
      <c r="CK33" s="24">
        <f t="shared" si="11"/>
        <v>2.7231165963135392E-3</v>
      </c>
      <c r="CL33" s="24">
        <f t="shared" si="12"/>
        <v>2.7249637134955755E-3</v>
      </c>
      <c r="CM33" s="24">
        <f t="shared" si="13"/>
        <v>2.7307514395231271E-3</v>
      </c>
    </row>
    <row r="34" spans="1:91" x14ac:dyDescent="0.3">
      <c r="A34" s="27" t="s">
        <v>33</v>
      </c>
      <c r="B34" s="98">
        <v>1048.500197757</v>
      </c>
      <c r="C34" s="98">
        <v>3.2808865159999989</v>
      </c>
      <c r="D34" s="98">
        <v>5830.248208994999</v>
      </c>
      <c r="E34" s="98">
        <v>175.028091553</v>
      </c>
      <c r="F34" s="98">
        <v>169.781213786</v>
      </c>
      <c r="G34" s="98">
        <v>3.6976001599999999</v>
      </c>
      <c r="H34" s="98">
        <v>272.80677332200003</v>
      </c>
      <c r="I34" s="98">
        <v>4.8355689956000001</v>
      </c>
      <c r="J34" s="98">
        <v>0.66546012949999989</v>
      </c>
      <c r="K34" s="98">
        <v>11.141967831499999</v>
      </c>
      <c r="L34" s="98">
        <v>0.80412456030000001</v>
      </c>
      <c r="M34" s="98">
        <v>0.83550027059999987</v>
      </c>
      <c r="N34" s="98">
        <v>0.4507955266</v>
      </c>
      <c r="O34" s="27"/>
      <c r="P34" s="29" t="s">
        <v>33</v>
      </c>
      <c r="Q34" s="29">
        <v>0</v>
      </c>
      <c r="R34" s="27">
        <v>0.80631235633063103</v>
      </c>
      <c r="S34" s="27">
        <v>4.8487309602443496</v>
      </c>
      <c r="T34" s="27">
        <v>4.8487309602443496</v>
      </c>
      <c r="U34" s="27">
        <v>6.5135693690614902</v>
      </c>
      <c r="V34" s="27">
        <v>0.66727350880506298</v>
      </c>
      <c r="W34" s="27">
        <v>0.83777323966303296</v>
      </c>
      <c r="X34" s="27">
        <v>0</v>
      </c>
      <c r="Y34" s="27">
        <v>1051.3545221153299</v>
      </c>
      <c r="Z34" s="27">
        <v>65.153814843297098</v>
      </c>
      <c r="AA34" s="27">
        <v>5.8754334111816204</v>
      </c>
      <c r="AB34" s="27">
        <v>21.298172266972198</v>
      </c>
      <c r="AC34" s="27">
        <v>0</v>
      </c>
      <c r="AD34" s="27">
        <v>11.172274437689101</v>
      </c>
      <c r="AE34" s="27">
        <v>11.172274437689101</v>
      </c>
      <c r="AF34" s="27">
        <v>46.769011574199297</v>
      </c>
      <c r="AG34" s="27">
        <v>7.8109666787477003</v>
      </c>
      <c r="AH34" s="27">
        <v>0.48724369392577199</v>
      </c>
      <c r="AI34" s="27">
        <v>3.8140313606827201</v>
      </c>
      <c r="AJ34" s="27">
        <v>0</v>
      </c>
      <c r="AK34" s="27">
        <v>0.45202669609860502</v>
      </c>
      <c r="AL34" s="27">
        <v>3.2898086440196801</v>
      </c>
      <c r="AM34" s="27">
        <v>0</v>
      </c>
      <c r="AN34" s="27">
        <v>5261.5026602677499</v>
      </c>
      <c r="AO34" s="27">
        <v>537.84270730578601</v>
      </c>
      <c r="AP34" s="27">
        <v>5846.1143791477298</v>
      </c>
      <c r="AQ34" s="27">
        <v>0</v>
      </c>
      <c r="AR34" s="27">
        <v>25.172174060026901</v>
      </c>
      <c r="AS34" s="27">
        <v>0</v>
      </c>
      <c r="AT34" s="27">
        <v>102.660573131837</v>
      </c>
      <c r="AU34" s="27">
        <v>9.9251733282627E-2</v>
      </c>
      <c r="AV34" s="27">
        <v>3.4899915098904798E-2</v>
      </c>
      <c r="AW34" s="27">
        <v>131.29155420889899</v>
      </c>
      <c r="AX34" s="27">
        <v>4.4603719039666499E-2</v>
      </c>
      <c r="AY34" s="27">
        <v>0</v>
      </c>
      <c r="AZ34" s="27">
        <v>6.4692719392406102E-3</v>
      </c>
      <c r="BA34" s="27">
        <v>175.49995555717399</v>
      </c>
      <c r="BB34" s="27">
        <v>170.23878829393701</v>
      </c>
      <c r="BC34" s="27">
        <v>5.2611672632373798</v>
      </c>
      <c r="BD34" s="27">
        <v>0</v>
      </c>
      <c r="BE34" s="27">
        <v>0</v>
      </c>
      <c r="BF34" s="27">
        <v>0.69646511885668305</v>
      </c>
      <c r="BG34" s="27">
        <v>0</v>
      </c>
      <c r="BH34" s="27">
        <v>7.4736767830156001</v>
      </c>
      <c r="BI34" s="27">
        <v>0</v>
      </c>
      <c r="BJ34" s="27">
        <v>0.19424771280719999</v>
      </c>
      <c r="BK34" s="27">
        <v>29.894721253988902</v>
      </c>
      <c r="BL34" s="27">
        <v>7.0820692894211401</v>
      </c>
      <c r="BM34" s="27">
        <v>0</v>
      </c>
      <c r="BN34" s="27">
        <v>0.50221760008157101</v>
      </c>
      <c r="BO34" s="27">
        <v>6.8097692758367905E-4</v>
      </c>
      <c r="BP34" s="27">
        <v>3.7076627807029401</v>
      </c>
      <c r="BQ34" s="27">
        <v>55.782207854460403</v>
      </c>
      <c r="BR34" s="27">
        <v>0</v>
      </c>
      <c r="BS34" s="27">
        <v>0.37841472751862598</v>
      </c>
      <c r="BT34" s="27">
        <v>8.6327499135053891</v>
      </c>
      <c r="BU34" s="27">
        <v>0.77646301738477097</v>
      </c>
      <c r="BV34" s="27">
        <v>273.54913256281799</v>
      </c>
      <c r="BW34" s="27">
        <v>7.6238775294531402</v>
      </c>
      <c r="BY34" s="36">
        <f t="shared" si="0"/>
        <v>8.0000165137065673E-3</v>
      </c>
      <c r="CA34" s="24">
        <f t="shared" si="1"/>
        <v>2.7222926275417086E-3</v>
      </c>
      <c r="CB34" s="24">
        <f t="shared" si="2"/>
        <v>2.7194259771468358E-3</v>
      </c>
      <c r="CC34" s="24">
        <f t="shared" si="3"/>
        <v>2.7213541489112241E-3</v>
      </c>
      <c r="CD34" s="24">
        <f t="shared" si="4"/>
        <v>2.6959329784562616E-3</v>
      </c>
      <c r="CE34" s="24">
        <f t="shared" si="5"/>
        <v>2.6950832647112456E-3</v>
      </c>
      <c r="CF34" s="24">
        <f t="shared" si="6"/>
        <v>2.7213923267842386E-3</v>
      </c>
      <c r="CG34" s="24">
        <f t="shared" si="7"/>
        <v>2.7211906499907102E-3</v>
      </c>
      <c r="CH34" s="24">
        <f t="shared" si="8"/>
        <v>2.7219060789590377E-3</v>
      </c>
      <c r="CI34" s="24">
        <f t="shared" si="9"/>
        <v>2.7250006794931358E-3</v>
      </c>
      <c r="CJ34" s="24">
        <f t="shared" si="10"/>
        <v>2.7200407187876357E-3</v>
      </c>
      <c r="CK34" s="24">
        <f t="shared" si="11"/>
        <v>2.7207178323403057E-3</v>
      </c>
      <c r="CL34" s="24">
        <f t="shared" si="12"/>
        <v>2.7204887215665405E-3</v>
      </c>
      <c r="CM34" s="24">
        <f t="shared" si="13"/>
        <v>2.7311040725953436E-3</v>
      </c>
    </row>
    <row r="35" spans="1:91" x14ac:dyDescent="0.3">
      <c r="A35" s="27" t="s">
        <v>34</v>
      </c>
      <c r="B35" s="98">
        <v>2005.9203946</v>
      </c>
      <c r="C35" s="98">
        <v>6.276020838</v>
      </c>
      <c r="D35" s="98">
        <v>10797.598302</v>
      </c>
      <c r="E35" s="98">
        <v>321.58202818000001</v>
      </c>
      <c r="F35" s="98">
        <v>311.94347797</v>
      </c>
      <c r="G35" s="98">
        <v>7.0737276050000002</v>
      </c>
      <c r="H35" s="98">
        <v>503.69040185</v>
      </c>
      <c r="I35" s="98">
        <v>8.8844714663000008</v>
      </c>
      <c r="J35" s="98">
        <v>1.2226609815</v>
      </c>
      <c r="K35" s="98">
        <v>20.471323096999999</v>
      </c>
      <c r="L35" s="98">
        <v>1.4774314489</v>
      </c>
      <c r="M35" s="98">
        <v>1.5350785652000001</v>
      </c>
      <c r="N35" s="98">
        <v>0.82825413010000004</v>
      </c>
      <c r="O35" s="27"/>
      <c r="P35" s="29" t="s">
        <v>34</v>
      </c>
      <c r="Q35" s="29">
        <v>0</v>
      </c>
      <c r="R35" s="27">
        <v>1.48144856528058</v>
      </c>
      <c r="S35" s="27">
        <v>8.9086389969432904</v>
      </c>
      <c r="T35" s="27">
        <v>8.9086389969432904</v>
      </c>
      <c r="U35" s="27">
        <v>12.030077307309901</v>
      </c>
      <c r="V35" s="27">
        <v>1.2259873519883699</v>
      </c>
      <c r="W35" s="27">
        <v>1.5392510643260899</v>
      </c>
      <c r="X35" s="27">
        <v>0</v>
      </c>
      <c r="Y35" s="27">
        <v>2011.3750915855001</v>
      </c>
      <c r="Z35" s="27">
        <v>120.3342431992</v>
      </c>
      <c r="AA35" s="27">
        <v>10.851480651071601</v>
      </c>
      <c r="AB35" s="27">
        <v>39.336116231828498</v>
      </c>
      <c r="AC35" s="27">
        <v>0</v>
      </c>
      <c r="AD35" s="27">
        <v>20.526979839694199</v>
      </c>
      <c r="AE35" s="27">
        <v>20.526979839694199</v>
      </c>
      <c r="AF35" s="27">
        <v>86.615716122069898</v>
      </c>
      <c r="AG35" s="27">
        <v>14.4262779446109</v>
      </c>
      <c r="AH35" s="27">
        <v>0.89989501587411702</v>
      </c>
      <c r="AI35" s="27">
        <v>7.0442240659598498</v>
      </c>
      <c r="AJ35" s="27">
        <v>0</v>
      </c>
      <c r="AK35" s="27">
        <v>0.83050614068508999</v>
      </c>
      <c r="AL35" s="27">
        <v>6.2930822733290297</v>
      </c>
      <c r="AM35" s="27">
        <v>0</v>
      </c>
      <c r="AN35" s="27">
        <v>9744.2606095889896</v>
      </c>
      <c r="AO35" s="27">
        <v>996.080728302387</v>
      </c>
      <c r="AP35" s="27">
        <v>10826.957054013399</v>
      </c>
      <c r="AQ35" s="27">
        <v>0</v>
      </c>
      <c r="AR35" s="27">
        <v>46.491148908337301</v>
      </c>
      <c r="AS35" s="27">
        <v>0</v>
      </c>
      <c r="AT35" s="27">
        <v>189.60635983546601</v>
      </c>
      <c r="AU35" s="27">
        <v>0.18235750001377801</v>
      </c>
      <c r="AV35" s="27">
        <v>6.4122328521745806E-2</v>
      </c>
      <c r="AW35" s="27">
        <v>241.22499042312199</v>
      </c>
      <c r="AX35" s="27">
        <v>8.19515062749053E-2</v>
      </c>
      <c r="AY35" s="27">
        <v>0</v>
      </c>
      <c r="AZ35" s="27">
        <v>1.1886024510987201E-2</v>
      </c>
      <c r="BA35" s="27">
        <v>322.448389139315</v>
      </c>
      <c r="BB35" s="27">
        <v>312.78361427641499</v>
      </c>
      <c r="BC35" s="27">
        <v>9.6647748629000603</v>
      </c>
      <c r="BD35" s="27">
        <v>0</v>
      </c>
      <c r="BE35" s="27">
        <v>0</v>
      </c>
      <c r="BF35" s="27">
        <v>1.2796306059954601</v>
      </c>
      <c r="BG35" s="27">
        <v>0</v>
      </c>
      <c r="BH35" s="27">
        <v>13.731572259572101</v>
      </c>
      <c r="BI35" s="27">
        <v>0</v>
      </c>
      <c r="BJ35" s="27">
        <v>0.35689575541923602</v>
      </c>
      <c r="BK35" s="27">
        <v>54.926221424516399</v>
      </c>
      <c r="BL35" s="27">
        <v>13.0800278177883</v>
      </c>
      <c r="BM35" s="27">
        <v>0</v>
      </c>
      <c r="BN35" s="27">
        <v>0.92273529048650504</v>
      </c>
      <c r="BO35" s="27">
        <v>1.25115798155833E-3</v>
      </c>
      <c r="BP35" s="27">
        <v>7.0929676955416996</v>
      </c>
      <c r="BQ35" s="27">
        <v>103.02569170069</v>
      </c>
      <c r="BR35" s="27">
        <v>0</v>
      </c>
      <c r="BS35" s="27">
        <v>0.69890628101060503</v>
      </c>
      <c r="BT35" s="27">
        <v>15.944056192860501</v>
      </c>
      <c r="BU35" s="27">
        <v>1.43407076686849</v>
      </c>
      <c r="BV35" s="27">
        <v>505.06001689842702</v>
      </c>
      <c r="BW35" s="27">
        <v>14.080759950633199</v>
      </c>
      <c r="BY35" s="36">
        <f t="shared" ref="BY35:BY51" si="14">AF35/(AF35+AN35+AO35)</f>
        <v>8.0000055130875682E-3</v>
      </c>
      <c r="CA35" s="24">
        <f t="shared" ref="CA35:CA59" si="15">IF(B35=0,"",(Y35-B35)/B35)</f>
        <v>2.7192988316905612E-3</v>
      </c>
      <c r="CB35" s="24">
        <f t="shared" ref="CB35:CB59" si="16">IF(C35=0,"",(AL35-C35)/C35)</f>
        <v>2.7185115807338094E-3</v>
      </c>
      <c r="CC35" s="24">
        <f t="shared" ref="CC35:CC59" si="17">IF(D35=0,"",(AP35-D35)/D35)</f>
        <v>2.7190076156065886E-3</v>
      </c>
      <c r="CD35" s="24">
        <f t="shared" ref="CD35:CD59" si="18">IF(E35=0,"",(BA35-E35)/E35)</f>
        <v>2.6940590064008737E-3</v>
      </c>
      <c r="CE35" s="24">
        <f t="shared" ref="CE35:CE59" si="19">IF(F35=0,"",(BB35-F35)/F35)</f>
        <v>2.6932324787883126E-3</v>
      </c>
      <c r="CF35" s="24">
        <f t="shared" ref="CF35:CF59" si="20">IF(G35=0,"",(BP35-G35)/G35)</f>
        <v>2.7199365901649521E-3</v>
      </c>
      <c r="CG35" s="24">
        <f t="shared" ref="CG35:CG59" si="21">IF(H35=0,"",(BV35-H35)/H35)</f>
        <v>2.719160506923648E-3</v>
      </c>
      <c r="CH35" s="24">
        <f t="shared" ref="CH35:CH51" si="22">IF(I35=0,"",(T35-I35)/I35)</f>
        <v>2.7201990275910375E-3</v>
      </c>
      <c r="CI35" s="24">
        <f t="shared" ref="CI35:CI51" si="23">IF(J35=0,"",(V35-J35)/J35)</f>
        <v>2.7205992001879576E-3</v>
      </c>
      <c r="CJ35" s="24">
        <f t="shared" ref="CJ35:CJ51" si="24">IF(K35=0,"",(AE35-K35)/K35)</f>
        <v>2.7187662678411144E-3</v>
      </c>
      <c r="CK35" s="24">
        <f t="shared" ref="CK35:CK58" si="25">IF(L35=0,"",(R35-L35)/L35)</f>
        <v>2.718986646433501E-3</v>
      </c>
      <c r="CL35" s="24">
        <f t="shared" ref="CL35:CL58" si="26">IF(M35=0,"",(W35-M35)/M35)</f>
        <v>2.718101353689501E-3</v>
      </c>
      <c r="CM35" s="24">
        <f t="shared" ref="CM35:CM58" si="27">IF(N35=0,"",(AK35-N35)/N35)</f>
        <v>2.7189850352065843E-3</v>
      </c>
    </row>
    <row r="36" spans="1:91" x14ac:dyDescent="0.3">
      <c r="A36" s="27" t="s">
        <v>35</v>
      </c>
      <c r="B36" s="98">
        <v>4413.6055336999998</v>
      </c>
      <c r="C36" s="98">
        <v>13.809060255</v>
      </c>
      <c r="D36" s="98">
        <v>23618.402323999999</v>
      </c>
      <c r="E36" s="98">
        <v>701.81235013000003</v>
      </c>
      <c r="F36" s="98">
        <v>680.77790534999997</v>
      </c>
      <c r="G36" s="98">
        <v>15.564244868999999</v>
      </c>
      <c r="H36" s="98">
        <v>1100.381455</v>
      </c>
      <c r="I36" s="98">
        <v>19.389242101000001</v>
      </c>
      <c r="J36" s="98">
        <v>2.6683038900999998</v>
      </c>
      <c r="K36" s="98">
        <v>44.676089191999999</v>
      </c>
      <c r="L36" s="98">
        <v>3.2243084081000002</v>
      </c>
      <c r="M36" s="98">
        <v>3.3501159911</v>
      </c>
      <c r="N36" s="98">
        <v>1.8075605175</v>
      </c>
      <c r="O36" s="27"/>
      <c r="P36" s="29" t="s">
        <v>35</v>
      </c>
      <c r="Q36" s="29">
        <v>0</v>
      </c>
      <c r="R36" s="27">
        <v>3.23307355710278</v>
      </c>
      <c r="S36" s="27">
        <v>19.441954575145601</v>
      </c>
      <c r="T36" s="27">
        <v>19.441954575145601</v>
      </c>
      <c r="U36" s="27">
        <v>26.2831765391843</v>
      </c>
      <c r="V36" s="27">
        <v>2.6755550734242401</v>
      </c>
      <c r="W36" s="27">
        <v>3.3592270541687701</v>
      </c>
      <c r="X36" s="27">
        <v>0</v>
      </c>
      <c r="Y36" s="27">
        <v>4425.6049776330101</v>
      </c>
      <c r="Z36" s="27">
        <v>262.90462992208802</v>
      </c>
      <c r="AA36" s="27">
        <v>23.708179415162199</v>
      </c>
      <c r="AB36" s="27">
        <v>85.941134606174799</v>
      </c>
      <c r="AC36" s="27">
        <v>0</v>
      </c>
      <c r="AD36" s="27">
        <v>44.797512477913799</v>
      </c>
      <c r="AE36" s="27">
        <v>44.797512477913799</v>
      </c>
      <c r="AF36" s="27">
        <v>189.461115708725</v>
      </c>
      <c r="AG36" s="27">
        <v>31.518373518837901</v>
      </c>
      <c r="AH36" s="27">
        <v>1.9660860592017499</v>
      </c>
      <c r="AI36" s="27">
        <v>15.390143048066401</v>
      </c>
      <c r="AJ36" s="27">
        <v>0</v>
      </c>
      <c r="AK36" s="27">
        <v>1.81248097188771</v>
      </c>
      <c r="AL36" s="27">
        <v>13.8466120240943</v>
      </c>
      <c r="AM36" s="27">
        <v>0</v>
      </c>
      <c r="AN36" s="27">
        <v>21314.360423971</v>
      </c>
      <c r="AO36" s="27">
        <v>2178.8029718037601</v>
      </c>
      <c r="AP36" s="27">
        <v>23682.6245114835</v>
      </c>
      <c r="AQ36" s="27">
        <v>0</v>
      </c>
      <c r="AR36" s="27">
        <v>101.57347488659001</v>
      </c>
      <c r="AS36" s="27">
        <v>0</v>
      </c>
      <c r="AT36" s="27">
        <v>414.25024384928599</v>
      </c>
      <c r="AU36" s="27">
        <v>0.39797285079338801</v>
      </c>
      <c r="AV36" s="27">
        <v>0.13993910021759601</v>
      </c>
      <c r="AW36" s="27">
        <v>526.44344307059703</v>
      </c>
      <c r="AX36" s="27">
        <v>0.178848786722443</v>
      </c>
      <c r="AY36" s="27">
        <v>0</v>
      </c>
      <c r="AZ36" s="27">
        <v>2.59398761647293E-2</v>
      </c>
      <c r="BA36" s="27">
        <v>703.70288963667304</v>
      </c>
      <c r="BB36" s="27">
        <v>682.61124763730095</v>
      </c>
      <c r="BC36" s="27">
        <v>21.091641999371699</v>
      </c>
      <c r="BD36" s="27">
        <v>0</v>
      </c>
      <c r="BE36" s="27">
        <v>0</v>
      </c>
      <c r="BF36" s="27">
        <v>2.7926349284655299</v>
      </c>
      <c r="BG36" s="27">
        <v>0</v>
      </c>
      <c r="BH36" s="27">
        <v>29.967438256915599</v>
      </c>
      <c r="BI36" s="27">
        <v>0</v>
      </c>
      <c r="BJ36" s="27">
        <v>0.77888089788852299</v>
      </c>
      <c r="BK36" s="27">
        <v>119.869664367135</v>
      </c>
      <c r="BL36" s="27">
        <v>28.577068180928499</v>
      </c>
      <c r="BM36" s="27">
        <v>0</v>
      </c>
      <c r="BN36" s="27">
        <v>2.0137549791387599</v>
      </c>
      <c r="BO36" s="27">
        <v>2.73052326133038E-3</v>
      </c>
      <c r="BP36" s="27">
        <v>15.606582249574201</v>
      </c>
      <c r="BQ36" s="27">
        <v>225.08894027044599</v>
      </c>
      <c r="BR36" s="27">
        <v>0</v>
      </c>
      <c r="BS36" s="27">
        <v>1.5269464322322499</v>
      </c>
      <c r="BT36" s="27">
        <v>34.834324354795001</v>
      </c>
      <c r="BU36" s="27">
        <v>3.1331371846470302</v>
      </c>
      <c r="BV36" s="27">
        <v>1103.37341566891</v>
      </c>
      <c r="BW36" s="27">
        <v>30.763474096224702</v>
      </c>
      <c r="BY36" s="36">
        <f t="shared" si="14"/>
        <v>8.000005050827751E-3</v>
      </c>
      <c r="CA36" s="24">
        <f t="shared" si="15"/>
        <v>2.7187395523656965E-3</v>
      </c>
      <c r="CB36" s="24">
        <f t="shared" si="16"/>
        <v>2.7193573205463511E-3</v>
      </c>
      <c r="CC36" s="24">
        <f t="shared" si="17"/>
        <v>2.7191588407418023E-3</v>
      </c>
      <c r="CD36" s="24">
        <f t="shared" si="18"/>
        <v>2.6937962923035117E-3</v>
      </c>
      <c r="CE36" s="24">
        <f t="shared" si="19"/>
        <v>2.6930108525752253E-3</v>
      </c>
      <c r="CF36" s="24">
        <f t="shared" si="20"/>
        <v>2.7201692681234142E-3</v>
      </c>
      <c r="CG36" s="24">
        <f t="shared" si="21"/>
        <v>2.7190213496555123E-3</v>
      </c>
      <c r="CH36" s="24">
        <f t="shared" si="22"/>
        <v>2.7186454153812442E-3</v>
      </c>
      <c r="CI36" s="24">
        <f t="shared" si="23"/>
        <v>2.7175252980531387E-3</v>
      </c>
      <c r="CJ36" s="24">
        <f t="shared" si="24"/>
        <v>2.7178584363544119E-3</v>
      </c>
      <c r="CK36" s="24">
        <f t="shared" si="25"/>
        <v>2.7184586253474665E-3</v>
      </c>
      <c r="CL36" s="24">
        <f t="shared" si="26"/>
        <v>2.7196261541316026E-3</v>
      </c>
      <c r="CM36" s="24">
        <f t="shared" si="27"/>
        <v>2.7221519501406891E-3</v>
      </c>
    </row>
    <row r="37" spans="1:91" x14ac:dyDescent="0.3">
      <c r="A37" s="27" t="s">
        <v>36</v>
      </c>
      <c r="B37" s="98">
        <v>2685.9849896000001</v>
      </c>
      <c r="C37" s="98">
        <v>8.4037741280000002</v>
      </c>
      <c r="D37" s="98">
        <v>14349.155901</v>
      </c>
      <c r="E37" s="98">
        <v>426.10367710000003</v>
      </c>
      <c r="F37" s="98">
        <v>413.33275507000002</v>
      </c>
      <c r="G37" s="98">
        <v>9.4719212410000004</v>
      </c>
      <c r="H37" s="98">
        <v>668.29316064</v>
      </c>
      <c r="I37" s="98">
        <v>11.772131615999999</v>
      </c>
      <c r="J37" s="98">
        <v>1.6200542766999999</v>
      </c>
      <c r="K37" s="98">
        <v>27.124979888999999</v>
      </c>
      <c r="L37" s="98">
        <v>1.9576310796</v>
      </c>
      <c r="M37" s="98">
        <v>2.0340148506000002</v>
      </c>
      <c r="N37" s="98">
        <v>1.0974560127999999</v>
      </c>
      <c r="O37" s="27"/>
      <c r="P37" s="29" t="s">
        <v>36</v>
      </c>
      <c r="Q37" s="29">
        <v>0</v>
      </c>
      <c r="R37" s="27">
        <v>1.96295453663785</v>
      </c>
      <c r="S37" s="27">
        <v>11.804150481995899</v>
      </c>
      <c r="T37" s="27">
        <v>11.804150481995899</v>
      </c>
      <c r="U37" s="27">
        <v>15.962845292233601</v>
      </c>
      <c r="V37" s="27">
        <v>1.6244574470017299</v>
      </c>
      <c r="W37" s="27">
        <v>2.0395451542653502</v>
      </c>
      <c r="X37" s="27">
        <v>0</v>
      </c>
      <c r="Y37" s="27">
        <v>2693.2869891146702</v>
      </c>
      <c r="Z37" s="27">
        <v>159.672805746124</v>
      </c>
      <c r="AA37" s="27">
        <v>14.398933444407801</v>
      </c>
      <c r="AB37" s="27">
        <v>52.195495733698301</v>
      </c>
      <c r="AC37" s="27">
        <v>0</v>
      </c>
      <c r="AD37" s="27">
        <v>27.198676128348001</v>
      </c>
      <c r="AE37" s="27">
        <v>27.198676128348001</v>
      </c>
      <c r="AF37" s="27">
        <v>115.10514685207499</v>
      </c>
      <c r="AG37" s="27">
        <v>19.142375158574499</v>
      </c>
      <c r="AH37" s="27">
        <v>1.1940838156986799</v>
      </c>
      <c r="AI37" s="27">
        <v>9.3470640367453104</v>
      </c>
      <c r="AJ37" s="27">
        <v>0</v>
      </c>
      <c r="AK37" s="27">
        <v>1.1004372457820699</v>
      </c>
      <c r="AL37" s="27">
        <v>8.4266258905184603</v>
      </c>
      <c r="AM37" s="27">
        <v>0</v>
      </c>
      <c r="AN37" s="27">
        <v>12949.3506216306</v>
      </c>
      <c r="AO37" s="27">
        <v>1323.7105409763101</v>
      </c>
      <c r="AP37" s="27">
        <v>14388.166309459</v>
      </c>
      <c r="AQ37" s="27">
        <v>0</v>
      </c>
      <c r="AR37" s="27">
        <v>61.689670199578799</v>
      </c>
      <c r="AS37" s="27">
        <v>0</v>
      </c>
      <c r="AT37" s="27">
        <v>251.59051337496899</v>
      </c>
      <c r="AU37" s="27">
        <v>0.24162800936964299</v>
      </c>
      <c r="AV37" s="27">
        <v>8.4963698892728604E-2</v>
      </c>
      <c r="AW37" s="27">
        <v>319.62892465373602</v>
      </c>
      <c r="AX37" s="27">
        <v>0.10858769311661901</v>
      </c>
      <c r="AY37" s="27">
        <v>0</v>
      </c>
      <c r="AZ37" s="27">
        <v>1.5749362179709701E-2</v>
      </c>
      <c r="BA37" s="27">
        <v>427.25143899590302</v>
      </c>
      <c r="BB37" s="27">
        <v>414.44578591533002</v>
      </c>
      <c r="BC37" s="27">
        <v>12.8056530805734</v>
      </c>
      <c r="BD37" s="27">
        <v>0</v>
      </c>
      <c r="BE37" s="27">
        <v>0</v>
      </c>
      <c r="BF37" s="27">
        <v>1.69553837850052</v>
      </c>
      <c r="BG37" s="27">
        <v>0</v>
      </c>
      <c r="BH37" s="27">
        <v>18.194644914984199</v>
      </c>
      <c r="BI37" s="27">
        <v>0</v>
      </c>
      <c r="BJ37" s="27">
        <v>0.47289451677441702</v>
      </c>
      <c r="BK37" s="27">
        <v>72.778547964307194</v>
      </c>
      <c r="BL37" s="27">
        <v>17.3560326482202</v>
      </c>
      <c r="BM37" s="27">
        <v>0</v>
      </c>
      <c r="BN37" s="27">
        <v>1.2226488962008799</v>
      </c>
      <c r="BO37" s="27">
        <v>1.65782726797731E-3</v>
      </c>
      <c r="BP37" s="27">
        <v>9.4976903866796807</v>
      </c>
      <c r="BQ37" s="27">
        <v>136.705671843777</v>
      </c>
      <c r="BR37" s="27">
        <v>0</v>
      </c>
      <c r="BS37" s="27">
        <v>0.92737558876878501</v>
      </c>
      <c r="BT37" s="27">
        <v>21.156270873173799</v>
      </c>
      <c r="BU37" s="27">
        <v>1.9028780748345699</v>
      </c>
      <c r="BV37" s="27">
        <v>670.11025046710404</v>
      </c>
      <c r="BW37" s="27">
        <v>18.683863149942301</v>
      </c>
      <c r="BY37" s="36">
        <f t="shared" si="14"/>
        <v>7.9999872378736167E-3</v>
      </c>
      <c r="CA37" s="24">
        <f t="shared" si="15"/>
        <v>2.7185555924337228E-3</v>
      </c>
      <c r="CB37" s="24">
        <f t="shared" si="16"/>
        <v>2.719226167957296E-3</v>
      </c>
      <c r="CC37" s="24">
        <f t="shared" si="17"/>
        <v>2.7186552803626302E-3</v>
      </c>
      <c r="CD37" s="24">
        <f t="shared" si="18"/>
        <v>2.6936211949976346E-3</v>
      </c>
      <c r="CE37" s="24">
        <f t="shared" si="19"/>
        <v>2.6928203286030509E-3</v>
      </c>
      <c r="CF37" s="24">
        <f t="shared" si="20"/>
        <v>2.7205827649977024E-3</v>
      </c>
      <c r="CG37" s="24">
        <f t="shared" si="21"/>
        <v>2.7190010823451801E-3</v>
      </c>
      <c r="CH37" s="24">
        <f t="shared" si="22"/>
        <v>2.7198868514502141E-3</v>
      </c>
      <c r="CI37" s="24">
        <f t="shared" si="23"/>
        <v>2.7179152976893506E-3</v>
      </c>
      <c r="CJ37" s="24">
        <f t="shared" si="24"/>
        <v>2.7169140640686258E-3</v>
      </c>
      <c r="CK37" s="24">
        <f t="shared" si="25"/>
        <v>2.7193361881737753E-3</v>
      </c>
      <c r="CL37" s="24">
        <f t="shared" si="26"/>
        <v>2.7189101710435718E-3</v>
      </c>
      <c r="CM37" s="24">
        <f t="shared" si="27"/>
        <v>2.7164942806808244E-3</v>
      </c>
    </row>
    <row r="38" spans="1:91" x14ac:dyDescent="0.3">
      <c r="A38" s="27" t="s">
        <v>37</v>
      </c>
      <c r="B38" s="98">
        <v>1107.1032593</v>
      </c>
      <c r="C38" s="98">
        <v>3.4638475519999998</v>
      </c>
      <c r="D38" s="98">
        <v>6135.4122063000004</v>
      </c>
      <c r="E38" s="98">
        <v>182.86015957000001</v>
      </c>
      <c r="F38" s="98">
        <v>177.37896380000001</v>
      </c>
      <c r="G38" s="98">
        <v>3.9041158980000001</v>
      </c>
      <c r="H38" s="98">
        <v>285.32463227</v>
      </c>
      <c r="I38" s="98">
        <v>5.0519485782000002</v>
      </c>
      <c r="J38" s="98">
        <v>0.69523780089999998</v>
      </c>
      <c r="K38" s="98">
        <v>11.640542942</v>
      </c>
      <c r="L38" s="98">
        <v>0.84010711650000003</v>
      </c>
      <c r="M38" s="98">
        <v>0.87288681140000002</v>
      </c>
      <c r="N38" s="98">
        <v>0.47096749539999999</v>
      </c>
      <c r="O38" s="27"/>
      <c r="P38" s="29" t="s">
        <v>37</v>
      </c>
      <c r="Q38" s="29">
        <v>0</v>
      </c>
      <c r="R38" s="27">
        <v>0.84239471983646297</v>
      </c>
      <c r="S38" s="27">
        <v>5.0656861621805804</v>
      </c>
      <c r="T38" s="27">
        <v>5.0656861621805804</v>
      </c>
      <c r="U38" s="27">
        <v>6.8129321623207897</v>
      </c>
      <c r="V38" s="27">
        <v>0.69713092536874599</v>
      </c>
      <c r="W38" s="27">
        <v>0.87526141382768896</v>
      </c>
      <c r="X38" s="27">
        <v>0</v>
      </c>
      <c r="Y38" s="27">
        <v>1110.1147661832999</v>
      </c>
      <c r="Z38" s="27">
        <v>68.1481739942936</v>
      </c>
      <c r="AA38" s="27">
        <v>6.1454675797536398</v>
      </c>
      <c r="AB38" s="27">
        <v>22.276997571917502</v>
      </c>
      <c r="AC38" s="27">
        <v>0</v>
      </c>
      <c r="AD38" s="27">
        <v>11.672177068915399</v>
      </c>
      <c r="AE38" s="27">
        <v>11.672177068915399</v>
      </c>
      <c r="AF38" s="27">
        <v>49.2167965632147</v>
      </c>
      <c r="AG38" s="27">
        <v>8.1699408830139397</v>
      </c>
      <c r="AH38" s="27">
        <v>0.509634008560227</v>
      </c>
      <c r="AI38" s="27">
        <v>3.98931845427779</v>
      </c>
      <c r="AJ38" s="27">
        <v>0</v>
      </c>
      <c r="AK38" s="27">
        <v>0.47225022841027398</v>
      </c>
      <c r="AL38" s="27">
        <v>3.4732696823690801</v>
      </c>
      <c r="AM38" s="27">
        <v>0</v>
      </c>
      <c r="AN38" s="27">
        <v>5536.8868964544199</v>
      </c>
      <c r="AO38" s="27">
        <v>565.99313474098506</v>
      </c>
      <c r="AP38" s="27">
        <v>6152.0968277586198</v>
      </c>
      <c r="AQ38" s="27">
        <v>0</v>
      </c>
      <c r="AR38" s="27">
        <v>26.329092158396499</v>
      </c>
      <c r="AS38" s="27">
        <v>0</v>
      </c>
      <c r="AT38" s="27">
        <v>107.378806498156</v>
      </c>
      <c r="AU38" s="27">
        <v>0.10369308972260299</v>
      </c>
      <c r="AV38" s="27">
        <v>3.6461664379371199E-2</v>
      </c>
      <c r="AW38" s="27">
        <v>137.16665766078501</v>
      </c>
      <c r="AX38" s="27">
        <v>4.6599594349553797E-2</v>
      </c>
      <c r="AY38" s="27">
        <v>0</v>
      </c>
      <c r="AZ38" s="27">
        <v>6.7587419765538399E-3</v>
      </c>
      <c r="BA38" s="27">
        <v>183.35280081271301</v>
      </c>
      <c r="BB38" s="27">
        <v>177.856695060303</v>
      </c>
      <c r="BC38" s="27">
        <v>5.4961057524099202</v>
      </c>
      <c r="BD38" s="27">
        <v>0</v>
      </c>
      <c r="BE38" s="27">
        <v>0</v>
      </c>
      <c r="BF38" s="27">
        <v>0.72762948957489404</v>
      </c>
      <c r="BG38" s="27">
        <v>0</v>
      </c>
      <c r="BH38" s="27">
        <v>7.8081140616302003</v>
      </c>
      <c r="BI38" s="27">
        <v>0</v>
      </c>
      <c r="BJ38" s="27">
        <v>0.20293994940392501</v>
      </c>
      <c r="BK38" s="27">
        <v>31.232439811063902</v>
      </c>
      <c r="BL38" s="27">
        <v>7.4075450890709096</v>
      </c>
      <c r="BM38" s="27">
        <v>0</v>
      </c>
      <c r="BN38" s="27">
        <v>0.52468955637493897</v>
      </c>
      <c r="BO38" s="27">
        <v>7.1144104124296601E-4</v>
      </c>
      <c r="BP38" s="27">
        <v>3.9147373768305198</v>
      </c>
      <c r="BQ38" s="27">
        <v>58.3459518577898</v>
      </c>
      <c r="BR38" s="27">
        <v>0</v>
      </c>
      <c r="BS38" s="27">
        <v>0.39580513928510702</v>
      </c>
      <c r="BT38" s="27">
        <v>9.0295261430158096</v>
      </c>
      <c r="BU38" s="27">
        <v>0.81214777482431799</v>
      </c>
      <c r="BV38" s="27">
        <v>286.10061729415702</v>
      </c>
      <c r="BW38" s="27">
        <v>7.97428862556976</v>
      </c>
      <c r="BY38" s="36">
        <f t="shared" si="14"/>
        <v>8.0000035664500035E-3</v>
      </c>
      <c r="CA38" s="24">
        <f t="shared" si="15"/>
        <v>2.7201680222710767E-3</v>
      </c>
      <c r="CB38" s="24">
        <f t="shared" si="16"/>
        <v>2.7201342517628904E-3</v>
      </c>
      <c r="CC38" s="24">
        <f t="shared" si="17"/>
        <v>2.7193969855011861E-3</v>
      </c>
      <c r="CD38" s="24">
        <f t="shared" si="18"/>
        <v>2.6940873499807917E-3</v>
      </c>
      <c r="CE38" s="24">
        <f t="shared" si="19"/>
        <v>2.6932802518885184E-3</v>
      </c>
      <c r="CF38" s="24">
        <f t="shared" si="20"/>
        <v>2.7205849180760334E-3</v>
      </c>
      <c r="CG38" s="24">
        <f t="shared" si="21"/>
        <v>2.7196566170379433E-3</v>
      </c>
      <c r="CH38" s="24">
        <f t="shared" si="22"/>
        <v>2.7192644121241038E-3</v>
      </c>
      <c r="CI38" s="24">
        <f t="shared" si="23"/>
        <v>2.7229884023787557E-3</v>
      </c>
      <c r="CJ38" s="24">
        <f t="shared" si="24"/>
        <v>2.7175817376405213E-3</v>
      </c>
      <c r="CK38" s="24">
        <f t="shared" si="25"/>
        <v>2.7229900705917185E-3</v>
      </c>
      <c r="CL38" s="24">
        <f t="shared" si="26"/>
        <v>2.7204013128350299E-3</v>
      </c>
      <c r="CM38" s="24">
        <f t="shared" si="27"/>
        <v>2.7236126119161135E-3</v>
      </c>
    </row>
    <row r="39" spans="1:91" x14ac:dyDescent="0.3">
      <c r="A39" s="27" t="s">
        <v>130</v>
      </c>
      <c r="B39" s="98">
        <v>2611.6546545000001</v>
      </c>
      <c r="C39" s="98">
        <v>8.1712118159999996</v>
      </c>
      <c r="D39" s="98">
        <v>14354.816738</v>
      </c>
      <c r="E39" s="98">
        <v>427.40018598</v>
      </c>
      <c r="F39" s="98">
        <v>414.58926625999999</v>
      </c>
      <c r="G39" s="98">
        <v>9.2098051240000007</v>
      </c>
      <c r="H39" s="98">
        <v>667.64460280000003</v>
      </c>
      <c r="I39" s="98">
        <v>11.807950769</v>
      </c>
      <c r="J39" s="98">
        <v>1.6249836273</v>
      </c>
      <c r="K39" s="98">
        <v>27.20751327</v>
      </c>
      <c r="L39" s="98">
        <v>1.9635875784000001</v>
      </c>
      <c r="M39" s="98">
        <v>2.0402037631000001</v>
      </c>
      <c r="N39" s="98">
        <v>1.1007952507000001</v>
      </c>
      <c r="O39" s="27"/>
      <c r="P39" s="29" t="s">
        <v>130</v>
      </c>
      <c r="Q39" s="29">
        <v>0</v>
      </c>
      <c r="R39" s="27">
        <v>1.96892659549213</v>
      </c>
      <c r="S39" s="27">
        <v>11.840051334555801</v>
      </c>
      <c r="T39" s="27">
        <v>11.840051334555801</v>
      </c>
      <c r="U39" s="27">
        <v>15.9430876336232</v>
      </c>
      <c r="V39" s="27">
        <v>1.62940576377018</v>
      </c>
      <c r="W39" s="27">
        <v>2.0457536302063999</v>
      </c>
      <c r="X39" s="27">
        <v>0</v>
      </c>
      <c r="Y39" s="27">
        <v>2618.7573433370198</v>
      </c>
      <c r="Z39" s="27">
        <v>159.47571278689301</v>
      </c>
      <c r="AA39" s="27">
        <v>14.3811356282165</v>
      </c>
      <c r="AB39" s="27">
        <v>52.131094924698502</v>
      </c>
      <c r="AC39" s="27">
        <v>0</v>
      </c>
      <c r="AD39" s="27">
        <v>27.2815398389168</v>
      </c>
      <c r="AE39" s="27">
        <v>27.2815398389168</v>
      </c>
      <c r="AF39" s="27">
        <v>115.150857547247</v>
      </c>
      <c r="AG39" s="27">
        <v>19.1187424647749</v>
      </c>
      <c r="AH39" s="27">
        <v>1.19260371145708</v>
      </c>
      <c r="AI39" s="27">
        <v>9.3355002605331805</v>
      </c>
      <c r="AJ39" s="27">
        <v>0</v>
      </c>
      <c r="AK39" s="27">
        <v>1.1037841020163901</v>
      </c>
      <c r="AL39" s="27">
        <v>8.1934454143642093</v>
      </c>
      <c r="AM39" s="27">
        <v>0</v>
      </c>
      <c r="AN39" s="27">
        <v>12954.466824094299</v>
      </c>
      <c r="AO39" s="27">
        <v>1324.23523962124</v>
      </c>
      <c r="AP39" s="27">
        <v>14393.8529212628</v>
      </c>
      <c r="AQ39" s="27">
        <v>0</v>
      </c>
      <c r="AR39" s="27">
        <v>61.613396623742602</v>
      </c>
      <c r="AS39" s="27">
        <v>0</v>
      </c>
      <c r="AT39" s="27">
        <v>251.27979159333299</v>
      </c>
      <c r="AU39" s="27">
        <v>0.242363143636634</v>
      </c>
      <c r="AV39" s="27">
        <v>8.5222051125183898E-2</v>
      </c>
      <c r="AW39" s="27">
        <v>320.600783673671</v>
      </c>
      <c r="AX39" s="27">
        <v>0.108917526932213</v>
      </c>
      <c r="AY39" s="27">
        <v>0</v>
      </c>
      <c r="AZ39" s="27">
        <v>1.57972503833286E-2</v>
      </c>
      <c r="BA39" s="27">
        <v>428.55175272881797</v>
      </c>
      <c r="BB39" s="27">
        <v>415.705978404728</v>
      </c>
      <c r="BC39" s="27">
        <v>12.845774324090399</v>
      </c>
      <c r="BD39" s="27">
        <v>0</v>
      </c>
      <c r="BE39" s="27">
        <v>0</v>
      </c>
      <c r="BF39" s="27">
        <v>1.70069849545572</v>
      </c>
      <c r="BG39" s="27">
        <v>0</v>
      </c>
      <c r="BH39" s="27">
        <v>18.249941701527199</v>
      </c>
      <c r="BI39" s="27">
        <v>0</v>
      </c>
      <c r="BJ39" s="27">
        <v>0.47433248865446398</v>
      </c>
      <c r="BK39" s="27">
        <v>72.999895401709693</v>
      </c>
      <c r="BL39" s="27">
        <v>17.334546101365898</v>
      </c>
      <c r="BM39" s="27">
        <v>0</v>
      </c>
      <c r="BN39" s="27">
        <v>1.22636382601123</v>
      </c>
      <c r="BO39" s="27">
        <v>1.6628456205735301E-3</v>
      </c>
      <c r="BP39" s="27">
        <v>9.2348388384728501</v>
      </c>
      <c r="BQ39" s="27">
        <v>136.536687108389</v>
      </c>
      <c r="BR39" s="27">
        <v>0</v>
      </c>
      <c r="BS39" s="27">
        <v>0.92624149212649498</v>
      </c>
      <c r="BT39" s="27">
        <v>21.130186656511601</v>
      </c>
      <c r="BU39" s="27">
        <v>1.9005276894383101</v>
      </c>
      <c r="BV39" s="27">
        <v>669.46030398209905</v>
      </c>
      <c r="BW39" s="27">
        <v>18.660779893470401</v>
      </c>
      <c r="BY39" s="36">
        <f t="shared" si="14"/>
        <v>8.000002374426423E-3</v>
      </c>
      <c r="CA39" s="24">
        <f t="shared" si="15"/>
        <v>2.7196125738835663E-3</v>
      </c>
      <c r="CB39" s="24">
        <f t="shared" si="16"/>
        <v>2.7209670811218249E-3</v>
      </c>
      <c r="CC39" s="24">
        <f t="shared" si="17"/>
        <v>2.7193787266864989E-3</v>
      </c>
      <c r="CD39" s="24">
        <f t="shared" si="18"/>
        <v>2.6943524747831001E-3</v>
      </c>
      <c r="CE39" s="24">
        <f t="shared" si="19"/>
        <v>2.6935384864201777E-3</v>
      </c>
      <c r="CF39" s="24">
        <f t="shared" si="20"/>
        <v>2.718158976851051E-3</v>
      </c>
      <c r="CG39" s="24">
        <f t="shared" si="21"/>
        <v>2.7195624355896E-3</v>
      </c>
      <c r="CH39" s="24">
        <f t="shared" si="22"/>
        <v>2.7185551653955324E-3</v>
      </c>
      <c r="CI39" s="24">
        <f t="shared" si="23"/>
        <v>2.7213421697839476E-3</v>
      </c>
      <c r="CJ39" s="24">
        <f t="shared" si="24"/>
        <v>2.7208134820033048E-3</v>
      </c>
      <c r="CK39" s="24">
        <f t="shared" si="25"/>
        <v>2.719011441537196E-3</v>
      </c>
      <c r="CL39" s="24">
        <f t="shared" si="26"/>
        <v>2.7202513821301066E-3</v>
      </c>
      <c r="CM39" s="24">
        <f t="shared" si="27"/>
        <v>2.7151746108001625E-3</v>
      </c>
    </row>
    <row r="40" spans="1:91" x14ac:dyDescent="0.3">
      <c r="A40" s="27" t="s">
        <v>39</v>
      </c>
      <c r="B40" s="98">
        <v>6.6582305100000001</v>
      </c>
      <c r="C40" s="98">
        <v>2.0831973E-2</v>
      </c>
      <c r="D40" s="98">
        <v>53.655516233999997</v>
      </c>
      <c r="E40" s="98">
        <v>1.5703259279999999</v>
      </c>
      <c r="F40" s="98">
        <v>1.5232161500000001</v>
      </c>
      <c r="G40" s="98">
        <v>2.3479798E-2</v>
      </c>
      <c r="H40" s="98">
        <v>2.3571402109999999</v>
      </c>
      <c r="I40" s="98">
        <v>4.33840037E-2</v>
      </c>
      <c r="J40" s="98">
        <v>5.9704090000000003E-3</v>
      </c>
      <c r="K40" s="98">
        <v>9.9964073299999998E-2</v>
      </c>
      <c r="L40" s="98">
        <v>7.2144855000000003E-3</v>
      </c>
      <c r="M40" s="98">
        <v>7.4959837000000001E-3</v>
      </c>
      <c r="N40" s="98">
        <v>4.0444703000000002E-3</v>
      </c>
      <c r="O40" s="27"/>
      <c r="P40" s="29" t="s">
        <v>39</v>
      </c>
      <c r="Q40" s="29">
        <v>0</v>
      </c>
      <c r="R40" s="27">
        <v>7.2345675255973104E-3</v>
      </c>
      <c r="S40" s="27">
        <v>4.3502302448519201E-2</v>
      </c>
      <c r="T40" s="27">
        <v>4.3502302448519201E-2</v>
      </c>
      <c r="U40" s="27">
        <v>5.61345057788653E-2</v>
      </c>
      <c r="V40" s="27">
        <v>5.9866400319185196E-3</v>
      </c>
      <c r="W40" s="27">
        <v>7.5163389251894598E-3</v>
      </c>
      <c r="X40" s="27">
        <v>0</v>
      </c>
      <c r="Y40" s="27">
        <v>6.6763398953907096</v>
      </c>
      <c r="Z40" s="27">
        <v>0.56150646197126197</v>
      </c>
      <c r="AA40" s="27">
        <v>5.0635226828816597E-2</v>
      </c>
      <c r="AB40" s="27">
        <v>0.18355075733858001</v>
      </c>
      <c r="AC40" s="27">
        <v>0</v>
      </c>
      <c r="AD40" s="27">
        <v>0.10023617028720699</v>
      </c>
      <c r="AE40" s="27">
        <v>0.10023617028720699</v>
      </c>
      <c r="AF40" s="27">
        <v>0.43041208463543801</v>
      </c>
      <c r="AG40" s="27">
        <v>6.7315603387401599E-2</v>
      </c>
      <c r="AH40" s="27">
        <v>4.1992594801170601E-3</v>
      </c>
      <c r="AI40" s="27">
        <v>3.2870061636821497E-2</v>
      </c>
      <c r="AJ40" s="27">
        <v>0</v>
      </c>
      <c r="AK40" s="27">
        <v>4.0555944465980103E-3</v>
      </c>
      <c r="AL40" s="27">
        <v>2.08887861902478E-2</v>
      </c>
      <c r="AM40" s="27">
        <v>0</v>
      </c>
      <c r="AN40" s="27">
        <v>48.420649062759999</v>
      </c>
      <c r="AO40" s="27">
        <v>4.9497918726610202</v>
      </c>
      <c r="AP40" s="27">
        <v>53.800853020056401</v>
      </c>
      <c r="AQ40" s="27">
        <v>0</v>
      </c>
      <c r="AR40" s="27">
        <v>0.21693726995045001</v>
      </c>
      <c r="AS40" s="27">
        <v>0</v>
      </c>
      <c r="AT40" s="27">
        <v>0.88474286942574898</v>
      </c>
      <c r="AU40" s="27">
        <v>8.9045365608999302E-4</v>
      </c>
      <c r="AV40" s="27">
        <v>3.13109211461829E-4</v>
      </c>
      <c r="AW40" s="27">
        <v>1.1779032391408599</v>
      </c>
      <c r="AX40" s="27">
        <v>4.0017262190181701E-4</v>
      </c>
      <c r="AY40" s="27">
        <v>0</v>
      </c>
      <c r="AZ40" s="27">
        <v>5.8037280157850999E-5</v>
      </c>
      <c r="BA40" s="27">
        <v>1.5745610895418201</v>
      </c>
      <c r="BB40" s="27">
        <v>1.5273231457927501</v>
      </c>
      <c r="BC40" s="27">
        <v>4.7237943749069998E-2</v>
      </c>
      <c r="BD40" s="27">
        <v>0</v>
      </c>
      <c r="BE40" s="27">
        <v>0</v>
      </c>
      <c r="BF40" s="27">
        <v>6.2484397339021098E-3</v>
      </c>
      <c r="BG40" s="27">
        <v>0</v>
      </c>
      <c r="BH40" s="27">
        <v>6.7050975269652896E-2</v>
      </c>
      <c r="BI40" s="27">
        <v>0</v>
      </c>
      <c r="BJ40" s="27">
        <v>1.74273174710781E-3</v>
      </c>
      <c r="BK40" s="27">
        <v>0.26820418327022499</v>
      </c>
      <c r="BL40" s="27">
        <v>6.1034767867634399E-2</v>
      </c>
      <c r="BM40" s="27">
        <v>0</v>
      </c>
      <c r="BN40" s="27">
        <v>4.5056944283690696E-3</v>
      </c>
      <c r="BO40" s="27">
        <v>6.10943302633972E-6</v>
      </c>
      <c r="BP40" s="27">
        <v>2.35435328406002E-2</v>
      </c>
      <c r="BQ40" s="27">
        <v>0.48073782217741601</v>
      </c>
      <c r="BR40" s="27">
        <v>0</v>
      </c>
      <c r="BS40" s="27">
        <v>3.26123488750364E-3</v>
      </c>
      <c r="BT40" s="27">
        <v>7.4398297919388096E-2</v>
      </c>
      <c r="BU40" s="27">
        <v>6.6911358924585298E-3</v>
      </c>
      <c r="BV40" s="27">
        <v>2.3635457266158499</v>
      </c>
      <c r="BW40" s="27">
        <v>6.5703552858567896E-2</v>
      </c>
      <c r="BY40" s="36">
        <f t="shared" si="14"/>
        <v>8.0000977767951831E-3</v>
      </c>
      <c r="CA40" s="24">
        <f t="shared" si="15"/>
        <v>2.7198495701689814E-3</v>
      </c>
      <c r="CB40" s="24">
        <f t="shared" si="16"/>
        <v>2.7272112078774039E-3</v>
      </c>
      <c r="CC40" s="24">
        <f t="shared" si="17"/>
        <v>2.7087016630791163E-3</v>
      </c>
      <c r="CD40" s="24">
        <f t="shared" si="18"/>
        <v>2.6969952328394159E-3</v>
      </c>
      <c r="CE40" s="24">
        <f t="shared" si="19"/>
        <v>2.6962659191540075E-3</v>
      </c>
      <c r="CF40" s="24">
        <f t="shared" si="20"/>
        <v>2.7144543833043143E-3</v>
      </c>
      <c r="CG40" s="24">
        <f t="shared" si="21"/>
        <v>2.7174945240667362E-3</v>
      </c>
      <c r="CH40" s="24">
        <f t="shared" si="22"/>
        <v>2.726782648674742E-3</v>
      </c>
      <c r="CI40" s="24">
        <f t="shared" si="23"/>
        <v>2.7185795677514345E-3</v>
      </c>
      <c r="CJ40" s="24">
        <f t="shared" si="24"/>
        <v>2.72194777808235E-3</v>
      </c>
      <c r="CK40" s="24">
        <f t="shared" si="25"/>
        <v>2.7835700269007568E-3</v>
      </c>
      <c r="CL40" s="24">
        <f t="shared" si="26"/>
        <v>2.7154841851456586E-3</v>
      </c>
      <c r="CM40" s="24">
        <f t="shared" si="27"/>
        <v>2.7504582239138088E-3</v>
      </c>
    </row>
    <row r="41" spans="1:91" x14ac:dyDescent="0.3">
      <c r="A41" s="27" t="s">
        <v>40</v>
      </c>
      <c r="B41" s="98">
        <v>758.54278585999998</v>
      </c>
      <c r="C41" s="98">
        <v>2.373289046</v>
      </c>
      <c r="D41" s="98">
        <v>4102.1639329999998</v>
      </c>
      <c r="E41" s="98">
        <v>123.40057858</v>
      </c>
      <c r="F41" s="98">
        <v>119.70183787000001</v>
      </c>
      <c r="G41" s="98">
        <v>2.674943179</v>
      </c>
      <c r="H41" s="98">
        <v>192.93839980000001</v>
      </c>
      <c r="I41" s="98">
        <v>3.4092356639000001</v>
      </c>
      <c r="J41" s="98">
        <v>0.46917134459999998</v>
      </c>
      <c r="K41" s="98">
        <v>7.8554548863000004</v>
      </c>
      <c r="L41" s="98">
        <v>0.56693434220000005</v>
      </c>
      <c r="M41" s="98">
        <v>0.58905525349999999</v>
      </c>
      <c r="N41" s="98">
        <v>0.31782571710000002</v>
      </c>
      <c r="O41" s="27"/>
      <c r="P41" s="29" t="s">
        <v>40</v>
      </c>
      <c r="Q41" s="29">
        <v>0</v>
      </c>
      <c r="R41" s="27">
        <v>0.56847679014031105</v>
      </c>
      <c r="S41" s="27">
        <v>3.4185149748110901</v>
      </c>
      <c r="T41" s="27">
        <v>3.4185149748110901</v>
      </c>
      <c r="U41" s="27">
        <v>4.6075781947122101</v>
      </c>
      <c r="V41" s="27">
        <v>0.470446348800939</v>
      </c>
      <c r="W41" s="27">
        <v>0.59065810985467304</v>
      </c>
      <c r="X41" s="27">
        <v>0</v>
      </c>
      <c r="Y41" s="27">
        <v>760.60570210927096</v>
      </c>
      <c r="Z41" s="27">
        <v>46.088547518134497</v>
      </c>
      <c r="AA41" s="27">
        <v>4.1561676969599297</v>
      </c>
      <c r="AB41" s="27">
        <v>15.065924185439901</v>
      </c>
      <c r="AC41" s="27">
        <v>0</v>
      </c>
      <c r="AD41" s="27">
        <v>7.8768242015319903</v>
      </c>
      <c r="AE41" s="27">
        <v>7.8768242015319903</v>
      </c>
      <c r="AF41" s="27">
        <v>32.906598597639899</v>
      </c>
      <c r="AG41" s="27">
        <v>5.5253379292746203</v>
      </c>
      <c r="AH41" s="27">
        <v>0.34466497016437603</v>
      </c>
      <c r="AI41" s="27">
        <v>2.6979685816895098</v>
      </c>
      <c r="AJ41" s="27">
        <v>0</v>
      </c>
      <c r="AK41" s="27">
        <v>0.31869369300811801</v>
      </c>
      <c r="AL41" s="27">
        <v>2.3797443830089802</v>
      </c>
      <c r="AM41" s="27">
        <v>0</v>
      </c>
      <c r="AN41" s="27">
        <v>3701.9902113019898</v>
      </c>
      <c r="AO41" s="27">
        <v>378.42528324652602</v>
      </c>
      <c r="AP41" s="27">
        <v>4113.3220931461601</v>
      </c>
      <c r="AQ41" s="27">
        <v>0</v>
      </c>
      <c r="AR41" s="27">
        <v>17.806387665702101</v>
      </c>
      <c r="AS41" s="27">
        <v>0</v>
      </c>
      <c r="AT41" s="27">
        <v>72.620189298533305</v>
      </c>
      <c r="AU41" s="27">
        <v>6.9976088780127496E-2</v>
      </c>
      <c r="AV41" s="27">
        <v>2.4605633823310501E-2</v>
      </c>
      <c r="AW41" s="27">
        <v>92.565216510414103</v>
      </c>
      <c r="AX41" s="27">
        <v>3.1447158517832599E-2</v>
      </c>
      <c r="AY41" s="27">
        <v>0</v>
      </c>
      <c r="AZ41" s="27">
        <v>4.5610281916036903E-3</v>
      </c>
      <c r="BA41" s="27">
        <v>123.73324664338899</v>
      </c>
      <c r="BB41" s="27">
        <v>120.024442788607</v>
      </c>
      <c r="BC41" s="27">
        <v>3.7088038547815501</v>
      </c>
      <c r="BD41" s="27">
        <v>0</v>
      </c>
      <c r="BE41" s="27">
        <v>0</v>
      </c>
      <c r="BF41" s="27">
        <v>0.49103180927815099</v>
      </c>
      <c r="BG41" s="27">
        <v>0</v>
      </c>
      <c r="BH41" s="27">
        <v>5.2692136752702003</v>
      </c>
      <c r="BI41" s="27">
        <v>0</v>
      </c>
      <c r="BJ41" s="27">
        <v>0.13695131169496799</v>
      </c>
      <c r="BK41" s="27">
        <v>21.076878481235799</v>
      </c>
      <c r="BL41" s="27">
        <v>5.0097117788993302</v>
      </c>
      <c r="BM41" s="27">
        <v>0</v>
      </c>
      <c r="BN41" s="27">
        <v>0.35408098193863402</v>
      </c>
      <c r="BO41" s="27">
        <v>4.8010946278873598E-4</v>
      </c>
      <c r="BP41" s="27">
        <v>2.6822167368287602</v>
      </c>
      <c r="BQ41" s="27">
        <v>39.45930535662</v>
      </c>
      <c r="BR41" s="27">
        <v>0</v>
      </c>
      <c r="BS41" s="27">
        <v>0.26768141750521202</v>
      </c>
      <c r="BT41" s="27">
        <v>6.1066401544602202</v>
      </c>
      <c r="BU41" s="27">
        <v>0.54925550892706598</v>
      </c>
      <c r="BV41" s="27">
        <v>193.463255631431</v>
      </c>
      <c r="BW41" s="27">
        <v>5.3929948506666197</v>
      </c>
      <c r="BY41" s="36">
        <f t="shared" si="14"/>
        <v>8.0000053126086795E-3</v>
      </c>
      <c r="CA41" s="24">
        <f t="shared" si="15"/>
        <v>2.7195779693984525E-3</v>
      </c>
      <c r="CB41" s="24">
        <f t="shared" si="16"/>
        <v>2.7199961251496694E-3</v>
      </c>
      <c r="CC41" s="24">
        <f t="shared" si="17"/>
        <v>2.7200668545686564E-3</v>
      </c>
      <c r="CD41" s="24">
        <f t="shared" si="18"/>
        <v>2.6958387652398766E-3</v>
      </c>
      <c r="CE41" s="24">
        <f t="shared" si="19"/>
        <v>2.6950707219496311E-3</v>
      </c>
      <c r="CF41" s="24">
        <f t="shared" si="20"/>
        <v>2.7191447974903534E-3</v>
      </c>
      <c r="CG41" s="24">
        <f t="shared" si="21"/>
        <v>2.7203285192322984E-3</v>
      </c>
      <c r="CH41" s="24">
        <f t="shared" si="22"/>
        <v>2.7218156284552477E-3</v>
      </c>
      <c r="CI41" s="24">
        <f t="shared" si="23"/>
        <v>2.7175662273791214E-3</v>
      </c>
      <c r="CJ41" s="24">
        <f t="shared" si="24"/>
        <v>2.7203154421086596E-3</v>
      </c>
      <c r="CK41" s="24">
        <f t="shared" si="25"/>
        <v>2.7206817888743482E-3</v>
      </c>
      <c r="CL41" s="24">
        <f t="shared" si="26"/>
        <v>2.7210628292496071E-3</v>
      </c>
      <c r="CM41" s="24">
        <f t="shared" si="27"/>
        <v>2.7309807275441226E-3</v>
      </c>
    </row>
    <row r="42" spans="1:91" x14ac:dyDescent="0.3">
      <c r="A42" s="27" t="s">
        <v>41</v>
      </c>
      <c r="B42" s="98">
        <v>458.82693312999999</v>
      </c>
      <c r="C42" s="98">
        <v>1.4355538510000001</v>
      </c>
      <c r="D42" s="98">
        <v>2621.2055593</v>
      </c>
      <c r="E42" s="98">
        <v>77.558070203</v>
      </c>
      <c r="F42" s="98">
        <v>75.233128515999994</v>
      </c>
      <c r="G42" s="98">
        <v>1.6180198809999999</v>
      </c>
      <c r="H42" s="98">
        <v>120.65845727999999</v>
      </c>
      <c r="I42" s="98">
        <v>2.1427268982999998</v>
      </c>
      <c r="J42" s="98">
        <v>0.29487725660000003</v>
      </c>
      <c r="K42" s="98">
        <v>4.9372047403000003</v>
      </c>
      <c r="L42" s="98">
        <v>0.35632193960000003</v>
      </c>
      <c r="M42" s="98">
        <v>0.37022507650000003</v>
      </c>
      <c r="N42" s="98">
        <v>0.19975554079999999</v>
      </c>
      <c r="O42" s="27"/>
      <c r="P42" s="29" t="s">
        <v>41</v>
      </c>
      <c r="Q42" s="29">
        <v>0</v>
      </c>
      <c r="R42" s="27">
        <v>0.35729036742064202</v>
      </c>
      <c r="S42" s="27">
        <v>2.1485518987205601</v>
      </c>
      <c r="T42" s="27">
        <v>2.1485518987205601</v>
      </c>
      <c r="U42" s="27">
        <v>2.88049056758544</v>
      </c>
      <c r="V42" s="27">
        <v>0.29567676448486802</v>
      </c>
      <c r="W42" s="27">
        <v>0.371233162207664</v>
      </c>
      <c r="X42" s="27">
        <v>0</v>
      </c>
      <c r="Y42" s="27">
        <v>460.07438396357901</v>
      </c>
      <c r="Z42" s="27">
        <v>28.812947363547</v>
      </c>
      <c r="AA42" s="27">
        <v>2.5982836008280499</v>
      </c>
      <c r="AB42" s="27">
        <v>9.4186520332895807</v>
      </c>
      <c r="AC42" s="27">
        <v>0</v>
      </c>
      <c r="AD42" s="27">
        <v>4.9506286010593197</v>
      </c>
      <c r="AE42" s="27">
        <v>4.9506286010593197</v>
      </c>
      <c r="AF42" s="27">
        <v>21.026677038090298</v>
      </c>
      <c r="AG42" s="27">
        <v>3.45423532357347</v>
      </c>
      <c r="AH42" s="27">
        <v>0.21546962201082201</v>
      </c>
      <c r="AI42" s="27">
        <v>1.6866707454885099</v>
      </c>
      <c r="AJ42" s="27">
        <v>0</v>
      </c>
      <c r="AK42" s="27">
        <v>0.20030154203549</v>
      </c>
      <c r="AL42" s="27">
        <v>1.4394543216653599</v>
      </c>
      <c r="AM42" s="27">
        <v>0</v>
      </c>
      <c r="AN42" s="27">
        <v>2365.4985556132401</v>
      </c>
      <c r="AO42" s="27">
        <v>241.80576713173099</v>
      </c>
      <c r="AP42" s="27">
        <v>2628.3309997830602</v>
      </c>
      <c r="AQ42" s="27">
        <v>0</v>
      </c>
      <c r="AR42" s="27">
        <v>11.131832361354</v>
      </c>
      <c r="AS42" s="27">
        <v>0</v>
      </c>
      <c r="AT42" s="27">
        <v>45.399471328573597</v>
      </c>
      <c r="AU42" s="27">
        <v>4.3980169414176699E-2</v>
      </c>
      <c r="AV42" s="27">
        <v>1.5464820494166E-2</v>
      </c>
      <c r="AW42" s="27">
        <v>58.177522026929402</v>
      </c>
      <c r="AX42" s="27">
        <v>1.97647395404465E-2</v>
      </c>
      <c r="AY42" s="27">
        <v>0</v>
      </c>
      <c r="AZ42" s="27">
        <v>2.8666127603520701E-3</v>
      </c>
      <c r="BA42" s="27">
        <v>77.766965997816499</v>
      </c>
      <c r="BB42" s="27">
        <v>75.435699382186797</v>
      </c>
      <c r="BC42" s="27">
        <v>2.33126661562966</v>
      </c>
      <c r="BD42" s="27">
        <v>0</v>
      </c>
      <c r="BE42" s="27">
        <v>0</v>
      </c>
      <c r="BF42" s="27">
        <v>0.30861608955174502</v>
      </c>
      <c r="BG42" s="27">
        <v>0</v>
      </c>
      <c r="BH42" s="27">
        <v>3.3117075007853898</v>
      </c>
      <c r="BI42" s="27">
        <v>0</v>
      </c>
      <c r="BJ42" s="27">
        <v>8.6074424841680597E-2</v>
      </c>
      <c r="BK42" s="27">
        <v>13.2468599458765</v>
      </c>
      <c r="BL42" s="27">
        <v>3.1318899293687599</v>
      </c>
      <c r="BM42" s="27">
        <v>0</v>
      </c>
      <c r="BN42" s="27">
        <v>0.22254129279033499</v>
      </c>
      <c r="BO42" s="27">
        <v>3.01759202588226E-4</v>
      </c>
      <c r="BP42" s="27">
        <v>1.6224191459955699</v>
      </c>
      <c r="BQ42" s="27">
        <v>24.668518350583</v>
      </c>
      <c r="BR42" s="27">
        <v>0</v>
      </c>
      <c r="BS42" s="27">
        <v>0.16734491469462801</v>
      </c>
      <c r="BT42" s="27">
        <v>3.81765843016596</v>
      </c>
      <c r="BU42" s="27">
        <v>0.34337472944922998</v>
      </c>
      <c r="BV42" s="27">
        <v>120.986521337985</v>
      </c>
      <c r="BW42" s="27">
        <v>3.3714994900391302</v>
      </c>
      <c r="BY42" s="36">
        <f t="shared" si="14"/>
        <v>8.0000110487704213E-3</v>
      </c>
      <c r="CA42" s="24">
        <f t="shared" si="15"/>
        <v>2.7187829299148434E-3</v>
      </c>
      <c r="CB42" s="24">
        <f t="shared" si="16"/>
        <v>2.7170493553012745E-3</v>
      </c>
      <c r="CC42" s="24">
        <f t="shared" si="17"/>
        <v>2.7183829432145118E-3</v>
      </c>
      <c r="CD42" s="24">
        <f t="shared" si="18"/>
        <v>2.6934114563415047E-3</v>
      </c>
      <c r="CE42" s="24">
        <f t="shared" si="19"/>
        <v>2.692575334597744E-3</v>
      </c>
      <c r="CF42" s="24">
        <f t="shared" si="20"/>
        <v>2.7189189992220955E-3</v>
      </c>
      <c r="CG42" s="24">
        <f t="shared" si="21"/>
        <v>2.7189478912671454E-3</v>
      </c>
      <c r="CH42" s="24">
        <f t="shared" si="22"/>
        <v>2.7184987621062073E-3</v>
      </c>
      <c r="CI42" s="24">
        <f t="shared" si="23"/>
        <v>2.7113243458871394E-3</v>
      </c>
      <c r="CJ42" s="24">
        <f t="shared" si="24"/>
        <v>2.7189191993086483E-3</v>
      </c>
      <c r="CK42" s="24">
        <f t="shared" si="25"/>
        <v>2.7178450525082195E-3</v>
      </c>
      <c r="CL42" s="24">
        <f t="shared" si="26"/>
        <v>2.7228995863654709E-3</v>
      </c>
      <c r="CM42" s="24">
        <f t="shared" si="27"/>
        <v>2.7333471367218605E-3</v>
      </c>
    </row>
    <row r="43" spans="1:91" x14ac:dyDescent="0.3">
      <c r="A43" s="27" t="s">
        <v>42</v>
      </c>
      <c r="B43" s="98">
        <v>1781.9837070000001</v>
      </c>
      <c r="C43" s="98">
        <v>5.5753764236999999</v>
      </c>
      <c r="D43" s="98">
        <v>9520.7855591000007</v>
      </c>
      <c r="E43" s="98">
        <v>282.86701340000002</v>
      </c>
      <c r="F43" s="98">
        <v>274.38907347999998</v>
      </c>
      <c r="G43" s="98">
        <v>6.2840313079000003</v>
      </c>
      <c r="H43" s="98">
        <v>443.61027867000001</v>
      </c>
      <c r="I43" s="98">
        <v>7.8148767313</v>
      </c>
      <c r="J43" s="98">
        <v>1.0754657594999999</v>
      </c>
      <c r="K43" s="98">
        <v>18.006796142999999</v>
      </c>
      <c r="L43" s="98">
        <v>1.2995646053000001</v>
      </c>
      <c r="M43" s="98">
        <v>1.3502716285</v>
      </c>
      <c r="N43" s="98">
        <v>0.72854124819999999</v>
      </c>
      <c r="O43" s="27"/>
      <c r="P43" s="29" t="s">
        <v>42</v>
      </c>
      <c r="Q43" s="29">
        <v>0</v>
      </c>
      <c r="R43" s="27">
        <v>1.3030982095111801</v>
      </c>
      <c r="S43" s="27">
        <v>7.8361330466073902</v>
      </c>
      <c r="T43" s="27">
        <v>7.8361330466073902</v>
      </c>
      <c r="U43" s="27">
        <v>10.5960076192379</v>
      </c>
      <c r="V43" s="27">
        <v>1.07838477740182</v>
      </c>
      <c r="W43" s="27">
        <v>1.3539417970048</v>
      </c>
      <c r="X43" s="27">
        <v>0</v>
      </c>
      <c r="Y43" s="27">
        <v>1786.8273776232199</v>
      </c>
      <c r="Z43" s="27">
        <v>105.989674928808</v>
      </c>
      <c r="AA43" s="27">
        <v>9.5579024810073996</v>
      </c>
      <c r="AB43" s="27">
        <v>34.647046769484497</v>
      </c>
      <c r="AC43" s="27">
        <v>0</v>
      </c>
      <c r="AD43" s="27">
        <v>18.0557384870303</v>
      </c>
      <c r="AE43" s="27">
        <v>18.0557384870303</v>
      </c>
      <c r="AF43" s="27">
        <v>76.373354378757895</v>
      </c>
      <c r="AG43" s="27">
        <v>12.7065841455175</v>
      </c>
      <c r="AH43" s="27">
        <v>0.792625942994445</v>
      </c>
      <c r="AI43" s="27">
        <v>6.2045098251882296</v>
      </c>
      <c r="AJ43" s="27">
        <v>0</v>
      </c>
      <c r="AK43" s="27">
        <v>0.73052406059192798</v>
      </c>
      <c r="AL43" s="27">
        <v>5.5905390851689898</v>
      </c>
      <c r="AM43" s="27">
        <v>0</v>
      </c>
      <c r="AN43" s="27">
        <v>8592.0083991696993</v>
      </c>
      <c r="AO43" s="27">
        <v>878.29375212220896</v>
      </c>
      <c r="AP43" s="27">
        <v>9546.6755056706697</v>
      </c>
      <c r="AQ43" s="27">
        <v>0</v>
      </c>
      <c r="AR43" s="27">
        <v>40.949078759534103</v>
      </c>
      <c r="AS43" s="27">
        <v>0</v>
      </c>
      <c r="AT43" s="27">
        <v>167.00420892152599</v>
      </c>
      <c r="AU43" s="27">
        <v>0.16040379963502099</v>
      </c>
      <c r="AV43" s="27">
        <v>5.6402709727580699E-2</v>
      </c>
      <c r="AW43" s="27">
        <v>212.18423658480501</v>
      </c>
      <c r="AX43" s="27">
        <v>7.2085527798963794E-2</v>
      </c>
      <c r="AY43" s="27">
        <v>0</v>
      </c>
      <c r="AZ43" s="27">
        <v>1.0455128701398701E-2</v>
      </c>
      <c r="BA43" s="27">
        <v>283.62899657364898</v>
      </c>
      <c r="BB43" s="27">
        <v>275.12800429432599</v>
      </c>
      <c r="BC43" s="27">
        <v>8.5009922793229507</v>
      </c>
      <c r="BD43" s="27">
        <v>0</v>
      </c>
      <c r="BE43" s="27">
        <v>0</v>
      </c>
      <c r="BF43" s="27">
        <v>1.12557636639306</v>
      </c>
      <c r="BG43" s="27">
        <v>0</v>
      </c>
      <c r="BH43" s="27">
        <v>12.078435830913801</v>
      </c>
      <c r="BI43" s="27">
        <v>0</v>
      </c>
      <c r="BJ43" s="27">
        <v>0.31392949021396399</v>
      </c>
      <c r="BK43" s="27">
        <v>48.313729723342099</v>
      </c>
      <c r="BL43" s="27">
        <v>11.5208014043282</v>
      </c>
      <c r="BM43" s="27">
        <v>0</v>
      </c>
      <c r="BN43" s="27">
        <v>0.81164859955966995</v>
      </c>
      <c r="BO43" s="27">
        <v>1.10053323562024E-3</v>
      </c>
      <c r="BP43" s="27">
        <v>6.3011240625130602</v>
      </c>
      <c r="BQ43" s="27">
        <v>90.744201238127403</v>
      </c>
      <c r="BR43" s="27">
        <v>0</v>
      </c>
      <c r="BS43" s="27">
        <v>0.61559166689428202</v>
      </c>
      <c r="BT43" s="27">
        <v>14.0434227688708</v>
      </c>
      <c r="BU43" s="27">
        <v>1.2631200110501399</v>
      </c>
      <c r="BV43" s="27">
        <v>444.81656239331602</v>
      </c>
      <c r="BW43" s="27">
        <v>12.4022365810591</v>
      </c>
      <c r="BY43" s="36">
        <f t="shared" si="14"/>
        <v>7.9999947974970544E-3</v>
      </c>
      <c r="CA43" s="24">
        <f t="shared" si="15"/>
        <v>2.7181340683379491E-3</v>
      </c>
      <c r="CB43" s="24">
        <f t="shared" si="16"/>
        <v>2.7195762791075357E-3</v>
      </c>
      <c r="CC43" s="24">
        <f t="shared" si="17"/>
        <v>2.719307814461103E-3</v>
      </c>
      <c r="CD43" s="24">
        <f t="shared" si="18"/>
        <v>2.6937859048677508E-3</v>
      </c>
      <c r="CE43" s="24">
        <f t="shared" si="19"/>
        <v>2.6930037882134219E-3</v>
      </c>
      <c r="CF43" s="24">
        <f t="shared" si="20"/>
        <v>2.7200301487313862E-3</v>
      </c>
      <c r="CG43" s="24">
        <f t="shared" si="21"/>
        <v>2.7192420494236455E-3</v>
      </c>
      <c r="CH43" s="24">
        <f t="shared" si="22"/>
        <v>2.7199808823925192E-3</v>
      </c>
      <c r="CI43" s="24">
        <f t="shared" si="23"/>
        <v>2.7141895276863461E-3</v>
      </c>
      <c r="CJ43" s="24">
        <f t="shared" si="24"/>
        <v>2.7179928978830225E-3</v>
      </c>
      <c r="CK43" s="24">
        <f t="shared" si="25"/>
        <v>2.7190677529758248E-3</v>
      </c>
      <c r="CL43" s="24">
        <f t="shared" si="26"/>
        <v>2.718096438771433E-3</v>
      </c>
      <c r="CM43" s="24">
        <f t="shared" si="27"/>
        <v>2.7216199450983817E-3</v>
      </c>
    </row>
    <row r="44" spans="1:91" x14ac:dyDescent="0.3">
      <c r="A44" s="27" t="s">
        <v>43</v>
      </c>
      <c r="B44" s="98">
        <v>8755.8769453000004</v>
      </c>
      <c r="C44" s="98">
        <v>27.394938144000001</v>
      </c>
      <c r="D44" s="98">
        <v>46400.335626</v>
      </c>
      <c r="E44" s="98">
        <v>1382.0810624000001</v>
      </c>
      <c r="F44" s="98">
        <v>1340.6587903</v>
      </c>
      <c r="G44" s="98">
        <v>30.876942134</v>
      </c>
      <c r="H44" s="98">
        <v>2169.1267062000002</v>
      </c>
      <c r="I44" s="98">
        <v>38.183289756999997</v>
      </c>
      <c r="J44" s="98">
        <v>5.254698458</v>
      </c>
      <c r="K44" s="98">
        <v>87.980749840000001</v>
      </c>
      <c r="L44" s="98">
        <v>6.3496397411999999</v>
      </c>
      <c r="M44" s="98">
        <v>6.5973929752</v>
      </c>
      <c r="N44" s="98">
        <v>3.5596340838999998</v>
      </c>
      <c r="O44" s="27"/>
      <c r="P44" s="29" t="s">
        <v>43</v>
      </c>
      <c r="Q44" s="29">
        <v>0</v>
      </c>
      <c r="R44" s="27">
        <v>6.3669095922120196</v>
      </c>
      <c r="S44" s="27">
        <v>38.287113119082299</v>
      </c>
      <c r="T44" s="27">
        <v>38.287113119082299</v>
      </c>
      <c r="U44" s="27">
        <v>51.8141251593051</v>
      </c>
      <c r="V44" s="27">
        <v>5.2689899046911499</v>
      </c>
      <c r="W44" s="27">
        <v>6.61532600352544</v>
      </c>
      <c r="X44" s="27">
        <v>0</v>
      </c>
      <c r="Y44" s="27">
        <v>8779.6838045519507</v>
      </c>
      <c r="Z44" s="27">
        <v>518.28551887103004</v>
      </c>
      <c r="AA44" s="27">
        <v>46.737809687416103</v>
      </c>
      <c r="AB44" s="27">
        <v>169.422657970101</v>
      </c>
      <c r="AC44" s="27">
        <v>0</v>
      </c>
      <c r="AD44" s="27">
        <v>88.220015270300394</v>
      </c>
      <c r="AE44" s="27">
        <v>88.220015270300394</v>
      </c>
      <c r="AF44" s="27">
        <v>372.21197796621499</v>
      </c>
      <c r="AG44" s="27">
        <v>62.134732584930298</v>
      </c>
      <c r="AH44" s="27">
        <v>3.8759021261805802</v>
      </c>
      <c r="AI44" s="27">
        <v>30.339812072297299</v>
      </c>
      <c r="AJ44" s="27">
        <v>0</v>
      </c>
      <c r="AK44" s="27">
        <v>3.5693080587426902</v>
      </c>
      <c r="AL44" s="27">
        <v>27.469412577086199</v>
      </c>
      <c r="AM44" s="27">
        <v>0</v>
      </c>
      <c r="AN44" s="27">
        <v>41873.859418318403</v>
      </c>
      <c r="AO44" s="27">
        <v>4280.44077661749</v>
      </c>
      <c r="AP44" s="27">
        <v>46526.512172902098</v>
      </c>
      <c r="AQ44" s="27">
        <v>0</v>
      </c>
      <c r="AR44" s="27">
        <v>200.23970618831399</v>
      </c>
      <c r="AS44" s="27">
        <v>0</v>
      </c>
      <c r="AT44" s="27">
        <v>816.643311718787</v>
      </c>
      <c r="AU44" s="27">
        <v>0.78372945815921602</v>
      </c>
      <c r="AV44" s="27">
        <v>0.275582369110004</v>
      </c>
      <c r="AW44" s="27">
        <v>1036.7276482505999</v>
      </c>
      <c r="AX44" s="27">
        <v>0.352207496711339</v>
      </c>
      <c r="AY44" s="27">
        <v>0</v>
      </c>
      <c r="AZ44" s="27">
        <v>5.1083507861473698E-2</v>
      </c>
      <c r="BA44" s="27">
        <v>1385.80461706558</v>
      </c>
      <c r="BB44" s="27">
        <v>1344.2696804775601</v>
      </c>
      <c r="BC44" s="27">
        <v>41.534936588026603</v>
      </c>
      <c r="BD44" s="27">
        <v>0</v>
      </c>
      <c r="BE44" s="27">
        <v>0</v>
      </c>
      <c r="BF44" s="27">
        <v>5.4995506237550096</v>
      </c>
      <c r="BG44" s="27">
        <v>0</v>
      </c>
      <c r="BH44" s="27">
        <v>59.0149877814478</v>
      </c>
      <c r="BI44" s="27">
        <v>0</v>
      </c>
      <c r="BJ44" s="27">
        <v>1.5338497817758501</v>
      </c>
      <c r="BK44" s="27">
        <v>236.059969261232</v>
      </c>
      <c r="BL44" s="27">
        <v>56.336280429010699</v>
      </c>
      <c r="BM44" s="27">
        <v>0</v>
      </c>
      <c r="BN44" s="27">
        <v>3.96569473903432</v>
      </c>
      <c r="BO44" s="27">
        <v>5.3772078701159699E-3</v>
      </c>
      <c r="BP44" s="27">
        <v>30.960884260551499</v>
      </c>
      <c r="BQ44" s="27">
        <v>443.73491207108401</v>
      </c>
      <c r="BR44" s="27">
        <v>0</v>
      </c>
      <c r="BS44" s="27">
        <v>3.0102089734253199</v>
      </c>
      <c r="BT44" s="27">
        <v>68.671774387272706</v>
      </c>
      <c r="BU44" s="27">
        <v>6.1765975389603804</v>
      </c>
      <c r="BV44" s="27">
        <v>2175.0253080556299</v>
      </c>
      <c r="BW44" s="27">
        <v>60.646401688977903</v>
      </c>
      <c r="BY44" s="36">
        <f t="shared" si="14"/>
        <v>7.9999974333558148E-3</v>
      </c>
      <c r="CA44" s="24">
        <f t="shared" si="15"/>
        <v>2.7189577241294375E-3</v>
      </c>
      <c r="CB44" s="24">
        <f t="shared" si="16"/>
        <v>2.7185472255760383E-3</v>
      </c>
      <c r="CC44" s="24">
        <f t="shared" si="17"/>
        <v>2.7193024619286505E-3</v>
      </c>
      <c r="CD44" s="24">
        <f t="shared" si="18"/>
        <v>2.6941651737228578E-3</v>
      </c>
      <c r="CE44" s="24">
        <f t="shared" si="19"/>
        <v>2.693370008600109E-3</v>
      </c>
      <c r="CF44" s="24">
        <f t="shared" si="20"/>
        <v>2.7186023210201923E-3</v>
      </c>
      <c r="CG44" s="24">
        <f t="shared" si="21"/>
        <v>2.7193440746314246E-3</v>
      </c>
      <c r="CH44" s="24">
        <f t="shared" si="22"/>
        <v>2.7190784959346933E-3</v>
      </c>
      <c r="CI44" s="24">
        <f t="shared" si="23"/>
        <v>2.7197463004545825E-3</v>
      </c>
      <c r="CJ44" s="24">
        <f t="shared" si="24"/>
        <v>2.7195202443206666E-3</v>
      </c>
      <c r="CK44" s="24">
        <f t="shared" si="25"/>
        <v>2.7198158818307924E-3</v>
      </c>
      <c r="CL44" s="24">
        <f t="shared" si="26"/>
        <v>2.7181992027534678E-3</v>
      </c>
      <c r="CM44" s="24">
        <f t="shared" si="27"/>
        <v>2.7176880023834947E-3</v>
      </c>
    </row>
    <row r="45" spans="1:91" x14ac:dyDescent="0.3">
      <c r="A45" s="27" t="s">
        <v>44</v>
      </c>
      <c r="B45" s="98">
        <v>946.49390276999998</v>
      </c>
      <c r="C45" s="98">
        <v>2.9613408463000002</v>
      </c>
      <c r="D45" s="98">
        <v>5258.5351694000001</v>
      </c>
      <c r="E45" s="98">
        <v>157.04642566999999</v>
      </c>
      <c r="F45" s="98">
        <v>152.33893211</v>
      </c>
      <c r="G45" s="98">
        <v>3.3377399844000002</v>
      </c>
      <c r="H45" s="98">
        <v>244.91131759000001</v>
      </c>
      <c r="I45" s="98">
        <v>4.3387825361000001</v>
      </c>
      <c r="J45" s="98">
        <v>0.59709349410000001</v>
      </c>
      <c r="K45" s="98">
        <v>9.9972879063000004</v>
      </c>
      <c r="L45" s="98">
        <v>0.72151211169999996</v>
      </c>
      <c r="M45" s="98">
        <v>0.7496644106</v>
      </c>
      <c r="N45" s="98">
        <v>0.40448264919999999</v>
      </c>
      <c r="O45" s="27"/>
      <c r="P45" s="29" t="s">
        <v>44</v>
      </c>
      <c r="Q45" s="29">
        <v>0</v>
      </c>
      <c r="R45" s="27">
        <v>0.72347746776877897</v>
      </c>
      <c r="S45" s="27">
        <v>4.3505781998548301</v>
      </c>
      <c r="T45" s="27">
        <v>4.3505781998548301</v>
      </c>
      <c r="U45" s="27">
        <v>5.8477524773600997</v>
      </c>
      <c r="V45" s="27">
        <v>0.59871851971954504</v>
      </c>
      <c r="W45" s="27">
        <v>0.75170599648199699</v>
      </c>
      <c r="X45" s="27">
        <v>0</v>
      </c>
      <c r="Y45" s="27">
        <v>949.06887818954101</v>
      </c>
      <c r="Z45" s="27">
        <v>58.4937230867111</v>
      </c>
      <c r="AA45" s="27">
        <v>5.2748268474827897</v>
      </c>
      <c r="AB45" s="27">
        <v>19.121084529467598</v>
      </c>
      <c r="AC45" s="27">
        <v>0</v>
      </c>
      <c r="AD45" s="27">
        <v>10.0245019183822</v>
      </c>
      <c r="AE45" s="27">
        <v>10.0245019183822</v>
      </c>
      <c r="AF45" s="27">
        <v>42.182837076969797</v>
      </c>
      <c r="AG45" s="27">
        <v>7.0125248939709497</v>
      </c>
      <c r="AH45" s="27">
        <v>0.43743673812096301</v>
      </c>
      <c r="AI45" s="27">
        <v>3.4241558070516702</v>
      </c>
      <c r="AJ45" s="27">
        <v>0</v>
      </c>
      <c r="AK45" s="27">
        <v>0.40558266471154802</v>
      </c>
      <c r="AL45" s="27">
        <v>2.9694000024405698</v>
      </c>
      <c r="AM45" s="27">
        <v>0</v>
      </c>
      <c r="AN45" s="27">
        <v>4745.5637929947998</v>
      </c>
      <c r="AO45" s="27">
        <v>485.10055823720199</v>
      </c>
      <c r="AP45" s="27">
        <v>5272.8471883089796</v>
      </c>
      <c r="AQ45" s="27">
        <v>0</v>
      </c>
      <c r="AR45" s="27">
        <v>22.599102818748701</v>
      </c>
      <c r="AS45" s="27">
        <v>0</v>
      </c>
      <c r="AT45" s="27">
        <v>92.166645158729807</v>
      </c>
      <c r="AU45" s="27">
        <v>8.90554085587692E-2</v>
      </c>
      <c r="AV45" s="27">
        <v>3.1314458026430701E-2</v>
      </c>
      <c r="AW45" s="27">
        <v>117.803532088503</v>
      </c>
      <c r="AX45" s="27">
        <v>4.0021467623491298E-2</v>
      </c>
      <c r="AY45" s="27">
        <v>0</v>
      </c>
      <c r="AZ45" s="27">
        <v>5.8046164132702204E-3</v>
      </c>
      <c r="BA45" s="27">
        <v>157.46982583383999</v>
      </c>
      <c r="BB45" s="27">
        <v>152.74951757509399</v>
      </c>
      <c r="BC45" s="27">
        <v>4.7203082587456899</v>
      </c>
      <c r="BD45" s="27">
        <v>0</v>
      </c>
      <c r="BE45" s="27">
        <v>0</v>
      </c>
      <c r="BF45" s="27">
        <v>0.624913834106544</v>
      </c>
      <c r="BG45" s="27">
        <v>0</v>
      </c>
      <c r="BH45" s="27">
        <v>6.7058571956195197</v>
      </c>
      <c r="BI45" s="27">
        <v>0</v>
      </c>
      <c r="BJ45" s="27">
        <v>0.174291761136041</v>
      </c>
      <c r="BK45" s="27">
        <v>26.8234925004624</v>
      </c>
      <c r="BL45" s="27">
        <v>6.35810872746175</v>
      </c>
      <c r="BM45" s="27">
        <v>0</v>
      </c>
      <c r="BN45" s="27">
        <v>0.45062323767229301</v>
      </c>
      <c r="BO45" s="27">
        <v>6.1100697221829695E-4</v>
      </c>
      <c r="BP45" s="27">
        <v>3.3468289325264302</v>
      </c>
      <c r="BQ45" s="27">
        <v>50.079998158378203</v>
      </c>
      <c r="BR45" s="27">
        <v>0</v>
      </c>
      <c r="BS45" s="27">
        <v>0.33973225902517401</v>
      </c>
      <c r="BT45" s="27">
        <v>7.7503073443644404</v>
      </c>
      <c r="BU45" s="27">
        <v>0.69709294714374903</v>
      </c>
      <c r="BV45" s="27">
        <v>245.577910718911</v>
      </c>
      <c r="BW45" s="27">
        <v>6.8445752508399904</v>
      </c>
      <c r="BY45" s="36">
        <f t="shared" si="14"/>
        <v>8.0000112975961366E-3</v>
      </c>
      <c r="CA45" s="24">
        <f t="shared" si="15"/>
        <v>2.7205409480242134E-3</v>
      </c>
      <c r="CB45" s="24">
        <f t="shared" si="16"/>
        <v>2.7214550971526993E-3</v>
      </c>
      <c r="CC45" s="24">
        <f t="shared" si="17"/>
        <v>2.7216740875411045E-3</v>
      </c>
      <c r="CD45" s="24">
        <f t="shared" si="18"/>
        <v>2.6960191041194822E-3</v>
      </c>
      <c r="CE45" s="24">
        <f t="shared" si="19"/>
        <v>2.6952103405681904E-3</v>
      </c>
      <c r="CF45" s="24">
        <f t="shared" si="20"/>
        <v>2.72308453292052E-3</v>
      </c>
      <c r="CG45" s="24">
        <f t="shared" si="21"/>
        <v>2.7217734789492919E-3</v>
      </c>
      <c r="CH45" s="24">
        <f t="shared" si="22"/>
        <v>2.7186575166389306E-3</v>
      </c>
      <c r="CI45" s="24">
        <f t="shared" si="23"/>
        <v>2.7215597483513571E-3</v>
      </c>
      <c r="CJ45" s="24">
        <f t="shared" si="24"/>
        <v>2.7221394779527765E-3</v>
      </c>
      <c r="CK45" s="24">
        <f t="shared" si="25"/>
        <v>2.7239405089795553E-3</v>
      </c>
      <c r="CL45" s="24">
        <f t="shared" si="26"/>
        <v>2.7233330716113203E-3</v>
      </c>
      <c r="CM45" s="24">
        <f t="shared" si="27"/>
        <v>2.7195616764370124E-3</v>
      </c>
    </row>
    <row r="46" spans="1:91" x14ac:dyDescent="0.3">
      <c r="A46" s="27" t="s">
        <v>45</v>
      </c>
      <c r="B46" s="98">
        <v>73.121481236999998</v>
      </c>
      <c r="C46" s="98">
        <v>0.22877921000000001</v>
      </c>
      <c r="D46" s="98">
        <v>579.05855315999997</v>
      </c>
      <c r="E46" s="98">
        <v>17.307294182</v>
      </c>
      <c r="F46" s="98">
        <v>16.788075359</v>
      </c>
      <c r="G46" s="98">
        <v>0.25785794499999998</v>
      </c>
      <c r="H46" s="98">
        <v>25.976930080999999</v>
      </c>
      <c r="I46" s="98">
        <v>0.47815533170000002</v>
      </c>
      <c r="J46" s="98">
        <v>6.5802661100000007E-2</v>
      </c>
      <c r="K46" s="98">
        <v>1.1017506582000001</v>
      </c>
      <c r="L46" s="98">
        <v>7.9514209200000005E-2</v>
      </c>
      <c r="M46" s="98">
        <v>8.2616732499999998E-2</v>
      </c>
      <c r="N46" s="98">
        <v>4.45759919E-2</v>
      </c>
      <c r="O46" s="27"/>
      <c r="P46" s="29" t="s">
        <v>45</v>
      </c>
      <c r="Q46" s="29">
        <v>0</v>
      </c>
      <c r="R46" s="27">
        <v>7.9728968717052096E-2</v>
      </c>
      <c r="S46" s="27">
        <v>0.47945652115854398</v>
      </c>
      <c r="T46" s="27">
        <v>0.47945652115854398</v>
      </c>
      <c r="U46" s="27">
        <v>0.61863457071049399</v>
      </c>
      <c r="V46" s="27">
        <v>6.5982369610237998E-2</v>
      </c>
      <c r="W46" s="27">
        <v>8.28413610974255E-2</v>
      </c>
      <c r="X46" s="27">
        <v>0</v>
      </c>
      <c r="Y46" s="27">
        <v>73.3205302733179</v>
      </c>
      <c r="Z46" s="27">
        <v>6.1880475954172498</v>
      </c>
      <c r="AA46" s="27">
        <v>0.55802569488814202</v>
      </c>
      <c r="AB46" s="27">
        <v>2.0228190575624501</v>
      </c>
      <c r="AC46" s="27">
        <v>0</v>
      </c>
      <c r="AD46" s="27">
        <v>1.10475077494204</v>
      </c>
      <c r="AE46" s="27">
        <v>1.10475077494204</v>
      </c>
      <c r="AF46" s="27">
        <v>4.6450735298753703</v>
      </c>
      <c r="AG46" s="27">
        <v>0.74185591710510901</v>
      </c>
      <c r="AH46" s="27">
        <v>4.6276919569680899E-2</v>
      </c>
      <c r="AI46" s="27">
        <v>0.362241516530807</v>
      </c>
      <c r="AJ46" s="27">
        <v>0</v>
      </c>
      <c r="AK46" s="27">
        <v>4.4696989868522899E-2</v>
      </c>
      <c r="AL46" s="27">
        <v>0.22940218467016099</v>
      </c>
      <c r="AM46" s="27">
        <v>0</v>
      </c>
      <c r="AN46" s="27">
        <v>522.57003224259597</v>
      </c>
      <c r="AO46" s="27">
        <v>53.418328274828198</v>
      </c>
      <c r="AP46" s="27">
        <v>580.63343404730006</v>
      </c>
      <c r="AQ46" s="27">
        <v>0</v>
      </c>
      <c r="AR46" s="27">
        <v>2.3907636254236899</v>
      </c>
      <c r="AS46" s="27">
        <v>0</v>
      </c>
      <c r="AT46" s="27">
        <v>9.7503068519320806</v>
      </c>
      <c r="AU46" s="27">
        <v>9.8141144529506098E-3</v>
      </c>
      <c r="AV46" s="27">
        <v>3.4509265144375099E-3</v>
      </c>
      <c r="AW46" s="27">
        <v>12.982221696787301</v>
      </c>
      <c r="AX46" s="27">
        <v>4.41045631265948E-3</v>
      </c>
      <c r="AY46" s="27">
        <v>0</v>
      </c>
      <c r="AZ46" s="27">
        <v>6.3971284467886902E-4</v>
      </c>
      <c r="BA46" s="27">
        <v>17.353967489622399</v>
      </c>
      <c r="BB46" s="27">
        <v>16.833338239910301</v>
      </c>
      <c r="BC46" s="27">
        <v>0.52062924971202096</v>
      </c>
      <c r="BD46" s="27">
        <v>0</v>
      </c>
      <c r="BE46" s="27">
        <v>0</v>
      </c>
      <c r="BF46" s="27">
        <v>6.8867052585745894E-2</v>
      </c>
      <c r="BG46" s="27">
        <v>0</v>
      </c>
      <c r="BH46" s="27">
        <v>0.73900059690140396</v>
      </c>
      <c r="BI46" s="27">
        <v>0</v>
      </c>
      <c r="BJ46" s="27">
        <v>1.9207323203095199E-2</v>
      </c>
      <c r="BK46" s="27">
        <v>2.9559993110556202</v>
      </c>
      <c r="BL46" s="27">
        <v>0.67262556405760698</v>
      </c>
      <c r="BM46" s="27">
        <v>0</v>
      </c>
      <c r="BN46" s="27">
        <v>4.9659714170758998E-2</v>
      </c>
      <c r="BO46" s="27">
        <v>6.7335081708802395E-5</v>
      </c>
      <c r="BP46" s="27">
        <v>0.25856045715041498</v>
      </c>
      <c r="BQ46" s="27">
        <v>5.2979645852684101</v>
      </c>
      <c r="BR46" s="27">
        <v>0</v>
      </c>
      <c r="BS46" s="27">
        <v>3.5939904627510399E-2</v>
      </c>
      <c r="BT46" s="27">
        <v>0.81990647568619301</v>
      </c>
      <c r="BU46" s="27">
        <v>7.3745610907587703E-2</v>
      </c>
      <c r="BV46" s="27">
        <v>26.047625379608299</v>
      </c>
      <c r="BW46" s="27">
        <v>0.72409090068111703</v>
      </c>
      <c r="BY46" s="36">
        <f t="shared" si="14"/>
        <v>8.0000104325666042E-3</v>
      </c>
      <c r="CA46" s="24">
        <f t="shared" si="15"/>
        <v>2.7221690938227577E-3</v>
      </c>
      <c r="CB46" s="24">
        <f t="shared" si="16"/>
        <v>2.7230388205334768E-3</v>
      </c>
      <c r="CC46" s="24">
        <f t="shared" si="17"/>
        <v>2.7197264917437915E-3</v>
      </c>
      <c r="CD46" s="24">
        <f t="shared" si="18"/>
        <v>2.6967420286263008E-3</v>
      </c>
      <c r="CE46" s="24">
        <f t="shared" si="19"/>
        <v>2.6961328170376124E-3</v>
      </c>
      <c r="CF46" s="24">
        <f t="shared" si="20"/>
        <v>2.7244153769045289E-3</v>
      </c>
      <c r="CG46" s="24">
        <f t="shared" si="21"/>
        <v>2.7214647145702344E-3</v>
      </c>
      <c r="CH46" s="24">
        <f t="shared" si="22"/>
        <v>2.7212693705993048E-3</v>
      </c>
      <c r="CI46" s="24">
        <f t="shared" si="23"/>
        <v>2.7310219257681567E-3</v>
      </c>
      <c r="CJ46" s="24">
        <f t="shared" si="24"/>
        <v>2.7230451098086091E-3</v>
      </c>
      <c r="CK46" s="24">
        <f t="shared" si="25"/>
        <v>2.7008948364425221E-3</v>
      </c>
      <c r="CL46" s="24">
        <f t="shared" si="26"/>
        <v>2.7189237655398978E-3</v>
      </c>
      <c r="CM46" s="24">
        <f t="shared" si="27"/>
        <v>2.714420102963507E-3</v>
      </c>
    </row>
    <row r="47" spans="1:91" x14ac:dyDescent="0.3">
      <c r="A47" s="27" t="s">
        <v>46</v>
      </c>
      <c r="B47" s="98">
        <v>1819.6411274</v>
      </c>
      <c r="C47" s="98">
        <v>5.6932011179000002</v>
      </c>
      <c r="D47" s="98">
        <v>9814.6975318000004</v>
      </c>
      <c r="E47" s="98">
        <v>293.56135547000002</v>
      </c>
      <c r="F47" s="98">
        <v>284.76249913999999</v>
      </c>
      <c r="G47" s="98">
        <v>6.4168267574</v>
      </c>
      <c r="H47" s="98">
        <v>459.44981141</v>
      </c>
      <c r="I47" s="98">
        <v>8.1103334692000004</v>
      </c>
      <c r="J47" s="98">
        <v>1.1161258513000001</v>
      </c>
      <c r="K47" s="98">
        <v>18.687578379000001</v>
      </c>
      <c r="L47" s="98">
        <v>1.3486971929</v>
      </c>
      <c r="M47" s="98">
        <v>1.4013212951</v>
      </c>
      <c r="N47" s="98">
        <v>0.75608517760000005</v>
      </c>
      <c r="O47" s="27"/>
      <c r="P47" s="29" t="s">
        <v>46</v>
      </c>
      <c r="Q47" s="29">
        <v>0</v>
      </c>
      <c r="R47" s="27">
        <v>1.352364000516</v>
      </c>
      <c r="S47" s="27">
        <v>8.1323997767082403</v>
      </c>
      <c r="T47" s="27">
        <v>8.1323997767082403</v>
      </c>
      <c r="U47" s="27">
        <v>10.9728743477273</v>
      </c>
      <c r="V47" s="27">
        <v>1.11916083080593</v>
      </c>
      <c r="W47" s="27">
        <v>1.4051345956646899</v>
      </c>
      <c r="X47" s="27">
        <v>0</v>
      </c>
      <c r="Y47" s="27">
        <v>1824.5898275628399</v>
      </c>
      <c r="Z47" s="27">
        <v>109.75948392569499</v>
      </c>
      <c r="AA47" s="27">
        <v>9.8978673333828997</v>
      </c>
      <c r="AB47" s="27">
        <v>35.879386961218401</v>
      </c>
      <c r="AC47" s="27">
        <v>0</v>
      </c>
      <c r="AD47" s="27">
        <v>18.738410289710998</v>
      </c>
      <c r="AE47" s="27">
        <v>18.738410289710998</v>
      </c>
      <c r="AF47" s="27">
        <v>78.7311487152014</v>
      </c>
      <c r="AG47" s="27">
        <v>13.158543448771701</v>
      </c>
      <c r="AH47" s="27">
        <v>0.82081487918559204</v>
      </c>
      <c r="AI47" s="27">
        <v>6.4251993575980597</v>
      </c>
      <c r="AJ47" s="27">
        <v>0</v>
      </c>
      <c r="AK47" s="27">
        <v>0.75814383788903905</v>
      </c>
      <c r="AL47" s="27">
        <v>5.7086750795152001</v>
      </c>
      <c r="AM47" s="27">
        <v>0</v>
      </c>
      <c r="AN47" s="27">
        <v>8857.2605670750709</v>
      </c>
      <c r="AO47" s="27">
        <v>905.41023078490105</v>
      </c>
      <c r="AP47" s="27">
        <v>9841.4019465751699</v>
      </c>
      <c r="AQ47" s="27">
        <v>0</v>
      </c>
      <c r="AR47" s="27">
        <v>42.405606344451797</v>
      </c>
      <c r="AS47" s="27">
        <v>0</v>
      </c>
      <c r="AT47" s="27">
        <v>172.94408363728499</v>
      </c>
      <c r="AU47" s="27">
        <v>0.16646811562139999</v>
      </c>
      <c r="AV47" s="27">
        <v>5.8535204644036103E-2</v>
      </c>
      <c r="AW47" s="27">
        <v>220.206358517832</v>
      </c>
      <c r="AX47" s="27">
        <v>7.4810633307429E-2</v>
      </c>
      <c r="AY47" s="27">
        <v>0</v>
      </c>
      <c r="AZ47" s="27">
        <v>1.0850371219762201E-2</v>
      </c>
      <c r="BA47" s="27">
        <v>294.352664270871</v>
      </c>
      <c r="BB47" s="27">
        <v>285.529858636298</v>
      </c>
      <c r="BC47" s="27">
        <v>8.8228056345728803</v>
      </c>
      <c r="BD47" s="27">
        <v>0</v>
      </c>
      <c r="BE47" s="27">
        <v>0</v>
      </c>
      <c r="BF47" s="27">
        <v>1.1681336386955199</v>
      </c>
      <c r="BG47" s="27">
        <v>0</v>
      </c>
      <c r="BH47" s="27">
        <v>12.5350994282312</v>
      </c>
      <c r="BI47" s="27">
        <v>0</v>
      </c>
      <c r="BJ47" s="27">
        <v>0.32579789773860801</v>
      </c>
      <c r="BK47" s="27">
        <v>50.140328157432002</v>
      </c>
      <c r="BL47" s="27">
        <v>11.9305663287959</v>
      </c>
      <c r="BM47" s="27">
        <v>0</v>
      </c>
      <c r="BN47" s="27">
        <v>0.84233451808616899</v>
      </c>
      <c r="BO47" s="27">
        <v>1.14215348906783E-3</v>
      </c>
      <c r="BP47" s="27">
        <v>6.4342920453755204</v>
      </c>
      <c r="BQ47" s="27">
        <v>93.971765515812294</v>
      </c>
      <c r="BR47" s="27">
        <v>0</v>
      </c>
      <c r="BS47" s="27">
        <v>0.63748530096442102</v>
      </c>
      <c r="BT47" s="27">
        <v>14.542915288967301</v>
      </c>
      <c r="BU47" s="27">
        <v>1.3080437748521601</v>
      </c>
      <c r="BV47" s="27">
        <v>460.69979810733099</v>
      </c>
      <c r="BW47" s="27">
        <v>12.8433783900114</v>
      </c>
      <c r="BY47" s="36">
        <f t="shared" si="14"/>
        <v>7.9999932065166774E-3</v>
      </c>
      <c r="CA47" s="24">
        <f t="shared" si="15"/>
        <v>2.7196022821878657E-3</v>
      </c>
      <c r="CB47" s="24">
        <f t="shared" si="16"/>
        <v>2.7179720678667547E-3</v>
      </c>
      <c r="CC47" s="24">
        <f t="shared" si="17"/>
        <v>2.7208596789301031E-3</v>
      </c>
      <c r="CD47" s="24">
        <f t="shared" si="18"/>
        <v>2.6955482597635218E-3</v>
      </c>
      <c r="CE47" s="24">
        <f t="shared" si="19"/>
        <v>2.694735081394093E-3</v>
      </c>
      <c r="CF47" s="24">
        <f t="shared" si="20"/>
        <v>2.721795154494252E-3</v>
      </c>
      <c r="CG47" s="24">
        <f t="shared" si="21"/>
        <v>2.7206164118229307E-3</v>
      </c>
      <c r="CH47" s="24">
        <f t="shared" si="22"/>
        <v>2.7207645150522414E-3</v>
      </c>
      <c r="CI47" s="24">
        <f t="shared" si="23"/>
        <v>2.7192090411622761E-3</v>
      </c>
      <c r="CJ47" s="24">
        <f t="shared" si="24"/>
        <v>2.720090836815904E-3</v>
      </c>
      <c r="CK47" s="24">
        <f t="shared" si="25"/>
        <v>2.7187775249354292E-3</v>
      </c>
      <c r="CL47" s="24">
        <f t="shared" si="26"/>
        <v>2.7212178805987161E-3</v>
      </c>
      <c r="CM47" s="24">
        <f t="shared" si="27"/>
        <v>2.7227888471160061E-3</v>
      </c>
    </row>
    <row r="48" spans="1:91" x14ac:dyDescent="0.3">
      <c r="A48" s="27" t="s">
        <v>47</v>
      </c>
      <c r="B48" s="98">
        <v>2724.3675287999999</v>
      </c>
      <c r="C48" s="98">
        <v>8.5238593009999999</v>
      </c>
      <c r="D48" s="98">
        <v>14765.715745</v>
      </c>
      <c r="E48" s="98">
        <v>441.01302078999998</v>
      </c>
      <c r="F48" s="98">
        <v>427.79450451000002</v>
      </c>
      <c r="G48" s="98">
        <v>9.6072759330000004</v>
      </c>
      <c r="H48" s="98">
        <v>689.91321187000005</v>
      </c>
      <c r="I48" s="98">
        <v>12.184037838</v>
      </c>
      <c r="J48" s="98">
        <v>1.6767398845000001</v>
      </c>
      <c r="K48" s="98">
        <v>28.074081409000001</v>
      </c>
      <c r="L48" s="98">
        <v>2.0261284810000002</v>
      </c>
      <c r="M48" s="98">
        <v>2.1051849160999998</v>
      </c>
      <c r="N48" s="98">
        <v>1.1358559367000001</v>
      </c>
      <c r="O48" s="27"/>
      <c r="P48" s="29" t="s">
        <v>47</v>
      </c>
      <c r="Q48" s="29">
        <v>0</v>
      </c>
      <c r="R48" s="27">
        <v>2.03164224121159</v>
      </c>
      <c r="S48" s="27">
        <v>12.2171910053569</v>
      </c>
      <c r="T48" s="27">
        <v>12.2171910053569</v>
      </c>
      <c r="U48" s="27">
        <v>16.476467629904601</v>
      </c>
      <c r="V48" s="27">
        <v>1.6813001432754999</v>
      </c>
      <c r="W48" s="27">
        <v>2.1109094010320302</v>
      </c>
      <c r="X48" s="27">
        <v>0</v>
      </c>
      <c r="Y48" s="27">
        <v>2731.7745319642599</v>
      </c>
      <c r="Z48" s="27">
        <v>164.81036243446499</v>
      </c>
      <c r="AA48" s="27">
        <v>14.862245211557299</v>
      </c>
      <c r="AB48" s="27">
        <v>53.875117557882803</v>
      </c>
      <c r="AC48" s="27">
        <v>0</v>
      </c>
      <c r="AD48" s="27">
        <v>28.150577860389401</v>
      </c>
      <c r="AE48" s="27">
        <v>28.150577860389401</v>
      </c>
      <c r="AF48" s="27">
        <v>118.44700544784099</v>
      </c>
      <c r="AG48" s="27">
        <v>19.758328733343198</v>
      </c>
      <c r="AH48" s="27">
        <v>1.23250707204107</v>
      </c>
      <c r="AI48" s="27">
        <v>9.6478264084767709</v>
      </c>
      <c r="AJ48" s="27">
        <v>0</v>
      </c>
      <c r="AK48" s="27">
        <v>1.13894801780772</v>
      </c>
      <c r="AL48" s="27">
        <v>8.5470432651553896</v>
      </c>
      <c r="AM48" s="27">
        <v>0</v>
      </c>
      <c r="AN48" s="27">
        <v>13325.289493234501</v>
      </c>
      <c r="AO48" s="27">
        <v>1362.1396488566199</v>
      </c>
      <c r="AP48" s="27">
        <v>14805.876147539</v>
      </c>
      <c r="AQ48" s="27">
        <v>0</v>
      </c>
      <c r="AR48" s="27">
        <v>63.674656611710901</v>
      </c>
      <c r="AS48" s="27">
        <v>0</v>
      </c>
      <c r="AT48" s="27">
        <v>259.68611441597801</v>
      </c>
      <c r="AU48" s="27">
        <v>0.25008244161885401</v>
      </c>
      <c r="AV48" s="27">
        <v>8.7936425304651206E-2</v>
      </c>
      <c r="AW48" s="27">
        <v>330.81256724923702</v>
      </c>
      <c r="AX48" s="27">
        <v>0.112386899364517</v>
      </c>
      <c r="AY48" s="27">
        <v>0</v>
      </c>
      <c r="AZ48" s="27">
        <v>1.6300386514327199E-2</v>
      </c>
      <c r="BA48" s="27">
        <v>442.20146530107701</v>
      </c>
      <c r="BB48" s="27">
        <v>428.94700318695402</v>
      </c>
      <c r="BC48" s="27">
        <v>13.2544621141222</v>
      </c>
      <c r="BD48" s="27">
        <v>0</v>
      </c>
      <c r="BE48" s="27">
        <v>0</v>
      </c>
      <c r="BF48" s="27">
        <v>1.75486524523663</v>
      </c>
      <c r="BG48" s="27">
        <v>0</v>
      </c>
      <c r="BH48" s="27">
        <v>18.831242097256801</v>
      </c>
      <c r="BI48" s="27">
        <v>0</v>
      </c>
      <c r="BJ48" s="27">
        <v>0.489440103617233</v>
      </c>
      <c r="BK48" s="27">
        <v>75.325039501314393</v>
      </c>
      <c r="BL48" s="27">
        <v>17.914519514589799</v>
      </c>
      <c r="BM48" s="27">
        <v>0</v>
      </c>
      <c r="BN48" s="27">
        <v>1.2654270057375201</v>
      </c>
      <c r="BO48" s="27">
        <v>1.7158317520682099E-3</v>
      </c>
      <c r="BP48" s="27">
        <v>9.6334041078721295</v>
      </c>
      <c r="BQ48" s="27">
        <v>141.10430397125501</v>
      </c>
      <c r="BR48" s="27">
        <v>0</v>
      </c>
      <c r="BS48" s="27">
        <v>0.95722366458360197</v>
      </c>
      <c r="BT48" s="27">
        <v>21.837051208362301</v>
      </c>
      <c r="BU48" s="27">
        <v>1.9641157645734799</v>
      </c>
      <c r="BV48" s="27">
        <v>691.78965410583305</v>
      </c>
      <c r="BW48" s="27">
        <v>19.2850895747058</v>
      </c>
      <c r="BY48" s="36">
        <f t="shared" si="14"/>
        <v>7.9999997479061249E-3</v>
      </c>
      <c r="CA48" s="24">
        <f t="shared" si="15"/>
        <v>2.7187973303743496E-3</v>
      </c>
      <c r="CB48" s="24">
        <f t="shared" si="16"/>
        <v>2.7198905257234608E-3</v>
      </c>
      <c r="CC48" s="24">
        <f t="shared" si="17"/>
        <v>2.719841234421694E-3</v>
      </c>
      <c r="CD48" s="24">
        <f t="shared" si="18"/>
        <v>2.6948059468814012E-3</v>
      </c>
      <c r="CE48" s="24">
        <f t="shared" si="19"/>
        <v>2.6940474101556765E-3</v>
      </c>
      <c r="CF48" s="24">
        <f t="shared" si="20"/>
        <v>2.7196236534001868E-3</v>
      </c>
      <c r="CG48" s="24">
        <f t="shared" si="21"/>
        <v>2.7198236003437683E-3</v>
      </c>
      <c r="CH48" s="24">
        <f t="shared" si="22"/>
        <v>2.7210328626443591E-3</v>
      </c>
      <c r="CI48" s="24">
        <f t="shared" si="23"/>
        <v>2.7197174813192167E-3</v>
      </c>
      <c r="CJ48" s="24">
        <f t="shared" si="24"/>
        <v>2.7248069233309284E-3</v>
      </c>
      <c r="CK48" s="24">
        <f t="shared" si="25"/>
        <v>2.7213280220356271E-3</v>
      </c>
      <c r="CL48" s="24">
        <f t="shared" si="26"/>
        <v>2.7192314025484159E-3</v>
      </c>
      <c r="CM48" s="24">
        <f t="shared" si="27"/>
        <v>2.7222476088854942E-3</v>
      </c>
    </row>
    <row r="49" spans="1:91" x14ac:dyDescent="0.3">
      <c r="A49" s="27" t="s">
        <v>48</v>
      </c>
      <c r="B49" s="98">
        <v>1083.7248265000001</v>
      </c>
      <c r="C49" s="98">
        <v>3.3907038649999999</v>
      </c>
      <c r="D49" s="98">
        <v>5807.9398330000004</v>
      </c>
      <c r="E49" s="98">
        <v>173.24912884</v>
      </c>
      <c r="F49" s="98">
        <v>168.05650237</v>
      </c>
      <c r="G49" s="98">
        <v>3.8216734720000001</v>
      </c>
      <c r="H49" s="98">
        <v>271.46221591</v>
      </c>
      <c r="I49" s="98">
        <v>4.7864209027999998</v>
      </c>
      <c r="J49" s="98">
        <v>0.65869647939999998</v>
      </c>
      <c r="K49" s="98">
        <v>11.028722323</v>
      </c>
      <c r="L49" s="98">
        <v>0.79595154229999998</v>
      </c>
      <c r="M49" s="98">
        <v>0.82700835490000002</v>
      </c>
      <c r="N49" s="98">
        <v>0.44621369910000003</v>
      </c>
      <c r="O49" s="27"/>
      <c r="P49" s="29" t="s">
        <v>48</v>
      </c>
      <c r="Q49" s="29">
        <v>0</v>
      </c>
      <c r="R49" s="27">
        <v>0.79811588613037898</v>
      </c>
      <c r="S49" s="27">
        <v>4.7994348379531298</v>
      </c>
      <c r="T49" s="27">
        <v>4.7994348379531298</v>
      </c>
      <c r="U49" s="27">
        <v>6.4837397343044598</v>
      </c>
      <c r="V49" s="27">
        <v>0.66048903848065199</v>
      </c>
      <c r="W49" s="27">
        <v>0.82925931870251801</v>
      </c>
      <c r="X49" s="27">
        <v>0</v>
      </c>
      <c r="Y49" s="27">
        <v>1086.67146813053</v>
      </c>
      <c r="Z49" s="27">
        <v>64.855388906640201</v>
      </c>
      <c r="AA49" s="27">
        <v>5.8485229026802603</v>
      </c>
      <c r="AB49" s="27">
        <v>21.200627013217701</v>
      </c>
      <c r="AC49" s="27">
        <v>0</v>
      </c>
      <c r="AD49" s="27">
        <v>11.0587182305801</v>
      </c>
      <c r="AE49" s="27">
        <v>11.0587182305801</v>
      </c>
      <c r="AF49" s="27">
        <v>46.589857566207598</v>
      </c>
      <c r="AG49" s="27">
        <v>7.7751909379233597</v>
      </c>
      <c r="AH49" s="27">
        <v>0.48500753462422702</v>
      </c>
      <c r="AI49" s="27">
        <v>3.7965591714545499</v>
      </c>
      <c r="AJ49" s="27">
        <v>0</v>
      </c>
      <c r="AK49" s="27">
        <v>0.44742775835117898</v>
      </c>
      <c r="AL49" s="27">
        <v>3.3999279718028799</v>
      </c>
      <c r="AM49" s="27">
        <v>0</v>
      </c>
      <c r="AN49" s="27">
        <v>5241.3629130993104</v>
      </c>
      <c r="AO49" s="27">
        <v>535.78399842369504</v>
      </c>
      <c r="AP49" s="27">
        <v>5823.7367690892197</v>
      </c>
      <c r="AQ49" s="27">
        <v>0</v>
      </c>
      <c r="AR49" s="27">
        <v>25.0568416845847</v>
      </c>
      <c r="AS49" s="27">
        <v>0</v>
      </c>
      <c r="AT49" s="27">
        <v>102.190470456092</v>
      </c>
      <c r="AU49" s="27">
        <v>9.8243439100073104E-2</v>
      </c>
      <c r="AV49" s="27">
        <v>3.4545262079950602E-2</v>
      </c>
      <c r="AW49" s="27">
        <v>129.95770204533801</v>
      </c>
      <c r="AX49" s="27">
        <v>4.41507219144937E-2</v>
      </c>
      <c r="AY49" s="27">
        <v>0</v>
      </c>
      <c r="AZ49" s="27">
        <v>6.4034637808164799E-3</v>
      </c>
      <c r="BA49" s="27">
        <v>173.715956682578</v>
      </c>
      <c r="BB49" s="27">
        <v>168.509222275594</v>
      </c>
      <c r="BC49" s="27">
        <v>5.2067344069842303</v>
      </c>
      <c r="BD49" s="27">
        <v>0</v>
      </c>
      <c r="BE49" s="27">
        <v>0</v>
      </c>
      <c r="BF49" s="27">
        <v>0.68938760010361699</v>
      </c>
      <c r="BG49" s="27">
        <v>0</v>
      </c>
      <c r="BH49" s="27">
        <v>7.3977501689291598</v>
      </c>
      <c r="BI49" s="27">
        <v>0</v>
      </c>
      <c r="BJ49" s="27">
        <v>0.192274187955047</v>
      </c>
      <c r="BK49" s="27">
        <v>29.5909773276674</v>
      </c>
      <c r="BL49" s="27">
        <v>7.0496297972616402</v>
      </c>
      <c r="BM49" s="27">
        <v>0</v>
      </c>
      <c r="BN49" s="27">
        <v>0.49711399979056098</v>
      </c>
      <c r="BO49" s="27">
        <v>6.7405893505734801E-4</v>
      </c>
      <c r="BP49" s="27">
        <v>3.8320656860948898</v>
      </c>
      <c r="BQ49" s="27">
        <v>55.526593328316302</v>
      </c>
      <c r="BR49" s="27">
        <v>0</v>
      </c>
      <c r="BS49" s="27">
        <v>0.37668097848230903</v>
      </c>
      <c r="BT49" s="27">
        <v>8.5932151213699495</v>
      </c>
      <c r="BU49" s="27">
        <v>0.77290666754146098</v>
      </c>
      <c r="BV49" s="27">
        <v>272.20056994989898</v>
      </c>
      <c r="BW49" s="27">
        <v>7.5889804007445996</v>
      </c>
      <c r="BY49" s="36">
        <f t="shared" si="14"/>
        <v>7.9999937176923417E-3</v>
      </c>
      <c r="CA49" s="24">
        <f t="shared" si="15"/>
        <v>2.7189943041596811E-3</v>
      </c>
      <c r="CB49" s="24">
        <f t="shared" si="16"/>
        <v>2.7204106197814461E-3</v>
      </c>
      <c r="CC49" s="24">
        <f t="shared" si="17"/>
        <v>2.7198863182884736E-3</v>
      </c>
      <c r="CD49" s="24">
        <f t="shared" si="18"/>
        <v>2.6945465509908926E-3</v>
      </c>
      <c r="CE49" s="24">
        <f t="shared" si="19"/>
        <v>2.6938553356136621E-3</v>
      </c>
      <c r="CF49" s="24">
        <f t="shared" si="20"/>
        <v>2.7192836256236213E-3</v>
      </c>
      <c r="CG49" s="24">
        <f t="shared" si="21"/>
        <v>2.7199145834121228E-3</v>
      </c>
      <c r="CH49" s="24">
        <f t="shared" si="22"/>
        <v>2.7189282801094628E-3</v>
      </c>
      <c r="CI49" s="24">
        <f t="shared" si="23"/>
        <v>2.7213734044621526E-3</v>
      </c>
      <c r="CJ49" s="24">
        <f t="shared" si="24"/>
        <v>2.7197989668797931E-3</v>
      </c>
      <c r="CK49" s="24">
        <f t="shared" si="25"/>
        <v>2.7191904473541982E-3</v>
      </c>
      <c r="CL49" s="24">
        <f t="shared" si="26"/>
        <v>2.7218150689543794E-3</v>
      </c>
      <c r="CM49" s="24">
        <f t="shared" si="27"/>
        <v>2.7208022829143929E-3</v>
      </c>
    </row>
    <row r="50" spans="1:91" x14ac:dyDescent="0.3">
      <c r="A50" s="27" t="s">
        <v>49</v>
      </c>
      <c r="B50" s="98">
        <v>1897.2951519999999</v>
      </c>
      <c r="C50" s="98">
        <v>5.9361594750000002</v>
      </c>
      <c r="D50" s="98">
        <v>10108.738649000001</v>
      </c>
      <c r="E50" s="98">
        <v>300.68248333000003</v>
      </c>
      <c r="F50" s="98">
        <v>291.67063404999999</v>
      </c>
      <c r="G50" s="98">
        <v>6.6906703199999997</v>
      </c>
      <c r="H50" s="98">
        <v>471.65572354</v>
      </c>
      <c r="I50" s="98">
        <v>8.3070716318999995</v>
      </c>
      <c r="J50" s="98">
        <v>1.1432005141999999</v>
      </c>
      <c r="K50" s="98">
        <v>19.140896339000001</v>
      </c>
      <c r="L50" s="98">
        <v>1.3814135058000001</v>
      </c>
      <c r="M50" s="98">
        <v>1.4353141490000001</v>
      </c>
      <c r="N50" s="98">
        <v>0.77442607750000003</v>
      </c>
      <c r="O50" s="27"/>
      <c r="P50" s="29" t="s">
        <v>49</v>
      </c>
      <c r="Q50" s="29">
        <v>0</v>
      </c>
      <c r="R50" s="27">
        <v>1.38517194248528</v>
      </c>
      <c r="S50" s="27">
        <v>8.3296541940249398</v>
      </c>
      <c r="T50" s="27">
        <v>8.3296541940249398</v>
      </c>
      <c r="U50" s="27">
        <v>11.2660604528573</v>
      </c>
      <c r="V50" s="27">
        <v>1.1463103164697701</v>
      </c>
      <c r="W50" s="27">
        <v>1.4392192635743799</v>
      </c>
      <c r="X50" s="27">
        <v>0</v>
      </c>
      <c r="Y50" s="27">
        <v>1902.45513193494</v>
      </c>
      <c r="Z50" s="27">
        <v>112.692066483345</v>
      </c>
      <c r="AA50" s="27">
        <v>10.162317977235199</v>
      </c>
      <c r="AB50" s="27">
        <v>36.837961949053103</v>
      </c>
      <c r="AC50" s="27">
        <v>0</v>
      </c>
      <c r="AD50" s="27">
        <v>19.1929345354724</v>
      </c>
      <c r="AE50" s="27">
        <v>19.1929345354724</v>
      </c>
      <c r="AF50" s="27">
        <v>81.089929858187702</v>
      </c>
      <c r="AG50" s="27">
        <v>13.510093894885101</v>
      </c>
      <c r="AH50" s="27">
        <v>0.84275076344308797</v>
      </c>
      <c r="AI50" s="27">
        <v>6.5968634435751401</v>
      </c>
      <c r="AJ50" s="27">
        <v>0</v>
      </c>
      <c r="AK50" s="27">
        <v>0.77653095617308898</v>
      </c>
      <c r="AL50" s="27">
        <v>5.9523025252853499</v>
      </c>
      <c r="AM50" s="27">
        <v>0</v>
      </c>
      <c r="AN50" s="27">
        <v>9122.6022079181203</v>
      </c>
      <c r="AO50" s="27">
        <v>932.53299118349503</v>
      </c>
      <c r="AP50" s="27">
        <v>10136.225128959801</v>
      </c>
      <c r="AQ50" s="27">
        <v>0</v>
      </c>
      <c r="AR50" s="27">
        <v>43.538632837309898</v>
      </c>
      <c r="AS50" s="27">
        <v>0</v>
      </c>
      <c r="AT50" s="27">
        <v>177.56478159413999</v>
      </c>
      <c r="AU50" s="27">
        <v>0.17050652608012701</v>
      </c>
      <c r="AV50" s="27">
        <v>5.9955026434519901E-2</v>
      </c>
      <c r="AW50" s="27">
        <v>225.548079931215</v>
      </c>
      <c r="AX50" s="27">
        <v>7.6625465771590198E-2</v>
      </c>
      <c r="AY50" s="27">
        <v>0</v>
      </c>
      <c r="AZ50" s="27">
        <v>1.11135870971191E-2</v>
      </c>
      <c r="BA50" s="27">
        <v>301.49255467148998</v>
      </c>
      <c r="BB50" s="27">
        <v>292.45619993270998</v>
      </c>
      <c r="BC50" s="27">
        <v>9.0363547387798402</v>
      </c>
      <c r="BD50" s="27">
        <v>0</v>
      </c>
      <c r="BE50" s="27">
        <v>0</v>
      </c>
      <c r="BF50" s="27">
        <v>1.1964689844959899</v>
      </c>
      <c r="BG50" s="27">
        <v>0</v>
      </c>
      <c r="BH50" s="27">
        <v>12.839172345993299</v>
      </c>
      <c r="BI50" s="27">
        <v>0</v>
      </c>
      <c r="BJ50" s="27">
        <v>0.33370149610167699</v>
      </c>
      <c r="BK50" s="27">
        <v>51.356639376643102</v>
      </c>
      <c r="BL50" s="27">
        <v>12.249355666166</v>
      </c>
      <c r="BM50" s="27">
        <v>0</v>
      </c>
      <c r="BN50" s="27">
        <v>0.862767343518687</v>
      </c>
      <c r="BO50" s="27">
        <v>1.1698493587305699E-3</v>
      </c>
      <c r="BP50" s="27">
        <v>6.7088560353533104</v>
      </c>
      <c r="BQ50" s="27">
        <v>96.482609700408005</v>
      </c>
      <c r="BR50" s="27">
        <v>0</v>
      </c>
      <c r="BS50" s="27">
        <v>0.65451368926111397</v>
      </c>
      <c r="BT50" s="27">
        <v>14.931467916504699</v>
      </c>
      <c r="BU50" s="27">
        <v>1.3429943227827099</v>
      </c>
      <c r="BV50" s="27">
        <v>472.93831091783898</v>
      </c>
      <c r="BW50" s="27">
        <v>13.1865106094693</v>
      </c>
      <c r="BY50" s="36">
        <f t="shared" si="14"/>
        <v>8.0000127095153917E-3</v>
      </c>
      <c r="CA50" s="24">
        <f t="shared" si="15"/>
        <v>2.7196506191990264E-3</v>
      </c>
      <c r="CB50" s="24">
        <f t="shared" si="16"/>
        <v>2.7194434976580005E-3</v>
      </c>
      <c r="CC50" s="24">
        <f t="shared" si="17"/>
        <v>2.7190810757105671E-3</v>
      </c>
      <c r="CD50" s="24">
        <f t="shared" si="18"/>
        <v>2.6941088570194586E-3</v>
      </c>
      <c r="CE50" s="24">
        <f t="shared" si="19"/>
        <v>2.6933321047854348E-3</v>
      </c>
      <c r="CF50" s="24">
        <f t="shared" si="20"/>
        <v>2.718070758762286E-3</v>
      </c>
      <c r="CG50" s="24">
        <f t="shared" si="21"/>
        <v>2.7193296165528369E-3</v>
      </c>
      <c r="CH50" s="24">
        <f t="shared" si="22"/>
        <v>2.7184744667688816E-3</v>
      </c>
      <c r="CI50" s="24">
        <f t="shared" si="23"/>
        <v>2.7202596842308183E-3</v>
      </c>
      <c r="CJ50" s="24">
        <f t="shared" si="24"/>
        <v>2.7186917242934881E-3</v>
      </c>
      <c r="CK50" s="24">
        <f t="shared" si="25"/>
        <v>2.7207180684854313E-3</v>
      </c>
      <c r="CL50" s="24">
        <f t="shared" si="26"/>
        <v>2.7207385763601279E-3</v>
      </c>
      <c r="CM50" s="24">
        <f t="shared" si="27"/>
        <v>2.7179852722469177E-3</v>
      </c>
    </row>
    <row r="51" spans="1:91" x14ac:dyDescent="0.3">
      <c r="A51" s="27" t="s">
        <v>50</v>
      </c>
      <c r="B51" s="98">
        <v>3878.3100251000001</v>
      </c>
      <c r="C51" s="98">
        <v>12.1342572</v>
      </c>
      <c r="D51" s="98">
        <v>20204.449918999999</v>
      </c>
      <c r="E51" s="98">
        <v>599.98174357000005</v>
      </c>
      <c r="F51" s="98">
        <v>582.00077383999997</v>
      </c>
      <c r="G51" s="98">
        <v>13.676566179</v>
      </c>
      <c r="H51" s="98">
        <v>944.12960906000001</v>
      </c>
      <c r="I51" s="98">
        <v>16.575928423000001</v>
      </c>
      <c r="J51" s="98">
        <v>2.2811419884999999</v>
      </c>
      <c r="K51" s="98">
        <v>38.193739229000002</v>
      </c>
      <c r="L51" s="98">
        <v>2.7564721250000002</v>
      </c>
      <c r="M51" s="98">
        <v>2.8640254525</v>
      </c>
      <c r="N51" s="98">
        <v>1.5452895794999999</v>
      </c>
      <c r="O51" s="27"/>
      <c r="P51" s="29" t="s">
        <v>50</v>
      </c>
      <c r="Q51" s="29">
        <v>0</v>
      </c>
      <c r="R51" s="27">
        <v>2.7639683618967101</v>
      </c>
      <c r="S51" s="27">
        <v>16.6209658468402</v>
      </c>
      <c r="T51" s="27">
        <v>16.6209658468402</v>
      </c>
      <c r="U51" s="27">
        <v>22.5564566116999</v>
      </c>
      <c r="V51" s="27">
        <v>2.2873406958234499</v>
      </c>
      <c r="W51" s="27">
        <v>2.87181542444341</v>
      </c>
      <c r="X51" s="27">
        <v>0</v>
      </c>
      <c r="Y51" s="27">
        <v>3888.8537868681701</v>
      </c>
      <c r="Z51" s="27">
        <v>225.627179141721</v>
      </c>
      <c r="AA51" s="27">
        <v>20.346463769459799</v>
      </c>
      <c r="AB51" s="27">
        <v>73.754891351050702</v>
      </c>
      <c r="AC51" s="27">
        <v>0</v>
      </c>
      <c r="AD51" s="27">
        <v>38.297614294903099</v>
      </c>
      <c r="AE51" s="27">
        <v>38.297614294903099</v>
      </c>
      <c r="AF51" s="27">
        <v>162.07527881259</v>
      </c>
      <c r="AG51" s="27">
        <v>27.0492305771314</v>
      </c>
      <c r="AH51" s="27">
        <v>1.68730596040369</v>
      </c>
      <c r="AI51" s="27">
        <v>13.2079193550731</v>
      </c>
      <c r="AJ51" s="27">
        <v>0</v>
      </c>
      <c r="AK51" s="27">
        <v>1.5494932418654701</v>
      </c>
      <c r="AL51" s="27">
        <v>12.167241997607899</v>
      </c>
      <c r="AM51" s="27">
        <v>0</v>
      </c>
      <c r="AN51" s="27">
        <v>18233.4443494105</v>
      </c>
      <c r="AO51" s="27">
        <v>1863.8633285537101</v>
      </c>
      <c r="AP51" s="27">
        <v>20259.382956776801</v>
      </c>
      <c r="AQ51" s="27">
        <v>0</v>
      </c>
      <c r="AR51" s="27">
        <v>87.171217426395998</v>
      </c>
      <c r="AS51" s="27">
        <v>0</v>
      </c>
      <c r="AT51" s="27">
        <v>355.51248064022099</v>
      </c>
      <c r="AU51" s="27">
        <v>0.34022818201359101</v>
      </c>
      <c r="AV51" s="27">
        <v>0.119634658200918</v>
      </c>
      <c r="AW51" s="27">
        <v>450.05930695503002</v>
      </c>
      <c r="AX51" s="27">
        <v>0.15289900880195301</v>
      </c>
      <c r="AY51" s="27">
        <v>0</v>
      </c>
      <c r="AZ51" s="27">
        <v>2.2176174043882901E-2</v>
      </c>
      <c r="BA51" s="27">
        <v>601.59783723956195</v>
      </c>
      <c r="BB51" s="27">
        <v>583.56798185063894</v>
      </c>
      <c r="BC51" s="27">
        <v>18.029855388922801</v>
      </c>
      <c r="BD51" s="27">
        <v>0</v>
      </c>
      <c r="BE51" s="27">
        <v>0</v>
      </c>
      <c r="BF51" s="27">
        <v>2.38744022079289</v>
      </c>
      <c r="BG51" s="27">
        <v>0</v>
      </c>
      <c r="BH51" s="27">
        <v>25.619303920368999</v>
      </c>
      <c r="BI51" s="27">
        <v>0</v>
      </c>
      <c r="BJ51" s="27">
        <v>0.66586877825360902</v>
      </c>
      <c r="BK51" s="27">
        <v>102.477219277214</v>
      </c>
      <c r="BL51" s="27">
        <v>24.525093107442402</v>
      </c>
      <c r="BM51" s="27">
        <v>0</v>
      </c>
      <c r="BN51" s="27">
        <v>1.7215703271107801</v>
      </c>
      <c r="BO51" s="27">
        <v>2.3343488075750702E-3</v>
      </c>
      <c r="BP51" s="27">
        <v>13.713753810303301</v>
      </c>
      <c r="BQ51" s="27">
        <v>193.173129646641</v>
      </c>
      <c r="BR51" s="27">
        <v>0</v>
      </c>
      <c r="BS51" s="27">
        <v>1.31044872416719</v>
      </c>
      <c r="BT51" s="27">
        <v>29.895160704869902</v>
      </c>
      <c r="BU51" s="27">
        <v>2.6888852440285</v>
      </c>
      <c r="BV51" s="27">
        <v>946.69651085500698</v>
      </c>
      <c r="BW51" s="27">
        <v>26.401345177046601</v>
      </c>
      <c r="BY51" s="36">
        <f t="shared" si="14"/>
        <v>8.0000106201840431E-3</v>
      </c>
      <c r="CA51" s="24">
        <f t="shared" si="15"/>
        <v>2.7186485092558269E-3</v>
      </c>
      <c r="CB51" s="24">
        <f t="shared" si="16"/>
        <v>2.7183202947024016E-3</v>
      </c>
      <c r="CC51" s="24">
        <f t="shared" si="17"/>
        <v>2.7188583701624877E-3</v>
      </c>
      <c r="CD51" s="24">
        <f t="shared" si="18"/>
        <v>2.6935714075995974E-3</v>
      </c>
      <c r="CE51" s="24">
        <f t="shared" si="19"/>
        <v>2.6927936887414269E-3</v>
      </c>
      <c r="CF51" s="24">
        <f t="shared" si="20"/>
        <v>2.719076617374997E-3</v>
      </c>
      <c r="CG51" s="24">
        <f t="shared" si="21"/>
        <v>2.7188023449054247E-3</v>
      </c>
      <c r="CH51" s="24">
        <f t="shared" si="22"/>
        <v>2.717037784605011E-3</v>
      </c>
      <c r="CI51" s="24">
        <f t="shared" si="23"/>
        <v>2.7173702271492597E-3</v>
      </c>
      <c r="CJ51" s="24">
        <f t="shared" si="24"/>
        <v>2.7196883049415001E-3</v>
      </c>
      <c r="CK51" s="24">
        <f t="shared" si="25"/>
        <v>2.7195039734747811E-3</v>
      </c>
      <c r="CL51" s="24">
        <f t="shared" si="26"/>
        <v>2.7199380985284813E-3</v>
      </c>
      <c r="CM51" s="24">
        <f t="shared" si="27"/>
        <v>2.7203071975871089E-3</v>
      </c>
    </row>
    <row r="52" spans="1:91" s="29" customFormat="1" x14ac:dyDescent="0.3">
      <c r="A52" s="27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7"/>
      <c r="M52" s="97"/>
      <c r="N52" s="97"/>
      <c r="O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Y52" s="36"/>
      <c r="CA52" s="24" t="str">
        <f t="shared" si="15"/>
        <v/>
      </c>
      <c r="CB52" s="24" t="str">
        <f t="shared" si="16"/>
        <v/>
      </c>
      <c r="CC52" s="24" t="str">
        <f t="shared" si="17"/>
        <v/>
      </c>
      <c r="CD52" s="24" t="str">
        <f t="shared" si="18"/>
        <v/>
      </c>
      <c r="CE52" s="24" t="str">
        <f t="shared" si="19"/>
        <v/>
      </c>
      <c r="CF52" s="24" t="str">
        <f t="shared" si="20"/>
        <v/>
      </c>
      <c r="CG52" s="24" t="str">
        <f t="shared" si="21"/>
        <v/>
      </c>
      <c r="CK52" s="24" t="str">
        <f t="shared" si="25"/>
        <v/>
      </c>
      <c r="CL52" s="24" t="str">
        <f t="shared" si="26"/>
        <v/>
      </c>
      <c r="CM52" s="24" t="str">
        <f t="shared" si="27"/>
        <v/>
      </c>
    </row>
    <row r="53" spans="1:91" x14ac:dyDescent="0.3"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7"/>
      <c r="M53" s="97"/>
      <c r="N53" s="97"/>
      <c r="R53" s="27"/>
      <c r="CA53" s="24" t="str">
        <f t="shared" si="15"/>
        <v/>
      </c>
      <c r="CB53" s="24" t="str">
        <f t="shared" si="16"/>
        <v/>
      </c>
      <c r="CC53" s="24" t="str">
        <f t="shared" si="17"/>
        <v/>
      </c>
      <c r="CD53" s="24" t="str">
        <f t="shared" si="18"/>
        <v/>
      </c>
      <c r="CE53" s="24" t="str">
        <f t="shared" si="19"/>
        <v/>
      </c>
      <c r="CF53" s="24" t="str">
        <f t="shared" si="20"/>
        <v/>
      </c>
      <c r="CG53" s="24" t="str">
        <f t="shared" si="21"/>
        <v/>
      </c>
      <c r="CK53" s="24" t="str">
        <f t="shared" si="25"/>
        <v/>
      </c>
      <c r="CL53" s="24" t="str">
        <f t="shared" si="26"/>
        <v/>
      </c>
      <c r="CM53" s="24" t="str">
        <f t="shared" si="27"/>
        <v/>
      </c>
    </row>
    <row r="54" spans="1:91" x14ac:dyDescent="0.3">
      <c r="A54" s="27" t="s">
        <v>231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27"/>
      <c r="P54" s="29"/>
      <c r="R54" s="27"/>
      <c r="BY54" s="36"/>
      <c r="CA54" s="24" t="str">
        <f t="shared" si="15"/>
        <v/>
      </c>
      <c r="CB54" s="24" t="str">
        <f t="shared" si="16"/>
        <v/>
      </c>
      <c r="CC54" s="24" t="str">
        <f t="shared" si="17"/>
        <v/>
      </c>
      <c r="CD54" s="24" t="str">
        <f t="shared" si="18"/>
        <v/>
      </c>
      <c r="CE54" s="24" t="str">
        <f t="shared" si="19"/>
        <v/>
      </c>
      <c r="CF54" s="24" t="str">
        <f t="shared" si="20"/>
        <v/>
      </c>
      <c r="CG54" s="24" t="str">
        <f t="shared" si="21"/>
        <v/>
      </c>
      <c r="CH54" s="24" t="str">
        <f>IF(I54=0,"",(T54-I54)/I54)</f>
        <v/>
      </c>
      <c r="CI54" s="24" t="str">
        <f>IF(J54=0,"",(V54-J54)/J54)</f>
        <v/>
      </c>
      <c r="CJ54" s="24" t="str">
        <f>IF(K54=0,"",(AE54-K54)/K54)</f>
        <v/>
      </c>
      <c r="CK54" s="24" t="str">
        <f t="shared" si="25"/>
        <v/>
      </c>
      <c r="CL54" s="24" t="str">
        <f t="shared" si="26"/>
        <v/>
      </c>
      <c r="CM54" s="24" t="str">
        <f t="shared" si="27"/>
        <v/>
      </c>
    </row>
    <row r="55" spans="1:91" x14ac:dyDescent="0.3">
      <c r="A55" s="27" t="s">
        <v>1</v>
      </c>
      <c r="B55" s="98">
        <v>47.374694828999999</v>
      </c>
      <c r="C55" s="98">
        <v>0.14822382000000001</v>
      </c>
      <c r="D55" s="98">
        <v>381.77015712999997</v>
      </c>
      <c r="E55" s="98">
        <v>11.173195568000001</v>
      </c>
      <c r="F55" s="98">
        <v>10.837999699999999</v>
      </c>
      <c r="G55" s="98">
        <v>0.16706364800000001</v>
      </c>
      <c r="H55" s="98">
        <v>16.771542829000001</v>
      </c>
      <c r="I55" s="98">
        <v>0.30868620920000001</v>
      </c>
      <c r="J55" s="98">
        <v>4.2480701799999999E-2</v>
      </c>
      <c r="K55" s="98">
        <v>0.71126517190000005</v>
      </c>
      <c r="L55" s="98">
        <v>5.1332565599999998E-2</v>
      </c>
      <c r="M55" s="98">
        <v>5.3335483699999998E-2</v>
      </c>
      <c r="N55" s="98">
        <v>2.8777246699999998E-2</v>
      </c>
      <c r="O55" s="27"/>
      <c r="P55" s="29" t="s">
        <v>1</v>
      </c>
      <c r="Q55" s="29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Y55" s="36"/>
      <c r="CA55" s="24">
        <f t="shared" si="15"/>
        <v>-1</v>
      </c>
      <c r="CB55" s="24">
        <f t="shared" si="16"/>
        <v>-1</v>
      </c>
      <c r="CC55" s="24">
        <f t="shared" si="17"/>
        <v>-1</v>
      </c>
      <c r="CD55" s="24">
        <f t="shared" si="18"/>
        <v>-1</v>
      </c>
      <c r="CE55" s="24">
        <f t="shared" si="19"/>
        <v>-1</v>
      </c>
      <c r="CF55" s="24">
        <f t="shared" si="20"/>
        <v>-1</v>
      </c>
      <c r="CG55" s="24">
        <f t="shared" si="21"/>
        <v>-1</v>
      </c>
      <c r="CH55" s="24">
        <f>IF(I55=0,"",(T55-I55)/I55)</f>
        <v>-1</v>
      </c>
      <c r="CI55" s="24">
        <f>IF(J55=0,"",(V55-J55)/J55)</f>
        <v>-1</v>
      </c>
      <c r="CJ55" s="24">
        <f>IF(K55=0,"",(AE55-K55)/K55)</f>
        <v>-1</v>
      </c>
      <c r="CK55" s="24">
        <f t="shared" si="25"/>
        <v>-1</v>
      </c>
      <c r="CL55" s="24">
        <f t="shared" si="26"/>
        <v>-1</v>
      </c>
      <c r="CM55" s="24">
        <f t="shared" si="27"/>
        <v>-1</v>
      </c>
    </row>
    <row r="56" spans="1:91" s="29" customFormat="1" x14ac:dyDescent="0.3">
      <c r="A56" s="27" t="s">
        <v>11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27"/>
      <c r="P56" s="29" t="s">
        <v>11</v>
      </c>
      <c r="Q56" s="29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/>
      <c r="BY56" s="36"/>
      <c r="BZ56"/>
      <c r="CA56" s="24" t="str">
        <f t="shared" si="15"/>
        <v/>
      </c>
      <c r="CB56" s="24" t="str">
        <f t="shared" si="16"/>
        <v/>
      </c>
      <c r="CC56" s="24" t="str">
        <f t="shared" si="17"/>
        <v/>
      </c>
      <c r="CD56" s="24" t="str">
        <f t="shared" si="18"/>
        <v/>
      </c>
      <c r="CE56" s="24" t="str">
        <f t="shared" si="19"/>
        <v/>
      </c>
      <c r="CF56" s="24" t="str">
        <f t="shared" si="20"/>
        <v/>
      </c>
      <c r="CG56" s="24" t="str">
        <f t="shared" si="21"/>
        <v/>
      </c>
      <c r="CH56" s="24" t="str">
        <f>IF(I56=0,"",(T56-I56)/I56)</f>
        <v/>
      </c>
      <c r="CI56" s="24" t="str">
        <f>IF(J56=0,"",(V56-J56)/J56)</f>
        <v/>
      </c>
      <c r="CJ56" s="24" t="str">
        <f>IF(K56=0,"",(AE56-K56)/K56)</f>
        <v/>
      </c>
      <c r="CK56" s="24" t="str">
        <f t="shared" si="25"/>
        <v/>
      </c>
      <c r="CL56" s="24" t="str">
        <f t="shared" si="26"/>
        <v/>
      </c>
      <c r="CM56" s="24" t="str">
        <f t="shared" si="27"/>
        <v/>
      </c>
    </row>
    <row r="57" spans="1:91" s="29" customFormat="1" x14ac:dyDescent="0.3">
      <c r="A57" s="27" t="s">
        <v>58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27"/>
      <c r="P57" s="29" t="s">
        <v>58</v>
      </c>
      <c r="Q57" s="29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/>
      <c r="BY57" s="36"/>
      <c r="BZ57"/>
      <c r="CA57" s="24" t="str">
        <f t="shared" si="15"/>
        <v/>
      </c>
      <c r="CB57" s="24" t="str">
        <f t="shared" si="16"/>
        <v/>
      </c>
      <c r="CC57" s="24" t="str">
        <f t="shared" si="17"/>
        <v/>
      </c>
      <c r="CD57" s="24" t="str">
        <f t="shared" si="18"/>
        <v/>
      </c>
      <c r="CE57" s="24" t="str">
        <f t="shared" si="19"/>
        <v/>
      </c>
      <c r="CF57" s="24" t="str">
        <f t="shared" si="20"/>
        <v/>
      </c>
      <c r="CG57" s="24" t="str">
        <f t="shared" si="21"/>
        <v/>
      </c>
      <c r="CH57" s="24" t="str">
        <f>IF(I57=0,"",(T57-I57)/I57)</f>
        <v/>
      </c>
      <c r="CI57" s="24" t="str">
        <f>IF(J57=0,"",(V57-J57)/J57)</f>
        <v/>
      </c>
      <c r="CJ57" s="24" t="str">
        <f>IF(K57=0,"",(AE57-K57)/K57)</f>
        <v/>
      </c>
      <c r="CK57" s="24" t="str">
        <f t="shared" si="25"/>
        <v/>
      </c>
      <c r="CL57" s="24" t="str">
        <f t="shared" si="26"/>
        <v/>
      </c>
      <c r="CM57" s="24" t="str">
        <f t="shared" si="27"/>
        <v/>
      </c>
    </row>
    <row r="58" spans="1:91" s="29" customFormat="1" x14ac:dyDescent="0.3">
      <c r="A58" s="27" t="s">
        <v>176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7"/>
      <c r="M58" s="97"/>
      <c r="N58" s="97"/>
      <c r="O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Y58" s="36"/>
      <c r="CA58" s="24" t="str">
        <f t="shared" si="15"/>
        <v/>
      </c>
      <c r="CB58" s="24" t="str">
        <f t="shared" si="16"/>
        <v/>
      </c>
      <c r="CC58" s="24" t="str">
        <f t="shared" si="17"/>
        <v/>
      </c>
      <c r="CD58" s="24" t="str">
        <f t="shared" si="18"/>
        <v/>
      </c>
      <c r="CE58" s="24" t="str">
        <f t="shared" si="19"/>
        <v/>
      </c>
      <c r="CF58" s="24" t="str">
        <f t="shared" si="20"/>
        <v/>
      </c>
      <c r="CG58" s="24" t="str">
        <f t="shared" si="21"/>
        <v/>
      </c>
      <c r="CK58" s="24" t="str">
        <f t="shared" si="25"/>
        <v/>
      </c>
      <c r="CL58" s="24" t="str">
        <f t="shared" si="26"/>
        <v/>
      </c>
      <c r="CM58" s="24" t="str">
        <f t="shared" si="27"/>
        <v/>
      </c>
    </row>
    <row r="59" spans="1:91" s="29" customFormat="1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Y59" s="36"/>
      <c r="CA59" s="24" t="str">
        <f t="shared" si="15"/>
        <v/>
      </c>
      <c r="CB59" s="24" t="str">
        <f t="shared" si="16"/>
        <v/>
      </c>
      <c r="CC59" s="24" t="str">
        <f t="shared" si="17"/>
        <v/>
      </c>
      <c r="CD59" s="24" t="str">
        <f t="shared" si="18"/>
        <v/>
      </c>
      <c r="CE59" s="24" t="str">
        <f t="shared" si="19"/>
        <v/>
      </c>
      <c r="CF59" s="24" t="str">
        <f t="shared" si="20"/>
        <v/>
      </c>
      <c r="CG59" s="24" t="str">
        <f t="shared" si="21"/>
        <v/>
      </c>
    </row>
    <row r="60" spans="1:91" x14ac:dyDescent="0.3">
      <c r="A60" s="1" t="s">
        <v>55</v>
      </c>
      <c r="B60" s="1">
        <f t="shared" ref="B60:J60" si="28">SUM(B3:B58)</f>
        <v>102928.643192441</v>
      </c>
      <c r="C60" s="1">
        <f t="shared" si="28"/>
        <v>322.03826870080002</v>
      </c>
      <c r="D60" s="1">
        <f t="shared" si="28"/>
        <v>557598.23133150896</v>
      </c>
      <c r="E60" s="1">
        <f t="shared" si="28"/>
        <v>16623.501692603</v>
      </c>
      <c r="F60" s="1">
        <f t="shared" si="28"/>
        <v>16125.244967939998</v>
      </c>
      <c r="G60" s="1">
        <f t="shared" si="28"/>
        <v>362.9702723357999</v>
      </c>
      <c r="H60" s="1">
        <f t="shared" si="28"/>
        <v>26007.580751733993</v>
      </c>
      <c r="I60" s="1">
        <f t="shared" si="28"/>
        <v>436.87720001409991</v>
      </c>
      <c r="J60" s="1">
        <f t="shared" si="28"/>
        <v>60.113752621099991</v>
      </c>
      <c r="K60" s="1">
        <f>SUM(K3:K58)</f>
        <v>1006.5648961785001</v>
      </c>
      <c r="L60" s="1">
        <f>SUM(L3:L58)</f>
        <v>72.658794090700013</v>
      </c>
      <c r="M60" s="1">
        <f>SUM(M3:M58)</f>
        <v>75.471308215100024</v>
      </c>
      <c r="N60" s="1">
        <f>SUM(N3:N58)</f>
        <v>42.217634928000003</v>
      </c>
      <c r="O60" s="1"/>
      <c r="P60" s="1"/>
      <c r="Q60" s="1">
        <f>SUM(Q3:Q58)</f>
        <v>0</v>
      </c>
      <c r="R60" s="1">
        <f t="shared" ref="R60:BW60" si="29">SUM(R3:R58)</f>
        <v>72.804979811575123</v>
      </c>
      <c r="S60" s="1">
        <f t="shared" si="29"/>
        <v>437.75590082725495</v>
      </c>
      <c r="T60" s="1">
        <f t="shared" si="29"/>
        <v>437.75590082725495</v>
      </c>
      <c r="U60" s="1">
        <f t="shared" si="29"/>
        <v>622.69563237259365</v>
      </c>
      <c r="V60" s="1">
        <f t="shared" si="29"/>
        <v>60.234641647747722</v>
      </c>
      <c r="W60" s="1">
        <f t="shared" si="29"/>
        <v>75.623106496380743</v>
      </c>
      <c r="X60" s="1">
        <f t="shared" si="29"/>
        <v>0</v>
      </c>
      <c r="Y60" s="1">
        <f t="shared" si="29"/>
        <v>103161.0857917489</v>
      </c>
      <c r="Z60" s="1">
        <f t="shared" si="29"/>
        <v>6228.689931760483</v>
      </c>
      <c r="AA60" s="1">
        <f t="shared" si="29"/>
        <v>561.68924255818581</v>
      </c>
      <c r="AB60" s="1">
        <f t="shared" si="29"/>
        <v>2036.1003611667834</v>
      </c>
      <c r="AC60" s="1">
        <f t="shared" si="29"/>
        <v>0</v>
      </c>
      <c r="AD60" s="1">
        <f t="shared" si="29"/>
        <v>1008.589448243205</v>
      </c>
      <c r="AE60" s="1">
        <f t="shared" si="29"/>
        <v>1008.589448243205</v>
      </c>
      <c r="AF60" s="1">
        <f t="shared" si="29"/>
        <v>4469.8568609628655</v>
      </c>
      <c r="AG60" s="1">
        <f t="shared" si="29"/>
        <v>746.72685615728074</v>
      </c>
      <c r="AH60" s="1">
        <f t="shared" si="29"/>
        <v>46.58010831068286</v>
      </c>
      <c r="AI60" s="1">
        <f t="shared" si="29"/>
        <v>364.61994271779702</v>
      </c>
      <c r="AJ60" s="1">
        <f t="shared" si="29"/>
        <v>0</v>
      </c>
      <c r="AK60" s="1">
        <f t="shared" si="29"/>
        <v>42.303640022866901</v>
      </c>
      <c r="AL60" s="1">
        <f t="shared" si="29"/>
        <v>322.76541294979978</v>
      </c>
      <c r="AM60" s="1">
        <f t="shared" si="29"/>
        <v>0</v>
      </c>
      <c r="AN60" s="1">
        <f t="shared" si="29"/>
        <v>502858.87725217448</v>
      </c>
      <c r="AO60" s="1">
        <f t="shared" si="29"/>
        <v>51403.370274565277</v>
      </c>
      <c r="AP60" s="1">
        <f t="shared" si="29"/>
        <v>558732.10438770265</v>
      </c>
      <c r="AQ60" s="1">
        <f t="shared" si="29"/>
        <v>0</v>
      </c>
      <c r="AR60" s="1">
        <f t="shared" si="29"/>
        <v>2406.456763461746</v>
      </c>
      <c r="AS60" s="1">
        <f t="shared" si="29"/>
        <v>0</v>
      </c>
      <c r="AT60" s="1">
        <f t="shared" si="29"/>
        <v>9814.3265100486042</v>
      </c>
      <c r="AU60" s="1">
        <f t="shared" si="29"/>
        <v>9.4202519759921532</v>
      </c>
      <c r="AV60" s="1">
        <f t="shared" si="29"/>
        <v>3.3124403451922269</v>
      </c>
      <c r="AW60" s="1">
        <f t="shared" si="29"/>
        <v>12461.236125666015</v>
      </c>
      <c r="AX60" s="1">
        <f t="shared" si="29"/>
        <v>4.2334603298689704</v>
      </c>
      <c r="AY60" s="1">
        <f t="shared" si="29"/>
        <v>0</v>
      </c>
      <c r="AZ60" s="1">
        <f t="shared" si="29"/>
        <v>0.6140131089963381</v>
      </c>
      <c r="BA60" s="1">
        <f t="shared" si="29"/>
        <v>16657.098024245868</v>
      </c>
      <c r="BB60" s="1">
        <f t="shared" si="29"/>
        <v>16157.822160583601</v>
      </c>
      <c r="BC60" s="1">
        <f t="shared" si="29"/>
        <v>499.27586366227933</v>
      </c>
      <c r="BD60" s="1">
        <f t="shared" si="29"/>
        <v>0</v>
      </c>
      <c r="BE60" s="1">
        <f t="shared" si="29"/>
        <v>0</v>
      </c>
      <c r="BF60" s="1">
        <f t="shared" si="29"/>
        <v>66.103355558389211</v>
      </c>
      <c r="BG60" s="1">
        <f t="shared" si="29"/>
        <v>0</v>
      </c>
      <c r="BH60" s="1">
        <f t="shared" si="29"/>
        <v>709.34698114427704</v>
      </c>
      <c r="BI60" s="1">
        <f t="shared" si="29"/>
        <v>0</v>
      </c>
      <c r="BJ60" s="1">
        <f t="shared" si="29"/>
        <v>18.436541647227962</v>
      </c>
      <c r="BK60" s="1">
        <f t="shared" si="29"/>
        <v>2837.3875353351114</v>
      </c>
      <c r="BL60" s="1">
        <f t="shared" si="29"/>
        <v>677.04264736699724</v>
      </c>
      <c r="BM60" s="1">
        <f t="shared" si="29"/>
        <v>0</v>
      </c>
      <c r="BN60" s="1">
        <f t="shared" si="29"/>
        <v>47.666822487492375</v>
      </c>
      <c r="BO60" s="1">
        <f t="shared" si="29"/>
        <v>6.4632985026288933E-2</v>
      </c>
      <c r="BP60" s="1">
        <f t="shared" si="29"/>
        <v>363.78995393490322</v>
      </c>
      <c r="BQ60" s="1">
        <f t="shared" si="29"/>
        <v>5332.7631960651261</v>
      </c>
      <c r="BR60" s="1">
        <f t="shared" si="29"/>
        <v>0</v>
      </c>
      <c r="BS60" s="1">
        <f t="shared" si="29"/>
        <v>36.176279906012141</v>
      </c>
      <c r="BT60" s="1">
        <f t="shared" si="29"/>
        <v>825.28855338974483</v>
      </c>
      <c r="BU60" s="1">
        <f t="shared" si="29"/>
        <v>74.229639874369667</v>
      </c>
      <c r="BV60" s="1">
        <f t="shared" si="29"/>
        <v>26061.508160385001</v>
      </c>
      <c r="BW60" s="1">
        <f t="shared" si="29"/>
        <v>728.84138358689222</v>
      </c>
      <c r="CA60" s="24"/>
      <c r="CB60" s="24"/>
      <c r="CC60" s="24"/>
      <c r="CD60" s="24"/>
      <c r="CE60" s="24"/>
      <c r="CF60" s="24"/>
      <c r="CG60" s="24"/>
      <c r="CH60" s="24"/>
      <c r="CI60" s="24"/>
      <c r="CJ60" s="24"/>
    </row>
    <row r="61" spans="1:91" x14ac:dyDescent="0.3">
      <c r="A61" s="27" t="s">
        <v>56</v>
      </c>
      <c r="B61" s="50">
        <f>SUM(B2:B51)</f>
        <v>102881.26849761199</v>
      </c>
      <c r="C61" s="50">
        <f t="shared" ref="C61:N61" si="30">SUM(C2:C51)</f>
        <v>321.89004488080002</v>
      </c>
      <c r="D61" s="50">
        <f t="shared" si="30"/>
        <v>557216.46117437899</v>
      </c>
      <c r="E61" s="50">
        <f t="shared" si="30"/>
        <v>16612.328497035</v>
      </c>
      <c r="F61" s="50">
        <f t="shared" si="30"/>
        <v>16114.406968239999</v>
      </c>
      <c r="G61" s="50">
        <f t="shared" si="30"/>
        <v>362.80320868779989</v>
      </c>
      <c r="H61" s="50">
        <f t="shared" si="30"/>
        <v>25990.809208904993</v>
      </c>
      <c r="I61" s="50">
        <f t="shared" si="30"/>
        <v>436.56851380489991</v>
      </c>
      <c r="J61" s="50">
        <f t="shared" si="30"/>
        <v>60.071271919299988</v>
      </c>
      <c r="K61" s="50">
        <f t="shared" si="30"/>
        <v>1005.8536310066002</v>
      </c>
      <c r="L61" s="50">
        <f t="shared" si="30"/>
        <v>72.607461525100007</v>
      </c>
      <c r="M61" s="50">
        <f t="shared" si="30"/>
        <v>75.417972731400027</v>
      </c>
      <c r="N61" s="50">
        <f t="shared" si="30"/>
        <v>42.1888576813</v>
      </c>
    </row>
    <row r="62" spans="1:91" x14ac:dyDescent="0.3">
      <c r="A62" s="29" t="s">
        <v>240</v>
      </c>
      <c r="B62" s="27">
        <f>+B3+B5+B8+B9+B11+B12+B14+B15+B16+B17+B18+B19+B20+B21+B22+B23+B24+B25+B26+B28+B30+B31+B33+B34+B35+B36+B37+B39+B40+B41+B42+B43+B44+B46+B47+B49+B50+B10</f>
        <v>75479.902057712025</v>
      </c>
      <c r="C62" s="27">
        <f t="shared" ref="C62:N62" si="31">+C3+C5+C8+C9+C11+C12+C14+C15+C16+C17+C18+C19+C20+C21+C22+C23+C24+C25+C26+C28+C30+C31+C33+C34+C35+C36+C37+C39+C40+C41+C42+C43+C44+C46+C47+C49+C50+C10</f>
        <v>236.15806031500006</v>
      </c>
      <c r="D62" s="27">
        <f t="shared" si="31"/>
        <v>410043.10666097916</v>
      </c>
      <c r="E62" s="27">
        <f t="shared" si="31"/>
        <v>12223.481253824997</v>
      </c>
      <c r="F62" s="27">
        <f t="shared" si="31"/>
        <v>11857.103100120003</v>
      </c>
      <c r="G62" s="27">
        <f t="shared" si="31"/>
        <v>266.17435684069994</v>
      </c>
      <c r="H62" s="27">
        <f t="shared" si="31"/>
        <v>19115.689522804994</v>
      </c>
      <c r="I62" s="27">
        <f t="shared" si="31"/>
        <v>337.70285931049989</v>
      </c>
      <c r="J62" s="27">
        <f t="shared" si="31"/>
        <v>46.473907971699994</v>
      </c>
      <c r="K62" s="27">
        <f t="shared" si="31"/>
        <v>778.12443542780011</v>
      </c>
      <c r="L62" s="27">
        <f t="shared" si="31"/>
        <v>56.157850982500001</v>
      </c>
      <c r="M62" s="27">
        <f t="shared" si="31"/>
        <v>58.349044460700007</v>
      </c>
      <c r="N62" s="27">
        <f t="shared" si="31"/>
        <v>31.482321604199992</v>
      </c>
    </row>
    <row r="65" spans="2:8" x14ac:dyDescent="0.3">
      <c r="B65" s="27"/>
      <c r="C65" s="27"/>
      <c r="D65" s="27"/>
      <c r="E65" s="27"/>
      <c r="F65" s="27"/>
      <c r="G65" s="27"/>
      <c r="H65" s="27"/>
    </row>
    <row r="66" spans="2:8" x14ac:dyDescent="0.3">
      <c r="B66" s="27"/>
      <c r="C66" s="27"/>
      <c r="D66" s="27"/>
      <c r="E66" s="27"/>
      <c r="F66" s="27"/>
      <c r="G66" s="27"/>
      <c r="H66" s="27"/>
    </row>
    <row r="67" spans="2:8" x14ac:dyDescent="0.3">
      <c r="B67" s="27"/>
      <c r="C67" s="27"/>
      <c r="D67" s="27"/>
      <c r="E67" s="27"/>
      <c r="F67" s="27"/>
      <c r="G67" s="27"/>
      <c r="H67" s="27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62" sqref="G62"/>
    </sheetView>
  </sheetViews>
  <sheetFormatPr defaultRowHeight="14.4" x14ac:dyDescent="0.3"/>
  <cols>
    <col min="1" max="1" width="19.33203125" customWidth="1"/>
    <col min="3" max="3" width="9.109375" style="29"/>
    <col min="11" max="11" width="9.109375" style="29"/>
    <col min="13" max="16" width="9.109375" style="29"/>
    <col min="18" max="18" width="22.33203125" bestFit="1" customWidth="1"/>
    <col min="19" max="19" width="5.5546875" style="29" bestFit="1" customWidth="1"/>
    <col min="20" max="20" width="10" style="29" bestFit="1" customWidth="1"/>
    <col min="21" max="21" width="5.6640625" bestFit="1" customWidth="1"/>
    <col min="22" max="22" width="14.6640625" bestFit="1" customWidth="1"/>
    <col min="23" max="23" width="5.6640625" bestFit="1" customWidth="1"/>
    <col min="24" max="24" width="9.109375" bestFit="1" customWidth="1"/>
    <col min="25" max="25" width="9.109375" style="29" customWidth="1"/>
    <col min="26" max="26" width="4.6640625" bestFit="1" customWidth="1"/>
    <col min="27" max="27" width="4.6640625" style="29" customWidth="1"/>
    <col min="28" max="28" width="12.44140625" bestFit="1" customWidth="1"/>
    <col min="29" max="29" width="4.6640625" bestFit="1" customWidth="1"/>
    <col min="30" max="30" width="5.88671875" bestFit="1" customWidth="1"/>
    <col min="31" max="31" width="5.6640625" style="29" customWidth="1"/>
    <col min="32" max="32" width="6" bestFit="1" customWidth="1"/>
    <col min="33" max="33" width="6.5546875" bestFit="1" customWidth="1"/>
    <col min="34" max="34" width="15.5546875" bestFit="1" customWidth="1"/>
    <col min="35" max="35" width="6.6640625" bestFit="1" customWidth="1"/>
    <col min="36" max="36" width="5.109375" bestFit="1" customWidth="1"/>
    <col min="37" max="37" width="5.33203125" bestFit="1" customWidth="1"/>
    <col min="38" max="38" width="5.109375" style="29" customWidth="1"/>
    <col min="39" max="39" width="6.6640625" bestFit="1" customWidth="1"/>
    <col min="40" max="40" width="6.33203125" style="29" bestFit="1" customWidth="1"/>
    <col min="41" max="41" width="5" style="29" bestFit="1" customWidth="1"/>
    <col min="42" max="42" width="10.109375" style="29" bestFit="1" customWidth="1"/>
    <col min="43" max="43" width="7.88671875" bestFit="1" customWidth="1"/>
    <col min="44" max="44" width="6.88671875" bestFit="1" customWidth="1"/>
    <col min="45" max="45" width="7.88671875" bestFit="1" customWidth="1"/>
    <col min="46" max="46" width="6" customWidth="1"/>
    <col min="47" max="48" width="4.44140625" bestFit="1" customWidth="1"/>
    <col min="49" max="49" width="5.88671875" bestFit="1" customWidth="1"/>
    <col min="50" max="50" width="4.6640625" bestFit="1" customWidth="1"/>
    <col min="51" max="51" width="4.109375" customWidth="1"/>
    <col min="52" max="52" width="6.6640625" bestFit="1" customWidth="1"/>
    <col min="53" max="53" width="4.33203125" bestFit="1" customWidth="1"/>
    <col min="54" max="54" width="6" bestFit="1" customWidth="1"/>
    <col min="55" max="55" width="3.33203125" customWidth="1"/>
    <col min="56" max="56" width="6.88671875" bestFit="1" customWidth="1"/>
    <col min="57" max="57" width="7" bestFit="1" customWidth="1"/>
    <col min="58" max="58" width="5.88671875" bestFit="1" customWidth="1"/>
    <col min="59" max="59" width="5.33203125" bestFit="1" customWidth="1"/>
    <col min="60" max="60" width="5.33203125" customWidth="1"/>
    <col min="61" max="61" width="8.88671875" bestFit="1" customWidth="1"/>
    <col min="62" max="62" width="4.88671875" customWidth="1"/>
    <col min="63" max="63" width="8" bestFit="1" customWidth="1"/>
    <col min="64" max="64" width="5.88671875" customWidth="1"/>
    <col min="65" max="65" width="6" customWidth="1"/>
    <col min="66" max="66" width="5.88671875" bestFit="1" customWidth="1"/>
    <col min="67" max="67" width="5.6640625" style="29" customWidth="1"/>
    <col min="68" max="68" width="4" bestFit="1" customWidth="1"/>
    <col min="69" max="69" width="5.88671875" bestFit="1" customWidth="1"/>
    <col min="70" max="70" width="4" bestFit="1" customWidth="1"/>
    <col min="71" max="71" width="6.88671875" bestFit="1" customWidth="1"/>
    <col min="72" max="72" width="6.88671875" style="29" customWidth="1"/>
    <col min="73" max="74" width="5.44140625" bestFit="1" customWidth="1"/>
    <col min="75" max="76" width="5.88671875" bestFit="1" customWidth="1"/>
    <col min="77" max="77" width="9.33203125" bestFit="1" customWidth="1"/>
    <col min="78" max="78" width="7.33203125" bestFit="1" customWidth="1"/>
    <col min="80" max="87" width="9.109375" style="29"/>
    <col min="90" max="90" width="9.109375" style="29"/>
    <col min="92" max="93" width="9.109375" style="29"/>
  </cols>
  <sheetData>
    <row r="1" spans="1:95" x14ac:dyDescent="0.3">
      <c r="A1" s="29"/>
      <c r="B1" s="29" t="s">
        <v>482</v>
      </c>
      <c r="D1" s="29"/>
      <c r="E1" s="29"/>
      <c r="F1" s="29"/>
      <c r="G1" s="29"/>
      <c r="H1" s="29"/>
      <c r="I1" s="29"/>
      <c r="J1" s="29"/>
      <c r="L1" s="29"/>
      <c r="R1" s="29" t="s">
        <v>483</v>
      </c>
      <c r="CA1" s="18"/>
    </row>
    <row r="2" spans="1:95" x14ac:dyDescent="0.3">
      <c r="A2" s="29" t="s">
        <v>52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226</v>
      </c>
      <c r="L2" s="29" t="s">
        <v>65</v>
      </c>
      <c r="M2" s="29" t="s">
        <v>68</v>
      </c>
      <c r="N2" s="29" t="s">
        <v>317</v>
      </c>
      <c r="O2" s="29" t="s">
        <v>320</v>
      </c>
      <c r="P2" s="29" t="s">
        <v>327</v>
      </c>
      <c r="R2" s="27" t="s">
        <v>227</v>
      </c>
      <c r="S2" s="27" t="s">
        <v>391</v>
      </c>
      <c r="T2" s="27" t="s">
        <v>178</v>
      </c>
      <c r="U2" s="27" t="s">
        <v>131</v>
      </c>
      <c r="V2" s="27" t="s">
        <v>132</v>
      </c>
      <c r="W2" s="27" t="s">
        <v>133</v>
      </c>
      <c r="X2" s="27" t="s">
        <v>392</v>
      </c>
      <c r="Y2" s="27" t="s">
        <v>179</v>
      </c>
      <c r="Z2" s="27" t="s">
        <v>134</v>
      </c>
      <c r="AA2" s="27" t="s">
        <v>135</v>
      </c>
      <c r="AB2" s="27" t="s">
        <v>59</v>
      </c>
      <c r="AC2" s="27" t="s">
        <v>136</v>
      </c>
      <c r="AD2" s="27" t="s">
        <v>137</v>
      </c>
      <c r="AE2" s="27" t="s">
        <v>393</v>
      </c>
      <c r="AF2" s="27" t="s">
        <v>138</v>
      </c>
      <c r="AG2" s="27" t="s">
        <v>139</v>
      </c>
      <c r="AH2" s="27" t="s">
        <v>140</v>
      </c>
      <c r="AI2" s="27" t="s">
        <v>141</v>
      </c>
      <c r="AJ2" s="29" t="s">
        <v>142</v>
      </c>
      <c r="AK2" s="29" t="s">
        <v>143</v>
      </c>
      <c r="AL2" s="29" t="s">
        <v>394</v>
      </c>
      <c r="AM2" s="29" t="s">
        <v>144</v>
      </c>
      <c r="AN2" s="29" t="s">
        <v>400</v>
      </c>
      <c r="AO2" s="29" t="s">
        <v>57</v>
      </c>
      <c r="AP2" s="29" t="s">
        <v>128</v>
      </c>
      <c r="AQ2" s="29" t="s">
        <v>145</v>
      </c>
      <c r="AR2" s="29" t="s">
        <v>146</v>
      </c>
      <c r="AS2" s="29" t="s">
        <v>60</v>
      </c>
      <c r="AT2" s="29" t="s">
        <v>147</v>
      </c>
      <c r="AU2" s="29" t="s">
        <v>148</v>
      </c>
      <c r="AV2" s="29" t="s">
        <v>149</v>
      </c>
      <c r="AW2" s="29" t="s">
        <v>150</v>
      </c>
      <c r="AX2" s="29" t="s">
        <v>151</v>
      </c>
      <c r="AY2" s="29" t="s">
        <v>152</v>
      </c>
      <c r="AZ2" s="29" t="s">
        <v>153</v>
      </c>
      <c r="BA2" s="29" t="s">
        <v>154</v>
      </c>
      <c r="BB2" s="29" t="s">
        <v>155</v>
      </c>
      <c r="BC2" s="29" t="s">
        <v>156</v>
      </c>
      <c r="BD2" s="29" t="s">
        <v>54</v>
      </c>
      <c r="BE2" s="29" t="s">
        <v>53</v>
      </c>
      <c r="BF2" s="29" t="s">
        <v>157</v>
      </c>
      <c r="BG2" s="29" t="s">
        <v>158</v>
      </c>
      <c r="BH2" s="29" t="s">
        <v>159</v>
      </c>
      <c r="BI2" s="29" t="s">
        <v>160</v>
      </c>
      <c r="BJ2" s="29" t="s">
        <v>161</v>
      </c>
      <c r="BK2" s="29" t="s">
        <v>162</v>
      </c>
      <c r="BL2" s="29" t="s">
        <v>163</v>
      </c>
      <c r="BM2" s="29" t="s">
        <v>164</v>
      </c>
      <c r="BN2" s="29" t="s">
        <v>165</v>
      </c>
      <c r="BO2" s="29" t="s">
        <v>395</v>
      </c>
      <c r="BP2" s="29" t="s">
        <v>166</v>
      </c>
      <c r="BQ2" s="29" t="s">
        <v>167</v>
      </c>
      <c r="BR2" s="29" t="s">
        <v>168</v>
      </c>
      <c r="BS2" s="29" t="s">
        <v>61</v>
      </c>
      <c r="BT2" s="29" t="s">
        <v>401</v>
      </c>
      <c r="BU2" s="29" t="s">
        <v>169</v>
      </c>
      <c r="BV2" s="27" t="s">
        <v>170</v>
      </c>
      <c r="BW2" s="27" t="s">
        <v>171</v>
      </c>
      <c r="BX2" s="29" t="s">
        <v>173</v>
      </c>
      <c r="BY2" s="29" t="s">
        <v>174</v>
      </c>
      <c r="BZ2" s="29" t="s">
        <v>402</v>
      </c>
      <c r="CB2" s="29" t="s">
        <v>141</v>
      </c>
      <c r="CC2" s="29" t="s">
        <v>59</v>
      </c>
      <c r="CD2" s="29" t="s">
        <v>57</v>
      </c>
      <c r="CE2" s="29" t="s">
        <v>60</v>
      </c>
      <c r="CF2" s="29" t="s">
        <v>54</v>
      </c>
      <c r="CG2" s="29" t="s">
        <v>53</v>
      </c>
      <c r="CH2" s="29" t="s">
        <v>61</v>
      </c>
      <c r="CI2" s="29" t="s">
        <v>62</v>
      </c>
      <c r="CJ2" s="29" t="s">
        <v>63</v>
      </c>
      <c r="CK2" s="29" t="s">
        <v>64</v>
      </c>
      <c r="CL2" s="29" t="s">
        <v>226</v>
      </c>
      <c r="CM2" s="29" t="s">
        <v>65</v>
      </c>
      <c r="CN2" s="29" t="s">
        <v>68</v>
      </c>
      <c r="CO2" s="29" t="s">
        <v>317</v>
      </c>
      <c r="CP2" s="29" t="s">
        <v>320</v>
      </c>
      <c r="CQ2" s="29" t="s">
        <v>327</v>
      </c>
    </row>
    <row r="3" spans="1:95" x14ac:dyDescent="0.3">
      <c r="A3" s="27" t="s">
        <v>0</v>
      </c>
      <c r="B3" s="27">
        <v>1755.3974539999999</v>
      </c>
      <c r="C3" s="27">
        <v>4.6453570805000002</v>
      </c>
      <c r="D3" s="27">
        <v>8541.6263741999992</v>
      </c>
      <c r="E3" s="27">
        <v>210.44722422000001</v>
      </c>
      <c r="F3" s="27">
        <v>204.09990829</v>
      </c>
      <c r="G3" s="27">
        <v>4.0382551974999998</v>
      </c>
      <c r="H3" s="27">
        <v>96.366398059999995</v>
      </c>
      <c r="I3" s="27">
        <v>4.5100833514999996</v>
      </c>
      <c r="J3" s="27">
        <v>1.2349346218999999</v>
      </c>
      <c r="K3" s="27"/>
      <c r="L3" s="27">
        <v>9.0811182081999995</v>
      </c>
      <c r="M3" s="27"/>
      <c r="N3" s="27">
        <v>0.2124592035</v>
      </c>
      <c r="O3" s="30"/>
      <c r="P3" s="30">
        <v>0.18624595820000001</v>
      </c>
      <c r="Q3" s="27"/>
      <c r="R3" s="27" t="s">
        <v>0</v>
      </c>
      <c r="S3" s="27">
        <v>0</v>
      </c>
      <c r="T3" s="27">
        <v>0.21304081016134799</v>
      </c>
      <c r="U3" s="27">
        <v>4.5224586564374096</v>
      </c>
      <c r="V3" s="27">
        <v>4.5224586564374096</v>
      </c>
      <c r="W3" s="27">
        <v>0</v>
      </c>
      <c r="X3" s="27">
        <v>1.23832818979481</v>
      </c>
      <c r="Y3" s="27">
        <v>0</v>
      </c>
      <c r="Z3" s="27">
        <v>0</v>
      </c>
      <c r="AA3" s="27">
        <v>0</v>
      </c>
      <c r="AB3" s="27">
        <v>1760.2055860950099</v>
      </c>
      <c r="AC3" s="27">
        <v>1.2557708806568799</v>
      </c>
      <c r="AD3" s="27">
        <v>2.7053685707492598</v>
      </c>
      <c r="AE3" s="27">
        <v>1.8372804030204299</v>
      </c>
      <c r="AF3" s="27">
        <v>0</v>
      </c>
      <c r="AG3" s="27">
        <v>9.1060315402177796</v>
      </c>
      <c r="AH3" s="27">
        <v>9.1060315402177796</v>
      </c>
      <c r="AI3" s="27">
        <v>68.520266069214003</v>
      </c>
      <c r="AJ3" s="27">
        <v>1.00009371135772</v>
      </c>
      <c r="AK3" s="27">
        <v>0.80659764579151105</v>
      </c>
      <c r="AL3" s="27">
        <v>0</v>
      </c>
      <c r="AM3" s="27">
        <v>0</v>
      </c>
      <c r="AN3" s="27">
        <v>0.18675356766840201</v>
      </c>
      <c r="AO3" s="27">
        <v>4.6581051678764496</v>
      </c>
      <c r="AP3" s="27">
        <v>0</v>
      </c>
      <c r="AQ3" s="27">
        <v>7708.5238687941401</v>
      </c>
      <c r="AR3" s="27">
        <v>787.98539167247895</v>
      </c>
      <c r="AS3" s="27">
        <v>8565.0295265358309</v>
      </c>
      <c r="AT3" s="27">
        <v>0</v>
      </c>
      <c r="AU3" s="27">
        <v>2.4730242987946101</v>
      </c>
      <c r="AV3" s="27">
        <v>0</v>
      </c>
      <c r="AW3" s="27">
        <v>45.168938920445001</v>
      </c>
      <c r="AX3" s="27">
        <v>0.119315685312256</v>
      </c>
      <c r="AY3" s="27">
        <v>4.1955247077498002E-2</v>
      </c>
      <c r="AZ3" s="27">
        <v>157.833089025942</v>
      </c>
      <c r="BA3" s="27">
        <v>5.3620783432265597E-2</v>
      </c>
      <c r="BB3" s="27">
        <v>0</v>
      </c>
      <c r="BC3" s="27">
        <v>7.7771117842557096E-3</v>
      </c>
      <c r="BD3" s="27">
        <v>211.01847313810899</v>
      </c>
      <c r="BE3" s="27">
        <v>204.65377148563499</v>
      </c>
      <c r="BF3" s="27">
        <v>6.3647016524744204</v>
      </c>
      <c r="BG3" s="27">
        <v>0</v>
      </c>
      <c r="BH3" s="27">
        <v>0</v>
      </c>
      <c r="BI3" s="27">
        <v>0.83726020972569004</v>
      </c>
      <c r="BJ3" s="27">
        <v>0</v>
      </c>
      <c r="BK3" s="27">
        <v>8.9845582850245496</v>
      </c>
      <c r="BL3" s="27">
        <v>0</v>
      </c>
      <c r="BM3" s="27">
        <v>0.23351685563583999</v>
      </c>
      <c r="BN3" s="27">
        <v>35.9381186421734</v>
      </c>
      <c r="BO3" s="27">
        <v>3.0593851162811001</v>
      </c>
      <c r="BP3" s="27">
        <v>0</v>
      </c>
      <c r="BQ3" s="27">
        <v>0.60374105041419301</v>
      </c>
      <c r="BR3" s="27">
        <v>8.1858911218769999E-4</v>
      </c>
      <c r="BS3" s="27">
        <v>4.0494376106482903</v>
      </c>
      <c r="BT3" s="27">
        <v>21.359066821235501</v>
      </c>
      <c r="BU3" s="27">
        <v>0</v>
      </c>
      <c r="BV3" s="27">
        <v>0</v>
      </c>
      <c r="BW3" s="27">
        <v>8.9651256571734592</v>
      </c>
      <c r="BX3" s="27">
        <v>8.4723383494317108</v>
      </c>
      <c r="BY3" s="27">
        <v>96.630322197788004</v>
      </c>
      <c r="BZ3" s="27">
        <v>9.3921974393530796</v>
      </c>
      <c r="CB3" s="36">
        <f t="shared" ref="CB3:CB34" si="0">AI3/AS3</f>
        <v>8.0000034859106159E-3</v>
      </c>
      <c r="CC3" s="24">
        <f t="shared" ref="CC3:CC34" si="1">IF(B3=0,"",(AB3-B3)/B3)</f>
        <v>2.7390560947059594E-3</v>
      </c>
      <c r="CD3" s="24">
        <f t="shared" ref="CD3:CD34" si="2">IF(C3=0,"",(AO3-C3)/C3)</f>
        <v>2.7442642525722172E-3</v>
      </c>
      <c r="CE3" s="24">
        <f t="shared" ref="CE3:CE34" si="3">IF(D3=0,"",(AS3-D3)/D3)</f>
        <v>2.7398941736108901E-3</v>
      </c>
      <c r="CF3" s="24">
        <f t="shared" ref="CF3:CF34" si="4">IF(E3=0,"",(BD3-E3)/E3)</f>
        <v>2.7144521398476534E-3</v>
      </c>
      <c r="CG3" s="24">
        <f t="shared" ref="CG3:CG34" si="5">IF(F3=0,"",(BE3-F3)/F3)</f>
        <v>2.713686646287071E-3</v>
      </c>
      <c r="CH3" s="24">
        <f t="shared" ref="CH3:CH34" si="6">IF(G3=0,"",(BS3-G3)/G3)</f>
        <v>2.7691199791467598E-3</v>
      </c>
      <c r="CI3" s="24">
        <f t="shared" ref="CI3:CI34" si="7">IF(H3=0,"",(BY3-H3)/H3)</f>
        <v>2.7387569017956271E-3</v>
      </c>
      <c r="CJ3" s="24">
        <f t="shared" ref="CJ3:CJ34" si="8">IF(I3=0,"",(V3-I3)/I3)</f>
        <v>2.7439193409350485E-3</v>
      </c>
      <c r="CK3" s="24">
        <f t="shared" ref="CK3:CK34" si="9">IF(J3=0,"",(X3-J3)/J3)</f>
        <v>2.7479737264057718E-3</v>
      </c>
      <c r="CL3" s="24" t="str">
        <f>IF(K3=0,"",(AA3-K3)/K3)</f>
        <v/>
      </c>
      <c r="CM3" s="24">
        <f>IF(L3=0,"",(AH3-L3)/L3)</f>
        <v>2.7434211786037613E-3</v>
      </c>
      <c r="CN3" s="24" t="str">
        <f>IF(M3=0,"",(AM3-M3)/M3)</f>
        <v/>
      </c>
      <c r="CO3" s="24">
        <f>IF(N3=0,"",(T3-N3)/N3)</f>
        <v>2.7374980785334095E-3</v>
      </c>
      <c r="CP3" s="24" t="str">
        <f>IF(O3=0,"",(Y3-O3)/O3)</f>
        <v/>
      </c>
      <c r="CQ3" s="24">
        <f t="shared" ref="CQ3:CQ34" si="10">IF(P3=0,"",(AN3-P3)/P3)</f>
        <v>2.7254791100320575E-3</v>
      </c>
    </row>
    <row r="4" spans="1:95" s="29" customFormat="1" x14ac:dyDescent="0.3">
      <c r="A4" s="27" t="s">
        <v>2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30"/>
      <c r="P4" s="30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B4" s="36" t="e">
        <f t="shared" si="0"/>
        <v>#DIV/0!</v>
      </c>
      <c r="CC4" s="24" t="str">
        <f t="shared" si="1"/>
        <v/>
      </c>
      <c r="CD4" s="24" t="str">
        <f t="shared" si="2"/>
        <v/>
      </c>
      <c r="CE4" s="24" t="str">
        <f t="shared" si="3"/>
        <v/>
      </c>
      <c r="CF4" s="24" t="str">
        <f t="shared" si="4"/>
        <v/>
      </c>
      <c r="CG4" s="24" t="str">
        <f t="shared" si="5"/>
        <v/>
      </c>
      <c r="CH4" s="24" t="str">
        <f t="shared" si="6"/>
        <v/>
      </c>
      <c r="CI4" s="24" t="str">
        <f t="shared" si="7"/>
        <v/>
      </c>
      <c r="CJ4" s="24" t="str">
        <f t="shared" si="8"/>
        <v/>
      </c>
      <c r="CK4" s="24" t="str">
        <f t="shared" si="9"/>
        <v/>
      </c>
      <c r="CL4" s="24" t="str">
        <f t="shared" ref="CL4:CL59" si="11">IF(K4=0,"",(AA4-K4)/K4)</f>
        <v/>
      </c>
      <c r="CM4" s="24" t="str">
        <f t="shared" ref="CM4:CM59" si="12">IF(L4=0,"",(AH4-L4)/L4)</f>
        <v/>
      </c>
      <c r="CN4" s="24" t="str">
        <f t="shared" ref="CN4:CN59" si="13">IF(M4=0,"",(AM4-M4)/M4)</f>
        <v/>
      </c>
      <c r="CO4" s="24" t="str">
        <f t="shared" ref="CO4:CO59" si="14">IF(N4=0,"",(T4-N4)/N4)</f>
        <v/>
      </c>
      <c r="CP4" s="24" t="str">
        <f t="shared" ref="CP4:CP59" si="15">IF(O4=0,"",(Y4-O4)/O4)</f>
        <v/>
      </c>
      <c r="CQ4" s="24" t="str">
        <f t="shared" si="10"/>
        <v/>
      </c>
    </row>
    <row r="5" spans="1:95" x14ac:dyDescent="0.3">
      <c r="A5" s="27" t="s">
        <v>3</v>
      </c>
      <c r="B5" s="27">
        <v>329.08691413999998</v>
      </c>
      <c r="C5" s="27">
        <v>0.87884608269999998</v>
      </c>
      <c r="D5" s="27">
        <v>1598.1477705</v>
      </c>
      <c r="E5" s="27">
        <v>39.419495752000003</v>
      </c>
      <c r="F5" s="27">
        <v>38.236905436000001</v>
      </c>
      <c r="G5" s="27">
        <v>0.3283304809</v>
      </c>
      <c r="H5" s="27">
        <v>17.994672252000001</v>
      </c>
      <c r="I5" s="27">
        <v>0.83840152550000002</v>
      </c>
      <c r="J5" s="27">
        <v>0.2295679383</v>
      </c>
      <c r="K5" s="27"/>
      <c r="L5" s="27">
        <v>1.6881335765000001</v>
      </c>
      <c r="M5" s="27"/>
      <c r="N5" s="27">
        <v>3.94951734E-2</v>
      </c>
      <c r="O5" s="30"/>
      <c r="P5" s="30">
        <v>3.4757064400000003E-2</v>
      </c>
      <c r="Q5" s="27"/>
      <c r="R5" s="27" t="s">
        <v>3</v>
      </c>
      <c r="S5" s="27">
        <v>0</v>
      </c>
      <c r="T5" s="27">
        <v>3.9602739133715897E-2</v>
      </c>
      <c r="U5" s="27">
        <v>0.84070142378253898</v>
      </c>
      <c r="V5" s="27">
        <v>0.84070142378253898</v>
      </c>
      <c r="W5" s="27">
        <v>0</v>
      </c>
      <c r="X5" s="27">
        <v>0.230194078431812</v>
      </c>
      <c r="Y5" s="27">
        <v>0</v>
      </c>
      <c r="Z5" s="27">
        <v>0</v>
      </c>
      <c r="AA5" s="27">
        <v>0</v>
      </c>
      <c r="AB5" s="27">
        <v>329.98698946741803</v>
      </c>
      <c r="AC5" s="27">
        <v>0.23468160433538801</v>
      </c>
      <c r="AD5" s="27">
        <v>0.50559254281982102</v>
      </c>
      <c r="AE5" s="27">
        <v>0.34335910916251799</v>
      </c>
      <c r="AF5" s="27">
        <v>0</v>
      </c>
      <c r="AG5" s="27">
        <v>1.69277201741034</v>
      </c>
      <c r="AH5" s="27">
        <v>1.69277201741034</v>
      </c>
      <c r="AI5" s="27">
        <v>12.820170869227301</v>
      </c>
      <c r="AJ5" s="27">
        <v>0.186899354886158</v>
      </c>
      <c r="AK5" s="27">
        <v>0.15074575137122001</v>
      </c>
      <c r="AL5" s="27">
        <v>0</v>
      </c>
      <c r="AM5" s="27">
        <v>0</v>
      </c>
      <c r="AN5" s="27">
        <v>3.4850113983217197E-2</v>
      </c>
      <c r="AO5" s="27">
        <v>0.88124647166785197</v>
      </c>
      <c r="AP5" s="27">
        <v>0</v>
      </c>
      <c r="AQ5" s="27">
        <v>1442.2753702938201</v>
      </c>
      <c r="AR5" s="27">
        <v>147.43255422874</v>
      </c>
      <c r="AS5" s="27">
        <v>1602.52809539178</v>
      </c>
      <c r="AT5" s="27">
        <v>0</v>
      </c>
      <c r="AU5" s="27">
        <v>0.462169820863439</v>
      </c>
      <c r="AV5" s="27">
        <v>0</v>
      </c>
      <c r="AW5" s="27">
        <v>8.4413863427701994</v>
      </c>
      <c r="AX5" s="27">
        <v>2.2353359678566099E-2</v>
      </c>
      <c r="AY5" s="27">
        <v>7.8600525802344692E-3</v>
      </c>
      <c r="AZ5" s="27">
        <v>29.569072967476199</v>
      </c>
      <c r="BA5" s="27">
        <v>1.0045599298930201E-2</v>
      </c>
      <c r="BB5" s="27">
        <v>0</v>
      </c>
      <c r="BC5" s="27">
        <v>1.4570042494088801E-3</v>
      </c>
      <c r="BD5" s="27">
        <v>39.526452795753798</v>
      </c>
      <c r="BE5" s="27">
        <v>38.340618605373699</v>
      </c>
      <c r="BF5" s="27">
        <v>1.1858341903801299</v>
      </c>
      <c r="BG5" s="27">
        <v>0</v>
      </c>
      <c r="BH5" s="27">
        <v>0</v>
      </c>
      <c r="BI5" s="27">
        <v>0.15685566163461601</v>
      </c>
      <c r="BJ5" s="27">
        <v>0</v>
      </c>
      <c r="BK5" s="27">
        <v>1.68319615073</v>
      </c>
      <c r="BL5" s="27">
        <v>0</v>
      </c>
      <c r="BM5" s="27">
        <v>4.3747970700573797E-2</v>
      </c>
      <c r="BN5" s="27">
        <v>6.7327684650870498</v>
      </c>
      <c r="BO5" s="27">
        <v>0.571751511002494</v>
      </c>
      <c r="BP5" s="27">
        <v>0</v>
      </c>
      <c r="BQ5" s="27">
        <v>0.113108013690702</v>
      </c>
      <c r="BR5" s="27">
        <v>1.5336024735858699E-4</v>
      </c>
      <c r="BS5" s="27">
        <v>0.32923064151192899</v>
      </c>
      <c r="BT5" s="27">
        <v>3.9917074663684202</v>
      </c>
      <c r="BU5" s="27">
        <v>0</v>
      </c>
      <c r="BV5" s="27">
        <v>0</v>
      </c>
      <c r="BW5" s="27">
        <v>1.6754549789487301</v>
      </c>
      <c r="BX5" s="27">
        <v>1.5833573572314299</v>
      </c>
      <c r="BY5" s="27">
        <v>18.043993452272598</v>
      </c>
      <c r="BZ5" s="27">
        <v>1.7552439431439</v>
      </c>
      <c r="CB5" s="36">
        <f t="shared" si="0"/>
        <v>7.9999663694464429E-3</v>
      </c>
      <c r="CC5" s="24">
        <f t="shared" si="1"/>
        <v>2.7350687272698466E-3</v>
      </c>
      <c r="CD5" s="24">
        <f t="shared" si="2"/>
        <v>2.7312962020351692E-3</v>
      </c>
      <c r="CE5" s="24">
        <f t="shared" si="3"/>
        <v>2.7408760144936747E-3</v>
      </c>
      <c r="CF5" s="24">
        <f t="shared" si="4"/>
        <v>2.7133031946094382E-3</v>
      </c>
      <c r="CG5" s="24">
        <f t="shared" si="5"/>
        <v>2.7123839701748537E-3</v>
      </c>
      <c r="CH5" s="24">
        <f t="shared" si="6"/>
        <v>2.7416297428783458E-3</v>
      </c>
      <c r="CI5" s="24">
        <f t="shared" si="7"/>
        <v>2.7408779433099042E-3</v>
      </c>
      <c r="CJ5" s="24">
        <f t="shared" si="8"/>
        <v>2.7431942960353776E-3</v>
      </c>
      <c r="CK5" s="24">
        <f t="shared" si="9"/>
        <v>2.7274720348525387E-3</v>
      </c>
      <c r="CL5" s="24" t="str">
        <f t="shared" si="11"/>
        <v/>
      </c>
      <c r="CM5" s="24">
        <f t="shared" si="12"/>
        <v>2.7476741028733018E-3</v>
      </c>
      <c r="CN5" s="24" t="str">
        <f t="shared" si="13"/>
        <v/>
      </c>
      <c r="CO5" s="24">
        <f t="shared" si="14"/>
        <v>2.7235159250091432E-3</v>
      </c>
      <c r="CP5" s="24" t="str">
        <f t="shared" si="15"/>
        <v/>
      </c>
      <c r="CQ5" s="24">
        <f t="shared" si="10"/>
        <v>2.6771416062742795E-3</v>
      </c>
    </row>
    <row r="6" spans="1:95" x14ac:dyDescent="0.3">
      <c r="A6" s="27" t="s">
        <v>4</v>
      </c>
      <c r="B6" s="27">
        <v>5660.8055149000002</v>
      </c>
      <c r="C6" s="27">
        <v>9.7604562232000003</v>
      </c>
      <c r="D6" s="27">
        <v>18808.124166000001</v>
      </c>
      <c r="E6" s="27">
        <v>686.47988703999999</v>
      </c>
      <c r="F6" s="27">
        <v>640.69465357000001</v>
      </c>
      <c r="G6" s="27">
        <v>1387.4889350999999</v>
      </c>
      <c r="H6" s="27">
        <v>1435.2549991000001</v>
      </c>
      <c r="I6" s="27">
        <v>122.22743991</v>
      </c>
      <c r="J6" s="27">
        <v>33.269399534999998</v>
      </c>
      <c r="K6" s="30">
        <v>1.55142428E-2</v>
      </c>
      <c r="L6" s="27">
        <v>244.61807046000001</v>
      </c>
      <c r="M6" s="30">
        <v>0.49888129539999998</v>
      </c>
      <c r="N6" s="27">
        <v>2.6962594002000002</v>
      </c>
      <c r="O6" s="30">
        <v>3.1595806338000001</v>
      </c>
      <c r="P6" s="30">
        <v>1.4966433204</v>
      </c>
      <c r="Q6" s="27"/>
      <c r="R6" s="27" t="s">
        <v>4</v>
      </c>
      <c r="S6" s="27">
        <v>0</v>
      </c>
      <c r="T6" s="27">
        <v>2.7036472668972702</v>
      </c>
      <c r="U6" s="27">
        <v>122.562411683045</v>
      </c>
      <c r="V6" s="27">
        <v>122.562411683045</v>
      </c>
      <c r="W6" s="27">
        <v>0</v>
      </c>
      <c r="X6" s="27">
        <v>33.360712621539498</v>
      </c>
      <c r="Y6" s="27">
        <v>3.1682293085412598</v>
      </c>
      <c r="Z6" s="27">
        <v>0</v>
      </c>
      <c r="AA6" s="27">
        <v>1.55558096060318E-2</v>
      </c>
      <c r="AB6" s="27">
        <v>5676.3100228509002</v>
      </c>
      <c r="AC6" s="27">
        <v>15.947396796163201</v>
      </c>
      <c r="AD6" s="27">
        <v>34.356499964697299</v>
      </c>
      <c r="AE6" s="27">
        <v>23.332181537698698</v>
      </c>
      <c r="AF6" s="27">
        <v>0</v>
      </c>
      <c r="AG6" s="27">
        <v>245.28933812377801</v>
      </c>
      <c r="AH6" s="27">
        <v>245.28933812377801</v>
      </c>
      <c r="AI6" s="27">
        <v>150.87845343739099</v>
      </c>
      <c r="AJ6" s="27">
        <v>12.700428982939499</v>
      </c>
      <c r="AK6" s="27">
        <v>10.243072055349501</v>
      </c>
      <c r="AL6" s="27">
        <v>0</v>
      </c>
      <c r="AM6" s="27">
        <v>0.50023999602781699</v>
      </c>
      <c r="AN6" s="27">
        <v>1.5007521563523001</v>
      </c>
      <c r="AO6" s="27">
        <v>9.7871718785693993</v>
      </c>
      <c r="AP6" s="27">
        <v>0</v>
      </c>
      <c r="AQ6" s="27">
        <v>16973.6761053589</v>
      </c>
      <c r="AR6" s="27">
        <v>1735.08672003175</v>
      </c>
      <c r="AS6" s="27">
        <v>18859.641278827999</v>
      </c>
      <c r="AT6" s="27">
        <v>0</v>
      </c>
      <c r="AU6" s="27">
        <v>31.406012556391499</v>
      </c>
      <c r="AV6" s="27">
        <v>0</v>
      </c>
      <c r="AW6" s="27">
        <v>573.61776771044504</v>
      </c>
      <c r="AX6" s="27">
        <v>0.37454998528414701</v>
      </c>
      <c r="AY6" s="27">
        <v>0.131701528596703</v>
      </c>
      <c r="AZ6" s="27">
        <v>495.45728454504899</v>
      </c>
      <c r="BA6" s="27">
        <v>0.168323165396253</v>
      </c>
      <c r="BB6" s="27">
        <v>0</v>
      </c>
      <c r="BC6" s="27">
        <v>2.44131160237437E-2</v>
      </c>
      <c r="BD6" s="27">
        <v>688.34383429317302</v>
      </c>
      <c r="BE6" s="27">
        <v>642.43315594200999</v>
      </c>
      <c r="BF6" s="27">
        <v>45.910678351163199</v>
      </c>
      <c r="BG6" s="27">
        <v>0</v>
      </c>
      <c r="BH6" s="27">
        <v>0</v>
      </c>
      <c r="BI6" s="27">
        <v>2.6282447150250499</v>
      </c>
      <c r="BJ6" s="27">
        <v>0</v>
      </c>
      <c r="BK6" s="27">
        <v>28.2035310967442</v>
      </c>
      <c r="BL6" s="27">
        <v>0</v>
      </c>
      <c r="BM6" s="27">
        <v>0.73303661370062301</v>
      </c>
      <c r="BN6" s="27">
        <v>112.81423856214499</v>
      </c>
      <c r="BO6" s="27">
        <v>38.852260672521503</v>
      </c>
      <c r="BP6" s="27">
        <v>0</v>
      </c>
      <c r="BQ6" s="27">
        <v>1.8952627682336001</v>
      </c>
      <c r="BR6" s="27">
        <v>2.5698458109426302E-3</v>
      </c>
      <c r="BS6" s="27">
        <v>1391.2895305766301</v>
      </c>
      <c r="BT6" s="27">
        <v>271.248391221117</v>
      </c>
      <c r="BU6" s="27">
        <v>0</v>
      </c>
      <c r="BV6" s="27">
        <v>0</v>
      </c>
      <c r="BW6" s="27">
        <v>113.851400160837</v>
      </c>
      <c r="BX6" s="27">
        <v>107.593588953018</v>
      </c>
      <c r="BY6" s="27">
        <v>1439.1863348930899</v>
      </c>
      <c r="BZ6" s="27">
        <v>119.274273930726</v>
      </c>
      <c r="CB6" s="36">
        <f t="shared" si="0"/>
        <v>8.0000701607600821E-3</v>
      </c>
      <c r="CC6" s="24">
        <f t="shared" si="1"/>
        <v>2.7389225632447642E-3</v>
      </c>
      <c r="CD6" s="24">
        <f t="shared" si="2"/>
        <v>2.7371318264711396E-3</v>
      </c>
      <c r="CE6" s="24">
        <f t="shared" si="3"/>
        <v>2.7390882989345136E-3</v>
      </c>
      <c r="CF6" s="24">
        <f t="shared" si="4"/>
        <v>2.715224857074967E-3</v>
      </c>
      <c r="CG6" s="24">
        <f t="shared" si="5"/>
        <v>2.7134647719048474E-3</v>
      </c>
      <c r="CH6" s="24">
        <f t="shared" si="6"/>
        <v>2.7391897553087582E-3</v>
      </c>
      <c r="CI6" s="24">
        <f t="shared" si="7"/>
        <v>2.7391200835775085E-3</v>
      </c>
      <c r="CJ6" s="24">
        <f t="shared" si="8"/>
        <v>2.7405611480666586E-3</v>
      </c>
      <c r="CK6" s="24">
        <f t="shared" si="9"/>
        <v>2.7446568863810556E-3</v>
      </c>
      <c r="CL6" s="24">
        <f t="shared" si="11"/>
        <v>2.6792674684580904E-3</v>
      </c>
      <c r="CM6" s="24">
        <f t="shared" si="12"/>
        <v>2.74414585363906E-3</v>
      </c>
      <c r="CN6" s="24">
        <f t="shared" si="13"/>
        <v>2.7234948280183829E-3</v>
      </c>
      <c r="CO6" s="24">
        <f t="shared" si="14"/>
        <v>2.740043000581463E-3</v>
      </c>
      <c r="CP6" s="24">
        <f t="shared" si="15"/>
        <v>2.7372856539059293E-3</v>
      </c>
      <c r="CQ6" s="24">
        <f t="shared" si="10"/>
        <v>2.7453675142865052E-3</v>
      </c>
    </row>
    <row r="7" spans="1:95" s="29" customFormat="1" x14ac:dyDescent="0.3">
      <c r="A7" s="27" t="s">
        <v>5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30"/>
      <c r="P7" s="30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B7" s="36" t="e">
        <f t="shared" si="0"/>
        <v>#DIV/0!</v>
      </c>
      <c r="CC7" s="24" t="str">
        <f t="shared" si="1"/>
        <v/>
      </c>
      <c r="CD7" s="24" t="str">
        <f t="shared" si="2"/>
        <v/>
      </c>
      <c r="CE7" s="24" t="str">
        <f t="shared" si="3"/>
        <v/>
      </c>
      <c r="CF7" s="24" t="str">
        <f t="shared" si="4"/>
        <v/>
      </c>
      <c r="CG7" s="24" t="str">
        <f t="shared" si="5"/>
        <v/>
      </c>
      <c r="CH7" s="24" t="str">
        <f t="shared" si="6"/>
        <v/>
      </c>
      <c r="CI7" s="24" t="str">
        <f t="shared" si="7"/>
        <v/>
      </c>
      <c r="CJ7" s="24" t="str">
        <f t="shared" si="8"/>
        <v/>
      </c>
      <c r="CK7" s="24" t="str">
        <f t="shared" si="9"/>
        <v/>
      </c>
      <c r="CL7" s="24" t="str">
        <f t="shared" si="11"/>
        <v/>
      </c>
      <c r="CM7" s="24" t="str">
        <f t="shared" si="12"/>
        <v/>
      </c>
      <c r="CN7" s="24" t="str">
        <f t="shared" si="13"/>
        <v/>
      </c>
      <c r="CO7" s="24" t="str">
        <f t="shared" si="14"/>
        <v/>
      </c>
      <c r="CP7" s="24" t="str">
        <f t="shared" si="15"/>
        <v/>
      </c>
      <c r="CQ7" s="24" t="str">
        <f t="shared" si="10"/>
        <v/>
      </c>
    </row>
    <row r="8" spans="1:95" x14ac:dyDescent="0.3">
      <c r="A8" s="27" t="s">
        <v>6</v>
      </c>
      <c r="B8" s="27">
        <v>205.79250395</v>
      </c>
      <c r="C8" s="27">
        <v>0.51636918669999998</v>
      </c>
      <c r="D8" s="27">
        <v>1014.6159113</v>
      </c>
      <c r="E8" s="27">
        <v>24.305517885</v>
      </c>
      <c r="F8" s="27">
        <v>23.575658388000001</v>
      </c>
      <c r="G8" s="27">
        <v>0.2492107844</v>
      </c>
      <c r="H8" s="27">
        <v>11.102466709</v>
      </c>
      <c r="I8" s="27">
        <v>0.52697488420000005</v>
      </c>
      <c r="J8" s="27">
        <v>0.1442942613</v>
      </c>
      <c r="K8" s="27"/>
      <c r="L8" s="27">
        <v>1.0610692471000001</v>
      </c>
      <c r="M8" s="27"/>
      <c r="N8" s="27">
        <v>2.48245372E-2</v>
      </c>
      <c r="O8" s="30"/>
      <c r="P8" s="30">
        <v>2.18288339E-2</v>
      </c>
      <c r="Q8" s="27"/>
      <c r="R8" s="27" t="s">
        <v>6</v>
      </c>
      <c r="S8" s="27">
        <v>0</v>
      </c>
      <c r="T8" s="27">
        <v>2.4893021064025401E-2</v>
      </c>
      <c r="U8" s="27">
        <v>0.52841489582671497</v>
      </c>
      <c r="V8" s="27">
        <v>0.52841489582671497</v>
      </c>
      <c r="W8" s="27">
        <v>0</v>
      </c>
      <c r="X8" s="27">
        <v>0.14468809938491001</v>
      </c>
      <c r="Y8" s="27">
        <v>0</v>
      </c>
      <c r="Z8" s="27">
        <v>0</v>
      </c>
      <c r="AA8" s="27">
        <v>0</v>
      </c>
      <c r="AB8" s="27">
        <v>206.356019378627</v>
      </c>
      <c r="AC8" s="27">
        <v>0.14429826059822401</v>
      </c>
      <c r="AD8" s="27">
        <v>0.31086959870632702</v>
      </c>
      <c r="AE8" s="27">
        <v>0.21112087178491501</v>
      </c>
      <c r="AF8" s="27">
        <v>0</v>
      </c>
      <c r="AG8" s="27">
        <v>1.06397160539956</v>
      </c>
      <c r="AH8" s="27">
        <v>1.06397160539956</v>
      </c>
      <c r="AI8" s="27">
        <v>8.13908418459296</v>
      </c>
      <c r="AJ8" s="27">
        <v>0.11492074661287401</v>
      </c>
      <c r="AK8" s="27">
        <v>9.26841716708275E-2</v>
      </c>
      <c r="AL8" s="27">
        <v>0</v>
      </c>
      <c r="AM8" s="27">
        <v>0</v>
      </c>
      <c r="AN8" s="27">
        <v>2.18909525916169E-2</v>
      </c>
      <c r="AO8" s="27">
        <v>0.51777950627490499</v>
      </c>
      <c r="AP8" s="27">
        <v>0</v>
      </c>
      <c r="AQ8" s="27">
        <v>915.65451016055601</v>
      </c>
      <c r="AR8" s="27">
        <v>93.599834653350598</v>
      </c>
      <c r="AS8" s="27">
        <v>1017.3934289985</v>
      </c>
      <c r="AT8" s="27">
        <v>0</v>
      </c>
      <c r="AU8" s="27">
        <v>0.28416841174622498</v>
      </c>
      <c r="AV8" s="27">
        <v>0</v>
      </c>
      <c r="AW8" s="27">
        <v>5.1903398919294199</v>
      </c>
      <c r="AX8" s="27">
        <v>1.37823548669786E-2</v>
      </c>
      <c r="AY8" s="27">
        <v>4.84623158451693E-3</v>
      </c>
      <c r="AZ8" s="27">
        <v>18.231369830850401</v>
      </c>
      <c r="BA8" s="27">
        <v>6.1937002926635799E-3</v>
      </c>
      <c r="BB8" s="27">
        <v>0</v>
      </c>
      <c r="BC8" s="27">
        <v>8.9832054101423599E-4</v>
      </c>
      <c r="BD8" s="27">
        <v>24.371489493834201</v>
      </c>
      <c r="BE8" s="27">
        <v>23.6396286826436</v>
      </c>
      <c r="BF8" s="27">
        <v>0.73186081119066304</v>
      </c>
      <c r="BG8" s="27">
        <v>0</v>
      </c>
      <c r="BH8" s="27">
        <v>0</v>
      </c>
      <c r="BI8" s="27">
        <v>9.6713992625539605E-2</v>
      </c>
      <c r="BJ8" s="27">
        <v>0</v>
      </c>
      <c r="BK8" s="27">
        <v>1.0377861141883999</v>
      </c>
      <c r="BL8" s="27">
        <v>0</v>
      </c>
      <c r="BM8" s="27">
        <v>2.6973379189470601E-2</v>
      </c>
      <c r="BN8" s="27">
        <v>4.1512316010516201</v>
      </c>
      <c r="BO8" s="27">
        <v>0.35155149023495802</v>
      </c>
      <c r="BP8" s="27">
        <v>0</v>
      </c>
      <c r="BQ8" s="27">
        <v>6.9738596206948195E-2</v>
      </c>
      <c r="BR8" s="27">
        <v>9.45612460523491E-5</v>
      </c>
      <c r="BS8" s="27">
        <v>0.24989369797781</v>
      </c>
      <c r="BT8" s="27">
        <v>2.4543896949890001</v>
      </c>
      <c r="BU8" s="27">
        <v>0</v>
      </c>
      <c r="BV8" s="27">
        <v>0</v>
      </c>
      <c r="BW8" s="27">
        <v>1.0301667953107601</v>
      </c>
      <c r="BX8" s="27">
        <v>0.97353883361827798</v>
      </c>
      <c r="BY8" s="27">
        <v>11.1328615883199</v>
      </c>
      <c r="BZ8" s="27">
        <v>1.07922923460044</v>
      </c>
      <c r="CB8" s="36">
        <f t="shared" si="0"/>
        <v>7.999937833886835E-3</v>
      </c>
      <c r="CC8" s="24">
        <f t="shared" si="1"/>
        <v>2.7382699457503706E-3</v>
      </c>
      <c r="CD8" s="24">
        <f t="shared" si="2"/>
        <v>2.7312233402578545E-3</v>
      </c>
      <c r="CE8" s="24">
        <f t="shared" si="3"/>
        <v>2.7375065456456652E-3</v>
      </c>
      <c r="CF8" s="24">
        <f t="shared" si="4"/>
        <v>2.7142646845189889E-3</v>
      </c>
      <c r="CG8" s="24">
        <f t="shared" si="5"/>
        <v>2.7134043762765264E-3</v>
      </c>
      <c r="CH8" s="24">
        <f t="shared" si="6"/>
        <v>2.7403050773030734E-3</v>
      </c>
      <c r="CI8" s="24">
        <f t="shared" si="7"/>
        <v>2.7376690348695928E-3</v>
      </c>
      <c r="CJ8" s="24">
        <f t="shared" si="8"/>
        <v>2.7326001103468167E-3</v>
      </c>
      <c r="CK8" s="24">
        <f t="shared" si="9"/>
        <v>2.7294092042314862E-3</v>
      </c>
      <c r="CL8" s="24" t="str">
        <f t="shared" si="11"/>
        <v/>
      </c>
      <c r="CM8" s="24">
        <f t="shared" si="12"/>
        <v>2.7353146908106083E-3</v>
      </c>
      <c r="CN8" s="24" t="str">
        <f t="shared" si="13"/>
        <v/>
      </c>
      <c r="CO8" s="24">
        <f t="shared" si="14"/>
        <v>2.7587166469069547E-3</v>
      </c>
      <c r="CP8" s="24" t="str">
        <f t="shared" si="15"/>
        <v/>
      </c>
      <c r="CQ8" s="24">
        <f t="shared" si="10"/>
        <v>2.8457173617917842E-3</v>
      </c>
    </row>
    <row r="9" spans="1:95" x14ac:dyDescent="0.3">
      <c r="A9" s="27" t="s">
        <v>7</v>
      </c>
      <c r="B9" s="27">
        <v>98.659768978000002</v>
      </c>
      <c r="C9" s="27">
        <v>0.2543965788</v>
      </c>
      <c r="D9" s="27">
        <v>796.15212048000001</v>
      </c>
      <c r="E9" s="27">
        <v>23.520033127000001</v>
      </c>
      <c r="F9" s="27">
        <v>22.200449249999998</v>
      </c>
      <c r="G9" s="27">
        <v>33.522299070000003</v>
      </c>
      <c r="H9" s="27">
        <v>18.96881909</v>
      </c>
      <c r="I9" s="27">
        <v>0.9187952949</v>
      </c>
      <c r="J9" s="27">
        <v>0.25158139219999998</v>
      </c>
      <c r="K9" s="27"/>
      <c r="L9" s="27">
        <v>1.8500067759000001</v>
      </c>
      <c r="M9" s="27"/>
      <c r="N9" s="27">
        <v>4.3282220900000001E-2</v>
      </c>
      <c r="O9" s="30"/>
      <c r="P9" s="30">
        <v>2.0881922099999999E-2</v>
      </c>
      <c r="Q9" s="27"/>
      <c r="R9" s="27" t="s">
        <v>7</v>
      </c>
      <c r="S9" s="27">
        <v>0</v>
      </c>
      <c r="T9" s="27">
        <v>4.3400386001355797E-2</v>
      </c>
      <c r="U9" s="27">
        <v>0.92130124190783702</v>
      </c>
      <c r="V9" s="27">
        <v>0.92130124190783702</v>
      </c>
      <c r="W9" s="27">
        <v>0</v>
      </c>
      <c r="X9" s="27">
        <v>0.25226860562509201</v>
      </c>
      <c r="Y9" s="27">
        <v>0</v>
      </c>
      <c r="Z9" s="27">
        <v>0</v>
      </c>
      <c r="AA9" s="27">
        <v>0</v>
      </c>
      <c r="AB9" s="27">
        <v>98.929741298632095</v>
      </c>
      <c r="AC9" s="27">
        <v>0.245856864932951</v>
      </c>
      <c r="AD9" s="27">
        <v>0.52967057336397605</v>
      </c>
      <c r="AE9" s="27">
        <v>0.35969678744490002</v>
      </c>
      <c r="AF9" s="27">
        <v>0</v>
      </c>
      <c r="AG9" s="27">
        <v>1.85506872597761</v>
      </c>
      <c r="AH9" s="27">
        <v>1.85506872597761</v>
      </c>
      <c r="AI9" s="27">
        <v>6.3866877957637902</v>
      </c>
      <c r="AJ9" s="27">
        <v>0.19579718978819</v>
      </c>
      <c r="AK9" s="27">
        <v>0.15791430565584699</v>
      </c>
      <c r="AL9" s="27">
        <v>0</v>
      </c>
      <c r="AM9" s="27">
        <v>0</v>
      </c>
      <c r="AN9" s="27">
        <v>2.0939387876585201E-2</v>
      </c>
      <c r="AO9" s="27">
        <v>0.25508907157856298</v>
      </c>
      <c r="AP9" s="27">
        <v>0</v>
      </c>
      <c r="AQ9" s="27">
        <v>718.49820135914695</v>
      </c>
      <c r="AR9" s="27">
        <v>73.446965326807899</v>
      </c>
      <c r="AS9" s="27">
        <v>798.33185448171901</v>
      </c>
      <c r="AT9" s="27">
        <v>0</v>
      </c>
      <c r="AU9" s="27">
        <v>0.48416802718298801</v>
      </c>
      <c r="AV9" s="27">
        <v>0</v>
      </c>
      <c r="AW9" s="27">
        <v>8.8431976057805493</v>
      </c>
      <c r="AX9" s="27">
        <v>1.2978287339407099E-2</v>
      </c>
      <c r="AY9" s="27">
        <v>4.5635774401031901E-3</v>
      </c>
      <c r="AZ9" s="27">
        <v>17.1678705005043</v>
      </c>
      <c r="BA9" s="27">
        <v>5.8324549017014097E-3</v>
      </c>
      <c r="BB9" s="27">
        <v>0</v>
      </c>
      <c r="BC9" s="27">
        <v>8.4594520412044295E-4</v>
      </c>
      <c r="BD9" s="27">
        <v>23.583881840175899</v>
      </c>
      <c r="BE9" s="27">
        <v>22.260664260520201</v>
      </c>
      <c r="BF9" s="27">
        <v>1.3232175796557399</v>
      </c>
      <c r="BG9" s="27">
        <v>0</v>
      </c>
      <c r="BH9" s="27">
        <v>0</v>
      </c>
      <c r="BI9" s="27">
        <v>9.1069825889978001E-2</v>
      </c>
      <c r="BJ9" s="27">
        <v>0</v>
      </c>
      <c r="BK9" s="27">
        <v>0.977278923262625</v>
      </c>
      <c r="BL9" s="27">
        <v>0</v>
      </c>
      <c r="BM9" s="27">
        <v>2.53999404752062E-2</v>
      </c>
      <c r="BN9" s="27">
        <v>3.90906727955158</v>
      </c>
      <c r="BO9" s="27">
        <v>0.59896718393889103</v>
      </c>
      <c r="BP9" s="27">
        <v>0</v>
      </c>
      <c r="BQ9" s="27">
        <v>6.5668473354387094E-2</v>
      </c>
      <c r="BR9" s="27">
        <v>8.9052596769126507E-5</v>
      </c>
      <c r="BS9" s="27">
        <v>33.614150710163699</v>
      </c>
      <c r="BT9" s="27">
        <v>4.1816794247748899</v>
      </c>
      <c r="BU9" s="27">
        <v>0</v>
      </c>
      <c r="BV9" s="27">
        <v>0</v>
      </c>
      <c r="BW9" s="27">
        <v>1.7552164227728599</v>
      </c>
      <c r="BX9" s="27">
        <v>1.65872538633245</v>
      </c>
      <c r="BY9" s="27">
        <v>19.020776137171602</v>
      </c>
      <c r="BZ9" s="27">
        <v>1.83877885324162</v>
      </c>
      <c r="CB9" s="36">
        <f t="shared" si="0"/>
        <v>8.0000412859763184E-3</v>
      </c>
      <c r="CC9" s="24">
        <f t="shared" si="1"/>
        <v>2.73639725116621E-3</v>
      </c>
      <c r="CD9" s="24">
        <f t="shared" si="2"/>
        <v>2.7220994159178561E-3</v>
      </c>
      <c r="CE9" s="24">
        <f t="shared" si="3"/>
        <v>2.7378360813820816E-3</v>
      </c>
      <c r="CF9" s="24">
        <f t="shared" si="4"/>
        <v>2.7146523489629576E-3</v>
      </c>
      <c r="CG9" s="24">
        <f t="shared" si="5"/>
        <v>2.7123329731808398E-3</v>
      </c>
      <c r="CH9" s="24">
        <f t="shared" si="6"/>
        <v>2.7400161299168434E-3</v>
      </c>
      <c r="CI9" s="24">
        <f t="shared" si="7"/>
        <v>2.7390765300193257E-3</v>
      </c>
      <c r="CJ9" s="24">
        <f t="shared" si="8"/>
        <v>2.7274269053693401E-3</v>
      </c>
      <c r="CK9" s="24">
        <f t="shared" si="9"/>
        <v>2.7315749351832907E-3</v>
      </c>
      <c r="CL9" s="24" t="str">
        <f t="shared" si="11"/>
        <v/>
      </c>
      <c r="CM9" s="24">
        <f t="shared" si="12"/>
        <v>2.7361792094774025E-3</v>
      </c>
      <c r="CN9" s="24" t="str">
        <f t="shared" si="13"/>
        <v/>
      </c>
      <c r="CO9" s="24">
        <f t="shared" si="14"/>
        <v>2.7301071640664174E-3</v>
      </c>
      <c r="CP9" s="24" t="str">
        <f t="shared" si="15"/>
        <v/>
      </c>
      <c r="CQ9" s="24">
        <f t="shared" si="10"/>
        <v>2.7519390365507586E-3</v>
      </c>
    </row>
    <row r="10" spans="1:95" x14ac:dyDescent="0.3">
      <c r="A10" s="27" t="s">
        <v>8</v>
      </c>
      <c r="B10" s="27">
        <v>2.6349160000000002E-3</v>
      </c>
      <c r="C10" s="27">
        <v>6.9505706000000001E-6</v>
      </c>
      <c r="D10" s="27">
        <v>1.31270833E-2</v>
      </c>
      <c r="E10" s="27">
        <v>3.091495E-4</v>
      </c>
      <c r="F10" s="27">
        <v>2.9987509999999999E-4</v>
      </c>
      <c r="G10" s="27">
        <v>2.5693126000000001E-6</v>
      </c>
      <c r="H10" s="27">
        <v>1.410401E-4</v>
      </c>
      <c r="I10" s="27">
        <v>6.5493618999999998E-6</v>
      </c>
      <c r="J10" s="27">
        <v>1.7933235E-6</v>
      </c>
      <c r="K10" s="27"/>
      <c r="L10" s="27">
        <v>1.31872E-5</v>
      </c>
      <c r="M10" s="27"/>
      <c r="N10" s="27">
        <v>3.0852467000000001E-7</v>
      </c>
      <c r="O10" s="30"/>
      <c r="P10" s="30">
        <v>2.7167482999999999E-7</v>
      </c>
      <c r="Q10" s="27"/>
      <c r="R10" s="27" t="s">
        <v>8</v>
      </c>
      <c r="S10" s="27">
        <v>0</v>
      </c>
      <c r="T10" s="27">
        <v>3.0942113847120498E-7</v>
      </c>
      <c r="U10" s="27">
        <v>6.5670634613667099E-6</v>
      </c>
      <c r="V10" s="27">
        <v>6.5670634613667099E-6</v>
      </c>
      <c r="W10" s="27">
        <v>0</v>
      </c>
      <c r="X10" s="27">
        <v>1.79818196589229E-6</v>
      </c>
      <c r="Y10" s="27">
        <v>0</v>
      </c>
      <c r="Z10" s="27">
        <v>0</v>
      </c>
      <c r="AA10" s="27">
        <v>0</v>
      </c>
      <c r="AB10" s="27">
        <v>2.6422473916566098E-3</v>
      </c>
      <c r="AC10" s="27">
        <v>1.8402849637064E-6</v>
      </c>
      <c r="AD10" s="27">
        <v>3.96569336199344E-6</v>
      </c>
      <c r="AE10" s="27">
        <v>2.6933586520941099E-6</v>
      </c>
      <c r="AF10" s="27">
        <v>0</v>
      </c>
      <c r="AG10" s="27">
        <v>1.3228339833661201E-5</v>
      </c>
      <c r="AH10" s="27">
        <v>1.3228339833661201E-5</v>
      </c>
      <c r="AI10" s="27">
        <v>1.05300973891763E-4</v>
      </c>
      <c r="AJ10" s="27">
        <v>1.46576810132442E-6</v>
      </c>
      <c r="AK10" s="27">
        <v>1.18225495619966E-6</v>
      </c>
      <c r="AL10" s="27">
        <v>0</v>
      </c>
      <c r="AM10" s="27">
        <v>0</v>
      </c>
      <c r="AN10" s="27">
        <v>2.7240750563997102E-7</v>
      </c>
      <c r="AO10" s="27">
        <v>6.9683162750706998E-6</v>
      </c>
      <c r="AP10" s="27">
        <v>0</v>
      </c>
      <c r="AQ10" s="27">
        <v>1.18458956001255E-2</v>
      </c>
      <c r="AR10" s="27">
        <v>1.2109426412473701E-3</v>
      </c>
      <c r="AS10" s="27">
        <v>1.3162139215264599E-2</v>
      </c>
      <c r="AT10" s="27">
        <v>0</v>
      </c>
      <c r="AU10" s="27">
        <v>3.6243495097472E-6</v>
      </c>
      <c r="AV10" s="27">
        <v>0</v>
      </c>
      <c r="AW10" s="27">
        <v>6.6192993270391195E-5</v>
      </c>
      <c r="AX10" s="27">
        <v>1.7529721060202801E-7</v>
      </c>
      <c r="AY10" s="27">
        <v>6.1646521933233405E-8</v>
      </c>
      <c r="AZ10" s="27">
        <v>2.31900659733131E-4</v>
      </c>
      <c r="BA10" s="27">
        <v>7.8792969460474006E-8</v>
      </c>
      <c r="BB10" s="27">
        <v>0</v>
      </c>
      <c r="BC10" s="27">
        <v>1.14255857405049E-8</v>
      </c>
      <c r="BD10" s="27">
        <v>3.1000063070487299E-4</v>
      </c>
      <c r="BE10" s="27">
        <v>3.0070120445774599E-4</v>
      </c>
      <c r="BF10" s="27">
        <v>9.2994262471270095E-6</v>
      </c>
      <c r="BG10" s="27">
        <v>0</v>
      </c>
      <c r="BH10" s="27">
        <v>0</v>
      </c>
      <c r="BI10" s="27">
        <v>1.23010631789546E-6</v>
      </c>
      <c r="BJ10" s="27">
        <v>0</v>
      </c>
      <c r="BK10" s="27">
        <v>1.32007473668545E-5</v>
      </c>
      <c r="BL10" s="27">
        <v>0</v>
      </c>
      <c r="BM10" s="27">
        <v>3.4309032887448302E-7</v>
      </c>
      <c r="BN10" s="27">
        <v>5.28110583839015E-5</v>
      </c>
      <c r="BO10" s="27">
        <v>4.4849464944857102E-6</v>
      </c>
      <c r="BP10" s="27">
        <v>0</v>
      </c>
      <c r="BQ10" s="27">
        <v>8.8717736735064402E-7</v>
      </c>
      <c r="BR10" s="27">
        <v>1.20267200185187E-9</v>
      </c>
      <c r="BS10" s="27">
        <v>2.5763727574860802E-6</v>
      </c>
      <c r="BT10" s="27">
        <v>3.1305280083996102E-5</v>
      </c>
      <c r="BU10" s="27">
        <v>0</v>
      </c>
      <c r="BV10" s="27">
        <v>0</v>
      </c>
      <c r="BW10" s="27">
        <v>1.3140546391309501E-5</v>
      </c>
      <c r="BX10" s="27">
        <v>1.24119139536038E-5</v>
      </c>
      <c r="BY10" s="27">
        <v>1.4140776137171399E-4</v>
      </c>
      <c r="BZ10" s="27">
        <v>1.37661488516675E-5</v>
      </c>
      <c r="CB10" s="36">
        <f t="shared" si="0"/>
        <v>8.0002932782872963E-3</v>
      </c>
      <c r="CC10" s="24">
        <f t="shared" si="1"/>
        <v>2.7824005230563955E-3</v>
      </c>
      <c r="CD10" s="24">
        <f t="shared" si="2"/>
        <v>2.5531249291532651E-3</v>
      </c>
      <c r="CE10" s="24">
        <f t="shared" si="3"/>
        <v>2.6705029947207948E-3</v>
      </c>
      <c r="CF10" s="24">
        <f t="shared" si="4"/>
        <v>2.7531362815498219E-3</v>
      </c>
      <c r="CG10" s="24">
        <f t="shared" si="5"/>
        <v>2.7548284527324752E-3</v>
      </c>
      <c r="CH10" s="24">
        <f t="shared" si="6"/>
        <v>2.7478779678580668E-3</v>
      </c>
      <c r="CI10" s="24">
        <f t="shared" si="7"/>
        <v>2.6067860963938034E-3</v>
      </c>
      <c r="CJ10" s="24">
        <f t="shared" si="8"/>
        <v>2.7027917584933133E-3</v>
      </c>
      <c r="CK10" s="24">
        <f t="shared" si="9"/>
        <v>2.7091965795853746E-3</v>
      </c>
      <c r="CL10" s="24" t="str">
        <f t="shared" si="11"/>
        <v/>
      </c>
      <c r="CM10" s="24">
        <f t="shared" si="12"/>
        <v>3.1196792087176202E-3</v>
      </c>
      <c r="CN10" s="24" t="str">
        <f t="shared" si="13"/>
        <v/>
      </c>
      <c r="CO10" s="24">
        <f t="shared" si="14"/>
        <v>2.9056621994117088E-3</v>
      </c>
      <c r="CP10" s="24" t="str">
        <f t="shared" si="15"/>
        <v/>
      </c>
      <c r="CQ10" s="24">
        <f t="shared" si="10"/>
        <v>2.6968845070079847E-3</v>
      </c>
    </row>
    <row r="11" spans="1:95" x14ac:dyDescent="0.3">
      <c r="A11" s="27" t="s">
        <v>9</v>
      </c>
      <c r="B11" s="27">
        <v>3095.8511745999999</v>
      </c>
      <c r="C11" s="27">
        <v>8.1179702874000004</v>
      </c>
      <c r="D11" s="27">
        <v>15537.35679</v>
      </c>
      <c r="E11" s="27">
        <v>368.48287828000002</v>
      </c>
      <c r="F11" s="27">
        <v>356.97017899000002</v>
      </c>
      <c r="G11" s="27">
        <v>33.890794950999997</v>
      </c>
      <c r="H11" s="27">
        <v>172.07123376000001</v>
      </c>
      <c r="I11" s="27">
        <v>8.0896851430000005</v>
      </c>
      <c r="J11" s="27">
        <v>2.2150903992000002</v>
      </c>
      <c r="K11" s="27"/>
      <c r="L11" s="27">
        <v>16.288694340999999</v>
      </c>
      <c r="M11" s="27"/>
      <c r="N11" s="27">
        <v>0.38108618550000001</v>
      </c>
      <c r="O11" s="30"/>
      <c r="P11" s="30">
        <v>0.32592193390000002</v>
      </c>
      <c r="Q11" s="27"/>
      <c r="R11" s="27" t="s">
        <v>9</v>
      </c>
      <c r="S11" s="27">
        <v>0</v>
      </c>
      <c r="T11" s="27">
        <v>0.382130064573522</v>
      </c>
      <c r="U11" s="27">
        <v>8.1118082509301708</v>
      </c>
      <c r="V11" s="27">
        <v>8.1118082509301708</v>
      </c>
      <c r="W11" s="27">
        <v>0</v>
      </c>
      <c r="X11" s="27">
        <v>2.22116444518208</v>
      </c>
      <c r="Y11" s="27">
        <v>0</v>
      </c>
      <c r="Z11" s="27">
        <v>0</v>
      </c>
      <c r="AA11" s="27">
        <v>0</v>
      </c>
      <c r="AB11" s="27">
        <v>3104.3308294436001</v>
      </c>
      <c r="AC11" s="27">
        <v>2.2405772392018299</v>
      </c>
      <c r="AD11" s="27">
        <v>4.8269448765510701</v>
      </c>
      <c r="AE11" s="27">
        <v>3.2780228597507399</v>
      </c>
      <c r="AF11" s="27">
        <v>0</v>
      </c>
      <c r="AG11" s="27">
        <v>16.333324503195499</v>
      </c>
      <c r="AH11" s="27">
        <v>16.333324503195499</v>
      </c>
      <c r="AI11" s="27">
        <v>124.63965367557</v>
      </c>
      <c r="AJ11" s="27">
        <v>1.7843576074512799</v>
      </c>
      <c r="AK11" s="27">
        <v>1.4391131794671601</v>
      </c>
      <c r="AL11" s="27">
        <v>0</v>
      </c>
      <c r="AM11" s="27">
        <v>0</v>
      </c>
      <c r="AN11" s="27">
        <v>0.32681429937151502</v>
      </c>
      <c r="AO11" s="27">
        <v>8.1401769441948595</v>
      </c>
      <c r="AP11" s="27">
        <v>0</v>
      </c>
      <c r="AQ11" s="27">
        <v>14021.912590124701</v>
      </c>
      <c r="AR11" s="27">
        <v>1433.35087075355</v>
      </c>
      <c r="AS11" s="27">
        <v>15579.903114553899</v>
      </c>
      <c r="AT11" s="27">
        <v>0</v>
      </c>
      <c r="AU11" s="27">
        <v>4.4123212810260899</v>
      </c>
      <c r="AV11" s="27">
        <v>0</v>
      </c>
      <c r="AW11" s="27">
        <v>80.590353569544106</v>
      </c>
      <c r="AX11" s="27">
        <v>0.20868158640850501</v>
      </c>
      <c r="AY11" s="27">
        <v>7.3380194502290205E-2</v>
      </c>
      <c r="AZ11" s="27">
        <v>276.049102660426</v>
      </c>
      <c r="BA11" s="27">
        <v>9.3782748929182397E-2</v>
      </c>
      <c r="BB11" s="27">
        <v>0</v>
      </c>
      <c r="BC11" s="27">
        <v>1.36019782734503E-2</v>
      </c>
      <c r="BD11" s="27">
        <v>369.48225267123797</v>
      </c>
      <c r="BE11" s="27">
        <v>357.93805066313598</v>
      </c>
      <c r="BF11" s="27">
        <v>11.5442020081019</v>
      </c>
      <c r="BG11" s="27">
        <v>0</v>
      </c>
      <c r="BH11" s="27">
        <v>0</v>
      </c>
      <c r="BI11" s="27">
        <v>1.46436114130193</v>
      </c>
      <c r="BJ11" s="27">
        <v>0</v>
      </c>
      <c r="BK11" s="27">
        <v>15.713874637675801</v>
      </c>
      <c r="BL11" s="27">
        <v>0</v>
      </c>
      <c r="BM11" s="27">
        <v>0.40842003986507402</v>
      </c>
      <c r="BN11" s="27">
        <v>62.8554707976649</v>
      </c>
      <c r="BO11" s="27">
        <v>5.4585042267225399</v>
      </c>
      <c r="BP11" s="27">
        <v>0</v>
      </c>
      <c r="BQ11" s="27">
        <v>1.0559431001881601</v>
      </c>
      <c r="BR11" s="27">
        <v>1.43177790037533E-3</v>
      </c>
      <c r="BS11" s="27">
        <v>33.983408347478701</v>
      </c>
      <c r="BT11" s="27">
        <v>38.108772513280798</v>
      </c>
      <c r="BU11" s="27">
        <v>0</v>
      </c>
      <c r="BV11" s="27">
        <v>0</v>
      </c>
      <c r="BW11" s="27">
        <v>15.99582145089</v>
      </c>
      <c r="BX11" s="27">
        <v>15.116386642838901</v>
      </c>
      <c r="BY11" s="27">
        <v>172.542574419549</v>
      </c>
      <c r="BZ11" s="27">
        <v>16.757704825570901</v>
      </c>
      <c r="CB11" s="36">
        <f t="shared" si="0"/>
        <v>8.0000275200131643E-3</v>
      </c>
      <c r="CC11" s="24">
        <f t="shared" si="1"/>
        <v>2.739038269401247E-3</v>
      </c>
      <c r="CD11" s="24">
        <f t="shared" si="2"/>
        <v>2.7354937267171737E-3</v>
      </c>
      <c r="CE11" s="24">
        <f t="shared" si="3"/>
        <v>2.7383244865228757E-3</v>
      </c>
      <c r="CF11" s="24">
        <f t="shared" si="4"/>
        <v>2.7121325036941141E-3</v>
      </c>
      <c r="CG11" s="24">
        <f t="shared" si="5"/>
        <v>2.7113516201113077E-3</v>
      </c>
      <c r="CH11" s="24">
        <f t="shared" si="6"/>
        <v>2.7327006230631794E-3</v>
      </c>
      <c r="CI11" s="24">
        <f t="shared" si="7"/>
        <v>2.7392182252054874E-3</v>
      </c>
      <c r="CJ11" s="24">
        <f t="shared" si="8"/>
        <v>2.7347304053376366E-3</v>
      </c>
      <c r="CK11" s="24">
        <f t="shared" si="9"/>
        <v>2.7421210368089406E-3</v>
      </c>
      <c r="CL11" s="24" t="str">
        <f t="shared" si="11"/>
        <v/>
      </c>
      <c r="CM11" s="24">
        <f t="shared" si="12"/>
        <v>2.7399471842971227E-3</v>
      </c>
      <c r="CN11" s="24" t="str">
        <f t="shared" si="13"/>
        <v/>
      </c>
      <c r="CO11" s="24">
        <f t="shared" si="14"/>
        <v>2.7392204525923222E-3</v>
      </c>
      <c r="CP11" s="24" t="str">
        <f t="shared" si="15"/>
        <v/>
      </c>
      <c r="CQ11" s="24">
        <f t="shared" si="10"/>
        <v>2.7379730502850937E-3</v>
      </c>
    </row>
    <row r="12" spans="1:95" x14ac:dyDescent="0.3">
      <c r="A12" s="27" t="s">
        <v>10</v>
      </c>
      <c r="B12" s="27">
        <v>268.92988247</v>
      </c>
      <c r="C12" s="27">
        <v>0.70391449260000005</v>
      </c>
      <c r="D12" s="27">
        <v>1359.0795036</v>
      </c>
      <c r="E12" s="27">
        <v>31.492867292</v>
      </c>
      <c r="F12" s="27">
        <v>30.537969236999999</v>
      </c>
      <c r="G12" s="27">
        <v>0.93962551309999998</v>
      </c>
      <c r="H12" s="27">
        <v>14.457998637999999</v>
      </c>
      <c r="I12" s="27">
        <v>0.67376227789999998</v>
      </c>
      <c r="J12" s="27">
        <v>0.18448683939999999</v>
      </c>
      <c r="K12" s="27"/>
      <c r="L12" s="27">
        <v>1.3566271355999999</v>
      </c>
      <c r="M12" s="27"/>
      <c r="N12" s="27">
        <v>3.1739127300000003E-2</v>
      </c>
      <c r="O12" s="30"/>
      <c r="P12" s="30">
        <v>2.7728969900000001E-2</v>
      </c>
      <c r="Q12" s="27"/>
      <c r="R12" s="27" t="s">
        <v>10</v>
      </c>
      <c r="S12" s="27">
        <v>0</v>
      </c>
      <c r="T12" s="27">
        <v>3.1825591945516103E-2</v>
      </c>
      <c r="U12" s="27">
        <v>0.67560651899950697</v>
      </c>
      <c r="V12" s="27">
        <v>0.67560651899950697</v>
      </c>
      <c r="W12" s="27">
        <v>0</v>
      </c>
      <c r="X12" s="27">
        <v>0.184991905509584</v>
      </c>
      <c r="Y12" s="27">
        <v>0</v>
      </c>
      <c r="Z12" s="27">
        <v>0</v>
      </c>
      <c r="AA12" s="27">
        <v>0</v>
      </c>
      <c r="AB12" s="27">
        <v>269.66729626058401</v>
      </c>
      <c r="AC12" s="27">
        <v>0.188552647040126</v>
      </c>
      <c r="AD12" s="27">
        <v>0.40621159970895598</v>
      </c>
      <c r="AE12" s="27">
        <v>0.27587299194157999</v>
      </c>
      <c r="AF12" s="27">
        <v>0</v>
      </c>
      <c r="AG12" s="27">
        <v>1.3603401681009299</v>
      </c>
      <c r="AH12" s="27">
        <v>1.3603401681009299</v>
      </c>
      <c r="AI12" s="27">
        <v>10.902515811213799</v>
      </c>
      <c r="AJ12" s="27">
        <v>0.15016446850644</v>
      </c>
      <c r="AK12" s="27">
        <v>0.121109745422251</v>
      </c>
      <c r="AL12" s="27">
        <v>0</v>
      </c>
      <c r="AM12" s="27">
        <v>0</v>
      </c>
      <c r="AN12" s="27">
        <v>2.7803361210930501E-2</v>
      </c>
      <c r="AO12" s="27">
        <v>0.70584874330527803</v>
      </c>
      <c r="AP12" s="27">
        <v>0</v>
      </c>
      <c r="AQ12" s="27">
        <v>1226.52124294911</v>
      </c>
      <c r="AR12" s="27">
        <v>125.37950711486501</v>
      </c>
      <c r="AS12" s="27">
        <v>1362.8032658751899</v>
      </c>
      <c r="AT12" s="27">
        <v>0</v>
      </c>
      <c r="AU12" s="27">
        <v>0.37132694010168199</v>
      </c>
      <c r="AV12" s="27">
        <v>0</v>
      </c>
      <c r="AW12" s="27">
        <v>6.7821397317341203</v>
      </c>
      <c r="AX12" s="27">
        <v>1.7852519823145101E-2</v>
      </c>
      <c r="AY12" s="27">
        <v>6.27741254967841E-3</v>
      </c>
      <c r="AZ12" s="27">
        <v>23.615364359860401</v>
      </c>
      <c r="BA12" s="27">
        <v>8.0228237703004399E-3</v>
      </c>
      <c r="BB12" s="27">
        <v>0</v>
      </c>
      <c r="BC12" s="27">
        <v>1.16358945848971E-3</v>
      </c>
      <c r="BD12" s="27">
        <v>31.578297988380701</v>
      </c>
      <c r="BE12" s="27">
        <v>30.6207624909948</v>
      </c>
      <c r="BF12" s="27">
        <v>0.95753549738587396</v>
      </c>
      <c r="BG12" s="27">
        <v>0</v>
      </c>
      <c r="BH12" s="27">
        <v>0</v>
      </c>
      <c r="BI12" s="27">
        <v>0.12527483515335899</v>
      </c>
      <c r="BJ12" s="27">
        <v>0</v>
      </c>
      <c r="BK12" s="27">
        <v>1.3442738630268301</v>
      </c>
      <c r="BL12" s="27">
        <v>0</v>
      </c>
      <c r="BM12" s="27">
        <v>3.4939491504158503E-2</v>
      </c>
      <c r="BN12" s="27">
        <v>5.3771382173647</v>
      </c>
      <c r="BO12" s="27">
        <v>0.45936250098842402</v>
      </c>
      <c r="BP12" s="27">
        <v>0</v>
      </c>
      <c r="BQ12" s="27">
        <v>9.0332882670017406E-2</v>
      </c>
      <c r="BR12" s="27">
        <v>1.22495813696655E-4</v>
      </c>
      <c r="BS12" s="27">
        <v>0.94218586074293598</v>
      </c>
      <c r="BT12" s="27">
        <v>3.2071054796581602</v>
      </c>
      <c r="BU12" s="27">
        <v>0</v>
      </c>
      <c r="BV12" s="27">
        <v>0</v>
      </c>
      <c r="BW12" s="27">
        <v>1.34614830522002</v>
      </c>
      <c r="BX12" s="27">
        <v>1.2721365510179501</v>
      </c>
      <c r="BY12" s="27">
        <v>14.4976107033515</v>
      </c>
      <c r="BZ12" s="27">
        <v>1.4102657002085099</v>
      </c>
      <c r="CB12" s="36">
        <f t="shared" si="0"/>
        <v>8.0000658086273532E-3</v>
      </c>
      <c r="CC12" s="24">
        <f t="shared" si="1"/>
        <v>2.742029944055307E-3</v>
      </c>
      <c r="CD12" s="24">
        <f t="shared" si="2"/>
        <v>2.7478489583778365E-3</v>
      </c>
      <c r="CE12" s="24">
        <f t="shared" si="3"/>
        <v>2.7399149684225904E-3</v>
      </c>
      <c r="CF12" s="24">
        <f t="shared" si="4"/>
        <v>2.7126998500515329E-3</v>
      </c>
      <c r="CG12" s="24">
        <f t="shared" si="5"/>
        <v>2.7111578164303088E-3</v>
      </c>
      <c r="CH12" s="24">
        <f t="shared" si="6"/>
        <v>2.7248596459337675E-3</v>
      </c>
      <c r="CI12" s="24">
        <f t="shared" si="7"/>
        <v>2.739802813882392E-3</v>
      </c>
      <c r="CJ12" s="24">
        <f t="shared" si="8"/>
        <v>2.7372281886352584E-3</v>
      </c>
      <c r="CK12" s="24">
        <f t="shared" si="9"/>
        <v>2.7376809707761029E-3</v>
      </c>
      <c r="CL12" s="24" t="str">
        <f t="shared" si="11"/>
        <v/>
      </c>
      <c r="CM12" s="24">
        <f t="shared" si="12"/>
        <v>2.7369587438539991E-3</v>
      </c>
      <c r="CN12" s="24" t="str">
        <f t="shared" si="13"/>
        <v/>
      </c>
      <c r="CO12" s="24">
        <f t="shared" si="14"/>
        <v>2.7242288264208285E-3</v>
      </c>
      <c r="CP12" s="24" t="str">
        <f t="shared" si="15"/>
        <v/>
      </c>
      <c r="CQ12" s="24">
        <f t="shared" si="10"/>
        <v>2.6828010993116672E-3</v>
      </c>
    </row>
    <row r="13" spans="1:95" x14ac:dyDescent="0.3">
      <c r="A13" s="27" t="s">
        <v>12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30"/>
      <c r="P13" s="30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B13" s="36" t="e">
        <f t="shared" si="0"/>
        <v>#DIV/0!</v>
      </c>
      <c r="CC13" s="24" t="str">
        <f t="shared" si="1"/>
        <v/>
      </c>
      <c r="CD13" s="24" t="str">
        <f t="shared" si="2"/>
        <v/>
      </c>
      <c r="CE13" s="24" t="str">
        <f t="shared" si="3"/>
        <v/>
      </c>
      <c r="CF13" s="24" t="str">
        <f t="shared" si="4"/>
        <v/>
      </c>
      <c r="CG13" s="24" t="str">
        <f t="shared" si="5"/>
        <v/>
      </c>
      <c r="CH13" s="24" t="str">
        <f t="shared" si="6"/>
        <v/>
      </c>
      <c r="CI13" s="24" t="str">
        <f t="shared" si="7"/>
        <v/>
      </c>
      <c r="CJ13" s="24" t="str">
        <f t="shared" si="8"/>
        <v/>
      </c>
      <c r="CK13" s="24" t="str">
        <f t="shared" si="9"/>
        <v/>
      </c>
      <c r="CL13" s="24" t="str">
        <f t="shared" si="11"/>
        <v/>
      </c>
      <c r="CM13" s="24" t="str">
        <f t="shared" si="12"/>
        <v/>
      </c>
      <c r="CN13" s="24" t="str">
        <f t="shared" si="13"/>
        <v/>
      </c>
      <c r="CO13" s="24" t="str">
        <f t="shared" si="14"/>
        <v/>
      </c>
      <c r="CP13" s="24" t="str">
        <f t="shared" si="15"/>
        <v/>
      </c>
      <c r="CQ13" s="24" t="str">
        <f t="shared" si="10"/>
        <v/>
      </c>
    </row>
    <row r="14" spans="1:95" x14ac:dyDescent="0.3">
      <c r="A14" s="27" t="s">
        <v>13</v>
      </c>
      <c r="B14" s="27">
        <v>1596.9270762000001</v>
      </c>
      <c r="C14" s="27">
        <v>7.9950880316999999</v>
      </c>
      <c r="D14" s="27">
        <v>15286.784916000001</v>
      </c>
      <c r="E14" s="27">
        <v>356.25644993999998</v>
      </c>
      <c r="F14" s="27">
        <v>327.75601891999997</v>
      </c>
      <c r="G14" s="27">
        <v>631.83286706000001</v>
      </c>
      <c r="H14" s="27">
        <v>249.05684461999999</v>
      </c>
      <c r="I14" s="27">
        <v>11.57367994</v>
      </c>
      <c r="J14" s="27">
        <v>3.1690614881000001</v>
      </c>
      <c r="K14" s="27"/>
      <c r="L14" s="27">
        <v>23.303744285000001</v>
      </c>
      <c r="M14" s="27"/>
      <c r="N14" s="27">
        <v>0.54520822810000003</v>
      </c>
      <c r="O14" s="30"/>
      <c r="P14" s="30">
        <v>0.29714951429999997</v>
      </c>
      <c r="Q14" s="27"/>
      <c r="R14" s="27" t="s">
        <v>13</v>
      </c>
      <c r="S14" s="27">
        <v>0</v>
      </c>
      <c r="T14" s="27">
        <v>0.54656188573487996</v>
      </c>
      <c r="U14" s="27">
        <v>11.602500190971201</v>
      </c>
      <c r="V14" s="27">
        <v>11.602500190971201</v>
      </c>
      <c r="W14" s="27">
        <v>0</v>
      </c>
      <c r="X14" s="27">
        <v>3.1769543892341199</v>
      </c>
      <c r="Y14" s="27">
        <v>0</v>
      </c>
      <c r="Z14" s="27">
        <v>0</v>
      </c>
      <c r="AA14" s="27">
        <v>0</v>
      </c>
      <c r="AB14" s="27">
        <v>1600.62302304381</v>
      </c>
      <c r="AC14" s="27">
        <v>3.2517186572340799</v>
      </c>
      <c r="AD14" s="27">
        <v>7.00542695262489</v>
      </c>
      <c r="AE14" s="27">
        <v>4.7575589790284196</v>
      </c>
      <c r="AF14" s="27">
        <v>0</v>
      </c>
      <c r="AG14" s="27">
        <v>23.361863514004</v>
      </c>
      <c r="AH14" s="27">
        <v>23.361863514004</v>
      </c>
      <c r="AI14" s="27">
        <v>122.598749991677</v>
      </c>
      <c r="AJ14" s="27">
        <v>2.5896914013896799</v>
      </c>
      <c r="AK14" s="27">
        <v>2.0886322194918199</v>
      </c>
      <c r="AL14" s="27">
        <v>0</v>
      </c>
      <c r="AM14" s="27">
        <v>0</v>
      </c>
      <c r="AN14" s="27">
        <v>0.29789084881305899</v>
      </c>
      <c r="AO14" s="27">
        <v>8.0150817747207093</v>
      </c>
      <c r="AP14" s="27">
        <v>0</v>
      </c>
      <c r="AQ14" s="27">
        <v>13792.3860384816</v>
      </c>
      <c r="AR14" s="27">
        <v>1409.8908196233399</v>
      </c>
      <c r="AS14" s="27">
        <v>15324.8756080967</v>
      </c>
      <c r="AT14" s="27">
        <v>0</v>
      </c>
      <c r="AU14" s="27">
        <v>6.4037743040008301</v>
      </c>
      <c r="AV14" s="27">
        <v>0</v>
      </c>
      <c r="AW14" s="27">
        <v>116.963212275467</v>
      </c>
      <c r="AX14" s="27">
        <v>0.19155894839531001</v>
      </c>
      <c r="AY14" s="27">
        <v>6.73575545230575E-2</v>
      </c>
      <c r="AZ14" s="27">
        <v>253.39646222104599</v>
      </c>
      <c r="BA14" s="27">
        <v>8.6086297061789996E-2</v>
      </c>
      <c r="BB14" s="27">
        <v>0</v>
      </c>
      <c r="BC14" s="27">
        <v>1.2485749323456599E-2</v>
      </c>
      <c r="BD14" s="27">
        <v>357.13730348835003</v>
      </c>
      <c r="BE14" s="27">
        <v>328.565751122515</v>
      </c>
      <c r="BF14" s="27">
        <v>28.571552365834901</v>
      </c>
      <c r="BG14" s="27">
        <v>0</v>
      </c>
      <c r="BH14" s="27">
        <v>0</v>
      </c>
      <c r="BI14" s="27">
        <v>1.34420150752051</v>
      </c>
      <c r="BJ14" s="27">
        <v>0</v>
      </c>
      <c r="BK14" s="27">
        <v>14.424401097901701</v>
      </c>
      <c r="BL14" s="27">
        <v>0</v>
      </c>
      <c r="BM14" s="27">
        <v>0.37490474048843297</v>
      </c>
      <c r="BN14" s="27">
        <v>57.697689545131396</v>
      </c>
      <c r="BO14" s="27">
        <v>7.9221358455441804</v>
      </c>
      <c r="BP14" s="27">
        <v>0</v>
      </c>
      <c r="BQ14" s="27">
        <v>0.96928916670800302</v>
      </c>
      <c r="BR14" s="27">
        <v>1.3142944151413401E-3</v>
      </c>
      <c r="BS14" s="27">
        <v>632.98441888699494</v>
      </c>
      <c r="BT14" s="27">
        <v>55.308334038420703</v>
      </c>
      <c r="BU14" s="27">
        <v>0</v>
      </c>
      <c r="BV14" s="27">
        <v>0</v>
      </c>
      <c r="BW14" s="27">
        <v>23.214870947834999</v>
      </c>
      <c r="BX14" s="27">
        <v>21.938623631792801</v>
      </c>
      <c r="BY14" s="27">
        <v>249.67862881330601</v>
      </c>
      <c r="BZ14" s="27">
        <v>24.320608999787702</v>
      </c>
      <c r="CB14" s="36">
        <f t="shared" si="0"/>
        <v>7.9999833686678363E-3</v>
      </c>
      <c r="CC14" s="24">
        <f t="shared" si="1"/>
        <v>2.3144117842905333E-3</v>
      </c>
      <c r="CD14" s="24">
        <f t="shared" si="2"/>
        <v>2.5007533302241892E-3</v>
      </c>
      <c r="CE14" s="24">
        <f t="shared" si="3"/>
        <v>2.4917399116953115E-3</v>
      </c>
      <c r="CF14" s="24">
        <f t="shared" si="4"/>
        <v>2.4725265984612992E-3</v>
      </c>
      <c r="CG14" s="24">
        <f t="shared" si="5"/>
        <v>2.470533432713755E-3</v>
      </c>
      <c r="CH14" s="24">
        <f t="shared" si="6"/>
        <v>1.8225576525533595E-3</v>
      </c>
      <c r="CI14" s="24">
        <f t="shared" si="7"/>
        <v>2.4965553315938935E-3</v>
      </c>
      <c r="CJ14" s="24">
        <f t="shared" si="8"/>
        <v>2.4901544816004978E-3</v>
      </c>
      <c r="CK14" s="24">
        <f t="shared" si="9"/>
        <v>2.4906115465913349E-3</v>
      </c>
      <c r="CL14" s="24" t="str">
        <f t="shared" si="11"/>
        <v/>
      </c>
      <c r="CM14" s="24">
        <f t="shared" si="12"/>
        <v>2.4939867299097144E-3</v>
      </c>
      <c r="CN14" s="24" t="str">
        <f t="shared" si="13"/>
        <v/>
      </c>
      <c r="CO14" s="24">
        <f t="shared" si="14"/>
        <v>2.4828268634119947E-3</v>
      </c>
      <c r="CP14" s="24" t="str">
        <f t="shared" si="15"/>
        <v/>
      </c>
      <c r="CQ14" s="24">
        <f t="shared" si="10"/>
        <v>2.4948198714219542E-3</v>
      </c>
    </row>
    <row r="15" spans="1:95" x14ac:dyDescent="0.3">
      <c r="A15" s="27" t="s">
        <v>14</v>
      </c>
      <c r="B15" s="27">
        <v>571.89653632</v>
      </c>
      <c r="C15" s="27">
        <v>2.5509373767999999</v>
      </c>
      <c r="D15" s="27">
        <v>5234.7178151999997</v>
      </c>
      <c r="E15" s="27">
        <v>113.58512906</v>
      </c>
      <c r="F15" s="27">
        <v>104.49828612</v>
      </c>
      <c r="G15" s="27">
        <v>0.1711269292</v>
      </c>
      <c r="H15" s="27">
        <v>79.398005186999995</v>
      </c>
      <c r="I15" s="27">
        <v>3.6885522535000002</v>
      </c>
      <c r="J15" s="27">
        <v>1.0099864280999999</v>
      </c>
      <c r="K15" s="27"/>
      <c r="L15" s="27">
        <v>7.4269552788000004</v>
      </c>
      <c r="M15" s="27"/>
      <c r="N15" s="27">
        <v>0.1737587532</v>
      </c>
      <c r="O15" s="30"/>
      <c r="P15" s="30">
        <v>9.4712315599999999E-2</v>
      </c>
      <c r="Q15" s="27"/>
      <c r="R15" s="27" t="s">
        <v>14</v>
      </c>
      <c r="S15" s="27">
        <v>0</v>
      </c>
      <c r="T15" s="27">
        <v>0.174190111337578</v>
      </c>
      <c r="U15" s="27">
        <v>3.6976706122569798</v>
      </c>
      <c r="V15" s="27">
        <v>3.6976706122569798</v>
      </c>
      <c r="W15" s="27">
        <v>0</v>
      </c>
      <c r="X15" s="27">
        <v>1.0124855983135399</v>
      </c>
      <c r="Y15" s="27">
        <v>0</v>
      </c>
      <c r="Z15" s="27">
        <v>0</v>
      </c>
      <c r="AA15" s="27">
        <v>0</v>
      </c>
      <c r="AB15" s="27">
        <v>573.07669562199396</v>
      </c>
      <c r="AC15" s="27">
        <v>1.0366664457414101</v>
      </c>
      <c r="AD15" s="27">
        <v>2.2333691792393102</v>
      </c>
      <c r="AE15" s="27">
        <v>1.5167362422052699</v>
      </c>
      <c r="AF15" s="27">
        <v>0</v>
      </c>
      <c r="AG15" s="27">
        <v>7.4453288174621601</v>
      </c>
      <c r="AH15" s="27">
        <v>7.4453288174621601</v>
      </c>
      <c r="AI15" s="27">
        <v>41.9744157190473</v>
      </c>
      <c r="AJ15" s="27">
        <v>0.82560435256047504</v>
      </c>
      <c r="AK15" s="27">
        <v>0.66586692137456904</v>
      </c>
      <c r="AL15" s="27">
        <v>0</v>
      </c>
      <c r="AM15" s="27">
        <v>0</v>
      </c>
      <c r="AN15" s="27">
        <v>9.4946318176539202E-2</v>
      </c>
      <c r="AO15" s="27">
        <v>2.5572583927384001</v>
      </c>
      <c r="AP15" s="27">
        <v>0</v>
      </c>
      <c r="AQ15" s="27">
        <v>4722.1516265487098</v>
      </c>
      <c r="AR15" s="27">
        <v>482.70947489171402</v>
      </c>
      <c r="AS15" s="27">
        <v>5246.8355171594703</v>
      </c>
      <c r="AT15" s="27">
        <v>0</v>
      </c>
      <c r="AU15" s="27">
        <v>2.0415547391416</v>
      </c>
      <c r="AV15" s="27">
        <v>0</v>
      </c>
      <c r="AW15" s="27">
        <v>37.288007213761396</v>
      </c>
      <c r="AX15" s="27">
        <v>6.1073060013602402E-2</v>
      </c>
      <c r="AY15" s="27">
        <v>2.14753105263535E-2</v>
      </c>
      <c r="AZ15" s="27">
        <v>80.788557120774897</v>
      </c>
      <c r="BA15" s="27">
        <v>2.7446119889724702E-2</v>
      </c>
      <c r="BB15" s="27">
        <v>0</v>
      </c>
      <c r="BC15" s="27">
        <v>3.9807594040587096E-3</v>
      </c>
      <c r="BD15" s="27">
        <v>113.86358924914499</v>
      </c>
      <c r="BE15" s="27">
        <v>104.75422562194601</v>
      </c>
      <c r="BF15" s="27">
        <v>9.1093636271984195</v>
      </c>
      <c r="BG15" s="27">
        <v>0</v>
      </c>
      <c r="BH15" s="27">
        <v>0</v>
      </c>
      <c r="BI15" s="27">
        <v>0.42856072659490702</v>
      </c>
      <c r="BJ15" s="27">
        <v>0</v>
      </c>
      <c r="BK15" s="27">
        <v>4.5988542390581797</v>
      </c>
      <c r="BL15" s="27">
        <v>0</v>
      </c>
      <c r="BM15" s="27">
        <v>0.119528041110798</v>
      </c>
      <c r="BN15" s="27">
        <v>18.3952980527345</v>
      </c>
      <c r="BO15" s="27">
        <v>2.52563250076473</v>
      </c>
      <c r="BP15" s="27">
        <v>0</v>
      </c>
      <c r="BQ15" s="27">
        <v>0.309033141256633</v>
      </c>
      <c r="BR15" s="27">
        <v>4.1905058303951301E-4</v>
      </c>
      <c r="BS15" s="27">
        <v>0.171325057597909</v>
      </c>
      <c r="BT15" s="27">
        <v>17.6324073566899</v>
      </c>
      <c r="BU15" s="27">
        <v>0</v>
      </c>
      <c r="BV15" s="27">
        <v>0</v>
      </c>
      <c r="BW15" s="27">
        <v>7.4010655524623896</v>
      </c>
      <c r="BX15" s="27">
        <v>6.99413222099514</v>
      </c>
      <c r="BY15" s="27">
        <v>79.594553784884098</v>
      </c>
      <c r="BZ15" s="27">
        <v>7.7534923002538001</v>
      </c>
      <c r="CB15" s="36">
        <f t="shared" si="0"/>
        <v>7.9999488418823917E-3</v>
      </c>
      <c r="CC15" s="24">
        <f t="shared" si="1"/>
        <v>2.0635888260278237E-3</v>
      </c>
      <c r="CD15" s="24">
        <f t="shared" si="2"/>
        <v>2.477918899886722E-3</v>
      </c>
      <c r="CE15" s="24">
        <f t="shared" si="3"/>
        <v>2.3148720498905586E-3</v>
      </c>
      <c r="CF15" s="24">
        <f t="shared" si="4"/>
        <v>2.4515549830286367E-3</v>
      </c>
      <c r="CG15" s="24">
        <f t="shared" si="5"/>
        <v>2.449222005919753E-3</v>
      </c>
      <c r="CH15" s="24">
        <f t="shared" si="6"/>
        <v>1.1577862048669494E-3</v>
      </c>
      <c r="CI15" s="24">
        <f t="shared" si="7"/>
        <v>2.4754853402322555E-3</v>
      </c>
      <c r="CJ15" s="24">
        <f t="shared" si="8"/>
        <v>2.4720698339917493E-3</v>
      </c>
      <c r="CK15" s="24">
        <f t="shared" si="9"/>
        <v>2.4744592046067699E-3</v>
      </c>
      <c r="CL15" s="24" t="str">
        <f t="shared" si="11"/>
        <v/>
      </c>
      <c r="CM15" s="24">
        <f t="shared" si="12"/>
        <v>2.4738991918540833E-3</v>
      </c>
      <c r="CN15" s="24" t="str">
        <f t="shared" si="13"/>
        <v/>
      </c>
      <c r="CO15" s="24">
        <f t="shared" si="14"/>
        <v>2.4825116987429981E-3</v>
      </c>
      <c r="CP15" s="24" t="str">
        <f t="shared" si="15"/>
        <v/>
      </c>
      <c r="CQ15" s="24">
        <f t="shared" si="10"/>
        <v>2.4706668299344413E-3</v>
      </c>
    </row>
    <row r="16" spans="1:95" s="29" customFormat="1" x14ac:dyDescent="0.3">
      <c r="A16" s="27" t="s">
        <v>15</v>
      </c>
      <c r="B16" s="27">
        <v>246.93834709000001</v>
      </c>
      <c r="C16" s="27">
        <v>1.345695265</v>
      </c>
      <c r="D16" s="27">
        <v>2563.8136214000001</v>
      </c>
      <c r="E16" s="27">
        <v>59.854424954000002</v>
      </c>
      <c r="F16" s="27">
        <v>55.066067502000003</v>
      </c>
      <c r="G16" s="27">
        <v>0.24744338229999999</v>
      </c>
      <c r="H16" s="27">
        <v>41.843156411000002</v>
      </c>
      <c r="I16" s="27">
        <v>1.9430419422</v>
      </c>
      <c r="J16" s="27">
        <v>0.53203648920000002</v>
      </c>
      <c r="K16" s="27"/>
      <c r="L16" s="27">
        <v>3.9123404771999999</v>
      </c>
      <c r="M16" s="27"/>
      <c r="N16" s="27">
        <v>9.1531971099999998E-2</v>
      </c>
      <c r="O16" s="30"/>
      <c r="P16" s="30">
        <v>4.9887595E-2</v>
      </c>
      <c r="Q16" s="27"/>
      <c r="R16" s="27" t="s">
        <v>15</v>
      </c>
      <c r="S16" s="27">
        <v>0</v>
      </c>
      <c r="T16" s="27">
        <v>9.1783809442354397E-2</v>
      </c>
      <c r="U16" s="27">
        <v>1.9483579761580601</v>
      </c>
      <c r="V16" s="27">
        <v>1.9483579761580601</v>
      </c>
      <c r="W16" s="27">
        <v>0</v>
      </c>
      <c r="X16" s="27">
        <v>0.53349184862211296</v>
      </c>
      <c r="Y16" s="27">
        <v>0</v>
      </c>
      <c r="Z16" s="27">
        <v>0</v>
      </c>
      <c r="AA16" s="27">
        <v>0</v>
      </c>
      <c r="AB16" s="27">
        <v>247.61502305262999</v>
      </c>
      <c r="AC16" s="27">
        <v>0.54651619375558302</v>
      </c>
      <c r="AD16" s="27">
        <v>1.17740089352998</v>
      </c>
      <c r="AE16" s="27">
        <v>0.79959977868152798</v>
      </c>
      <c r="AF16" s="27">
        <v>0</v>
      </c>
      <c r="AG16" s="27">
        <v>3.9230567881148799</v>
      </c>
      <c r="AH16" s="27">
        <v>3.9230567881148799</v>
      </c>
      <c r="AI16" s="27">
        <v>20.566634972138999</v>
      </c>
      <c r="AJ16" s="27">
        <v>0.43524642506126099</v>
      </c>
      <c r="AK16" s="27">
        <v>0.351034910750045</v>
      </c>
      <c r="AL16" s="27">
        <v>0</v>
      </c>
      <c r="AM16" s="27">
        <v>0</v>
      </c>
      <c r="AN16" s="27">
        <v>5.00280934574878E-2</v>
      </c>
      <c r="AO16" s="27">
        <v>1.34937672448288</v>
      </c>
      <c r="AP16" s="27">
        <v>0</v>
      </c>
      <c r="AQ16" s="27">
        <v>2313.7524658807201</v>
      </c>
      <c r="AR16" s="27">
        <v>236.516769853998</v>
      </c>
      <c r="AS16" s="27">
        <v>2570.8358707068501</v>
      </c>
      <c r="AT16" s="27">
        <v>0</v>
      </c>
      <c r="AU16" s="27">
        <v>1.0762756305163701</v>
      </c>
      <c r="AV16" s="27">
        <v>0</v>
      </c>
      <c r="AW16" s="27">
        <v>19.6578693922187</v>
      </c>
      <c r="AX16" s="27">
        <v>3.2191547479290199E-2</v>
      </c>
      <c r="AY16" s="27">
        <v>1.1319471419831599E-2</v>
      </c>
      <c r="AZ16" s="27">
        <v>42.583266985234502</v>
      </c>
      <c r="BA16" s="27">
        <v>1.4466792638767101E-2</v>
      </c>
      <c r="BB16" s="27">
        <v>0</v>
      </c>
      <c r="BC16" s="27">
        <v>2.09829712131483E-3</v>
      </c>
      <c r="BD16" s="27">
        <v>60.017067631998501</v>
      </c>
      <c r="BE16" s="27">
        <v>55.215544703378598</v>
      </c>
      <c r="BF16" s="27">
        <v>4.80152292861984</v>
      </c>
      <c r="BG16" s="27">
        <v>0</v>
      </c>
      <c r="BH16" s="27">
        <v>0</v>
      </c>
      <c r="BI16" s="27">
        <v>0.225893028654574</v>
      </c>
      <c r="BJ16" s="27">
        <v>0</v>
      </c>
      <c r="BK16" s="27">
        <v>2.4240438386877998</v>
      </c>
      <c r="BL16" s="27">
        <v>0</v>
      </c>
      <c r="BM16" s="27">
        <v>6.3003068172423599E-2</v>
      </c>
      <c r="BN16" s="27">
        <v>9.6961510673125897</v>
      </c>
      <c r="BO16" s="27">
        <v>1.33146337582565</v>
      </c>
      <c r="BP16" s="27">
        <v>0</v>
      </c>
      <c r="BQ16" s="27">
        <v>0.162889758759238</v>
      </c>
      <c r="BR16" s="27">
        <v>2.20847898278741E-4</v>
      </c>
      <c r="BS16" s="27">
        <v>0.24812102545081699</v>
      </c>
      <c r="BT16" s="27">
        <v>9.2956282325710298</v>
      </c>
      <c r="BU16" s="27">
        <v>0</v>
      </c>
      <c r="BV16" s="27">
        <v>0</v>
      </c>
      <c r="BW16" s="27">
        <v>3.9016902910537499</v>
      </c>
      <c r="BX16" s="27">
        <v>3.68722334615319</v>
      </c>
      <c r="BY16" s="27">
        <v>41.957800889565</v>
      </c>
      <c r="BZ16" s="27">
        <v>4.0875782096793802</v>
      </c>
      <c r="CB16" s="36">
        <f t="shared" si="0"/>
        <v>7.9999797756378013E-3</v>
      </c>
      <c r="CC16" s="24">
        <f t="shared" si="1"/>
        <v>2.740262784634912E-3</v>
      </c>
      <c r="CD16" s="24">
        <f t="shared" si="2"/>
        <v>2.7357304277057198E-3</v>
      </c>
      <c r="CE16" s="24">
        <f t="shared" si="3"/>
        <v>2.7389858795645963E-3</v>
      </c>
      <c r="CF16" s="24">
        <f t="shared" si="4"/>
        <v>2.7173041612795408E-3</v>
      </c>
      <c r="CG16" s="24">
        <f t="shared" si="5"/>
        <v>2.7145065583839946E-3</v>
      </c>
      <c r="CH16" s="24">
        <f t="shared" si="6"/>
        <v>2.7385785973270838E-3</v>
      </c>
      <c r="CI16" s="24">
        <f t="shared" si="7"/>
        <v>2.7398621040658181E-3</v>
      </c>
      <c r="CJ16" s="24">
        <f t="shared" si="8"/>
        <v>2.7359337143494514E-3</v>
      </c>
      <c r="CK16" s="24">
        <f t="shared" si="9"/>
        <v>2.7354503904446579E-3</v>
      </c>
      <c r="CL16" s="24" t="str">
        <f t="shared" si="11"/>
        <v/>
      </c>
      <c r="CM16" s="24">
        <f t="shared" si="12"/>
        <v>2.7391048855107585E-3</v>
      </c>
      <c r="CN16" s="24" t="str">
        <f t="shared" si="13"/>
        <v/>
      </c>
      <c r="CO16" s="24">
        <f t="shared" si="14"/>
        <v>2.7513702515950633E-3</v>
      </c>
      <c r="CP16" s="24" t="str">
        <f t="shared" si="15"/>
        <v/>
      </c>
      <c r="CQ16" s="24">
        <f t="shared" si="10"/>
        <v>2.816300474853527E-3</v>
      </c>
    </row>
    <row r="17" spans="1:95" s="29" customFormat="1" x14ac:dyDescent="0.3">
      <c r="A17" s="27" t="s">
        <v>16</v>
      </c>
      <c r="B17" s="27">
        <v>3.0230146120999999</v>
      </c>
      <c r="C17" s="27">
        <v>8.14286E-3</v>
      </c>
      <c r="D17" s="27">
        <v>14.677315601</v>
      </c>
      <c r="E17" s="27">
        <v>0.36218062130000001</v>
      </c>
      <c r="F17" s="27">
        <v>0.35131536099999999</v>
      </c>
      <c r="G17" s="27">
        <v>3.0167066999999999E-3</v>
      </c>
      <c r="H17" s="27">
        <v>0.1653333639</v>
      </c>
      <c r="I17" s="27">
        <v>7.6774475999999998E-3</v>
      </c>
      <c r="J17" s="27">
        <v>2.1022123000000001E-3</v>
      </c>
      <c r="K17" s="27"/>
      <c r="L17" s="27">
        <v>1.54586684E-2</v>
      </c>
      <c r="M17" s="27"/>
      <c r="N17" s="27">
        <v>3.6166650000000002E-4</v>
      </c>
      <c r="O17" s="30"/>
      <c r="P17" s="30">
        <v>3.1827709999999998E-4</v>
      </c>
      <c r="Q17" s="27"/>
      <c r="R17" s="27" t="s">
        <v>16</v>
      </c>
      <c r="S17" s="27">
        <v>0</v>
      </c>
      <c r="T17" s="27">
        <v>3.6264247902842401E-4</v>
      </c>
      <c r="U17" s="27">
        <v>7.6993709393739802E-3</v>
      </c>
      <c r="V17" s="27">
        <v>7.6993709393739802E-3</v>
      </c>
      <c r="W17" s="27">
        <v>0</v>
      </c>
      <c r="X17" s="27">
        <v>2.1082785404520602E-3</v>
      </c>
      <c r="Y17" s="27">
        <v>0</v>
      </c>
      <c r="Z17" s="27">
        <v>0</v>
      </c>
      <c r="AA17" s="27">
        <v>0</v>
      </c>
      <c r="AB17" s="27">
        <v>3.0312643793713501</v>
      </c>
      <c r="AC17" s="27">
        <v>2.1575247394302198E-3</v>
      </c>
      <c r="AD17" s="27">
        <v>4.6484380007605899E-3</v>
      </c>
      <c r="AE17" s="27">
        <v>3.1568180270176299E-3</v>
      </c>
      <c r="AF17" s="27">
        <v>0</v>
      </c>
      <c r="AG17" s="27">
        <v>1.5499689393012399E-2</v>
      </c>
      <c r="AH17" s="27">
        <v>1.5499689393012399E-2</v>
      </c>
      <c r="AI17" s="27">
        <v>0.117738885894277</v>
      </c>
      <c r="AJ17" s="27">
        <v>1.7181745002397501E-3</v>
      </c>
      <c r="AK17" s="27">
        <v>1.385783087432E-3</v>
      </c>
      <c r="AL17" s="27">
        <v>0</v>
      </c>
      <c r="AM17" s="27">
        <v>0</v>
      </c>
      <c r="AN17" s="27">
        <v>3.1916355472874798E-4</v>
      </c>
      <c r="AO17" s="27">
        <v>8.1651383124720697E-3</v>
      </c>
      <c r="AP17" s="27">
        <v>0</v>
      </c>
      <c r="AQ17" s="27">
        <v>13.2457638519155</v>
      </c>
      <c r="AR17" s="27">
        <v>1.3540101787397201</v>
      </c>
      <c r="AS17" s="27">
        <v>14.7175129165495</v>
      </c>
      <c r="AT17" s="27">
        <v>0</v>
      </c>
      <c r="AU17" s="27">
        <v>4.2489334711222002E-3</v>
      </c>
      <c r="AV17" s="27">
        <v>0</v>
      </c>
      <c r="AW17" s="27">
        <v>7.7606481687858303E-2</v>
      </c>
      <c r="AX17" s="27">
        <v>2.0539023462689399E-4</v>
      </c>
      <c r="AY17" s="27">
        <v>7.22208369847382E-5</v>
      </c>
      <c r="AZ17" s="27">
        <v>0.27167638353808898</v>
      </c>
      <c r="BA17" s="27">
        <v>9.2292266737214297E-5</v>
      </c>
      <c r="BB17" s="27">
        <v>0</v>
      </c>
      <c r="BC17" s="27">
        <v>1.3386332445972999E-5</v>
      </c>
      <c r="BD17" s="27">
        <v>0.36316358724516101</v>
      </c>
      <c r="BE17" s="27">
        <v>0.35226857310802201</v>
      </c>
      <c r="BF17" s="27">
        <v>1.08950141371385E-2</v>
      </c>
      <c r="BG17" s="27">
        <v>0</v>
      </c>
      <c r="BH17" s="27">
        <v>0</v>
      </c>
      <c r="BI17" s="27">
        <v>1.4411891731014E-3</v>
      </c>
      <c r="BJ17" s="27">
        <v>0</v>
      </c>
      <c r="BK17" s="27">
        <v>1.5465167744175499E-2</v>
      </c>
      <c r="BL17" s="27">
        <v>0</v>
      </c>
      <c r="BM17" s="27">
        <v>4.0195307462093999E-4</v>
      </c>
      <c r="BN17" s="27">
        <v>6.18599447742193E-2</v>
      </c>
      <c r="BO17" s="27">
        <v>5.2566917500619804E-3</v>
      </c>
      <c r="BP17" s="27">
        <v>0</v>
      </c>
      <c r="BQ17" s="27">
        <v>1.0392360984804599E-3</v>
      </c>
      <c r="BR17" s="27">
        <v>1.4090345409150299E-6</v>
      </c>
      <c r="BS17" s="27">
        <v>3.02487541129978E-3</v>
      </c>
      <c r="BT17" s="27">
        <v>3.6696848202913197E-2</v>
      </c>
      <c r="BU17" s="27">
        <v>0</v>
      </c>
      <c r="BV17" s="27">
        <v>0</v>
      </c>
      <c r="BW17" s="27">
        <v>1.54047350212801E-2</v>
      </c>
      <c r="BX17" s="27">
        <v>1.45566367962433E-2</v>
      </c>
      <c r="BY17" s="27">
        <v>0.16578597529721001</v>
      </c>
      <c r="BZ17" s="27">
        <v>1.6138175371285899E-2</v>
      </c>
      <c r="CB17" s="36">
        <f t="shared" si="0"/>
        <v>7.999917279629655E-3</v>
      </c>
      <c r="CC17" s="24">
        <f t="shared" si="1"/>
        <v>2.728986898815984E-3</v>
      </c>
      <c r="CD17" s="24">
        <f t="shared" si="2"/>
        <v>2.7359321506288488E-3</v>
      </c>
      <c r="CE17" s="24">
        <f t="shared" si="3"/>
        <v>2.7387375622529783E-3</v>
      </c>
      <c r="CF17" s="24">
        <f t="shared" si="4"/>
        <v>2.7140213676611949E-3</v>
      </c>
      <c r="CG17" s="24">
        <f t="shared" si="5"/>
        <v>2.7132662383698527E-3</v>
      </c>
      <c r="CH17" s="24">
        <f t="shared" si="6"/>
        <v>2.7078241646031299E-3</v>
      </c>
      <c r="CI17" s="24">
        <f t="shared" si="7"/>
        <v>2.7375684286189408E-3</v>
      </c>
      <c r="CJ17" s="24">
        <f t="shared" si="8"/>
        <v>2.8555505053502925E-3</v>
      </c>
      <c r="CK17" s="24">
        <f t="shared" si="9"/>
        <v>2.8856459702286284E-3</v>
      </c>
      <c r="CL17" s="24" t="str">
        <f t="shared" si="11"/>
        <v/>
      </c>
      <c r="CM17" s="24">
        <f t="shared" si="12"/>
        <v>2.6535916258090503E-3</v>
      </c>
      <c r="CN17" s="24" t="str">
        <f t="shared" si="13"/>
        <v/>
      </c>
      <c r="CO17" s="24">
        <f t="shared" si="14"/>
        <v>2.6985607691726705E-3</v>
      </c>
      <c r="CP17" s="24" t="str">
        <f t="shared" si="15"/>
        <v/>
      </c>
      <c r="CQ17" s="24">
        <f t="shared" si="10"/>
        <v>2.7851665380512806E-3</v>
      </c>
    </row>
    <row r="18" spans="1:95" s="29" customFormat="1" x14ac:dyDescent="0.3">
      <c r="A18" s="27" t="s">
        <v>17</v>
      </c>
      <c r="B18" s="27">
        <v>2586.3635199999999</v>
      </c>
      <c r="C18" s="27">
        <v>6.9121105639999998</v>
      </c>
      <c r="D18" s="27">
        <v>12558.381307</v>
      </c>
      <c r="E18" s="27">
        <v>309.83656228000001</v>
      </c>
      <c r="F18" s="27">
        <v>300.54160653000002</v>
      </c>
      <c r="G18" s="27">
        <v>2.5806895409999999</v>
      </c>
      <c r="H18" s="27">
        <v>141.43816903999999</v>
      </c>
      <c r="I18" s="27">
        <v>6.5881803377999999</v>
      </c>
      <c r="J18" s="27">
        <v>1.8039514201</v>
      </c>
      <c r="K18" s="27"/>
      <c r="L18" s="27">
        <v>13.265395164999999</v>
      </c>
      <c r="M18" s="27"/>
      <c r="N18" s="27">
        <v>0.31035339820000002</v>
      </c>
      <c r="O18" s="30"/>
      <c r="P18" s="30">
        <v>0.27312098829999998</v>
      </c>
      <c r="Q18" s="27"/>
      <c r="R18" s="27" t="s">
        <v>17</v>
      </c>
      <c r="S18" s="27">
        <v>0</v>
      </c>
      <c r="T18" s="27">
        <v>0.311195485694018</v>
      </c>
      <c r="U18" s="27">
        <v>6.6061897427037399</v>
      </c>
      <c r="V18" s="27">
        <v>6.6061897427037399</v>
      </c>
      <c r="W18" s="27">
        <v>0</v>
      </c>
      <c r="X18" s="27">
        <v>1.8088857196775701</v>
      </c>
      <c r="Y18" s="27">
        <v>0</v>
      </c>
      <c r="Z18" s="27">
        <v>0</v>
      </c>
      <c r="AA18" s="27">
        <v>0</v>
      </c>
      <c r="AB18" s="27">
        <v>2593.44966305659</v>
      </c>
      <c r="AC18" s="27">
        <v>1.84468596841404</v>
      </c>
      <c r="AD18" s="27">
        <v>3.9741605307529899</v>
      </c>
      <c r="AE18" s="27">
        <v>2.69894476785724</v>
      </c>
      <c r="AF18" s="27">
        <v>0</v>
      </c>
      <c r="AG18" s="27">
        <v>13.3017863420129</v>
      </c>
      <c r="AH18" s="27">
        <v>13.3017863420129</v>
      </c>
      <c r="AI18" s="27">
        <v>100.74252306340701</v>
      </c>
      <c r="AJ18" s="27">
        <v>1.46910200298186</v>
      </c>
      <c r="AK18" s="27">
        <v>1.1848647325700701</v>
      </c>
      <c r="AL18" s="27">
        <v>0</v>
      </c>
      <c r="AM18" s="27">
        <v>0</v>
      </c>
      <c r="AN18" s="27">
        <v>0.27387234361250101</v>
      </c>
      <c r="AO18" s="27">
        <v>6.9310449618353402</v>
      </c>
      <c r="AP18" s="27">
        <v>0</v>
      </c>
      <c r="AQ18" s="27">
        <v>11333.503431089701</v>
      </c>
      <c r="AR18" s="27">
        <v>1158.5388918911999</v>
      </c>
      <c r="AS18" s="27">
        <v>12592.7848460444</v>
      </c>
      <c r="AT18" s="27">
        <v>0</v>
      </c>
      <c r="AU18" s="27">
        <v>3.63283897944308</v>
      </c>
      <c r="AV18" s="27">
        <v>0</v>
      </c>
      <c r="AW18" s="27">
        <v>66.352255259747594</v>
      </c>
      <c r="AX18" s="27">
        <v>0.17569443458152401</v>
      </c>
      <c r="AY18" s="27">
        <v>6.1779787274326599E-2</v>
      </c>
      <c r="AZ18" s="27">
        <v>232.41257309677701</v>
      </c>
      <c r="BA18" s="27">
        <v>7.8957497596587198E-2</v>
      </c>
      <c r="BB18" s="27">
        <v>0</v>
      </c>
      <c r="BC18" s="27">
        <v>1.14519630966715E-2</v>
      </c>
      <c r="BD18" s="27">
        <v>310.67742016341901</v>
      </c>
      <c r="BE18" s="27">
        <v>301.35703577555603</v>
      </c>
      <c r="BF18" s="27">
        <v>9.3203843878635393</v>
      </c>
      <c r="BG18" s="27">
        <v>0</v>
      </c>
      <c r="BH18" s="27">
        <v>0</v>
      </c>
      <c r="BI18" s="27">
        <v>1.2328820957687701</v>
      </c>
      <c r="BJ18" s="27">
        <v>0</v>
      </c>
      <c r="BK18" s="27">
        <v>13.2298850477091</v>
      </c>
      <c r="BL18" s="27">
        <v>0</v>
      </c>
      <c r="BM18" s="27">
        <v>0.34385721451214402</v>
      </c>
      <c r="BN18" s="27">
        <v>52.919717584351602</v>
      </c>
      <c r="BO18" s="27">
        <v>4.4941823958600802</v>
      </c>
      <c r="BP18" s="27">
        <v>0</v>
      </c>
      <c r="BQ18" s="27">
        <v>0.88903168738768701</v>
      </c>
      <c r="BR18" s="27">
        <v>1.2053665007629099E-3</v>
      </c>
      <c r="BS18" s="27">
        <v>2.58775400317491</v>
      </c>
      <c r="BT18" s="27">
        <v>31.3760960980661</v>
      </c>
      <c r="BU18" s="27">
        <v>0</v>
      </c>
      <c r="BV18" s="27">
        <v>0</v>
      </c>
      <c r="BW18" s="27">
        <v>13.1697387849695</v>
      </c>
      <c r="BX18" s="27">
        <v>12.445716950120399</v>
      </c>
      <c r="BY18" s="27">
        <v>141.825668126457</v>
      </c>
      <c r="BZ18" s="27">
        <v>13.7969331818814</v>
      </c>
      <c r="CB18" s="36">
        <f t="shared" si="0"/>
        <v>8.0000193996049955E-3</v>
      </c>
      <c r="CC18" s="24">
        <f t="shared" si="1"/>
        <v>2.7398093894357581E-3</v>
      </c>
      <c r="CD18" s="24">
        <f t="shared" si="2"/>
        <v>2.739307720850927E-3</v>
      </c>
      <c r="CE18" s="24">
        <f t="shared" si="3"/>
        <v>2.7394883308109234E-3</v>
      </c>
      <c r="CF18" s="24">
        <f t="shared" si="4"/>
        <v>2.7138755905092957E-3</v>
      </c>
      <c r="CG18" s="24">
        <f t="shared" si="5"/>
        <v>2.7131991971787372E-3</v>
      </c>
      <c r="CH18" s="24">
        <f t="shared" si="6"/>
        <v>2.7374320167828665E-3</v>
      </c>
      <c r="CI18" s="24">
        <f t="shared" si="7"/>
        <v>2.7397066088109779E-3</v>
      </c>
      <c r="CJ18" s="24">
        <f t="shared" si="8"/>
        <v>2.7335931896718449E-3</v>
      </c>
      <c r="CK18" s="24">
        <f t="shared" si="9"/>
        <v>2.7352729805199248E-3</v>
      </c>
      <c r="CL18" s="24" t="str">
        <f t="shared" si="11"/>
        <v/>
      </c>
      <c r="CM18" s="24">
        <f t="shared" si="12"/>
        <v>2.7433164681679801E-3</v>
      </c>
      <c r="CN18" s="24" t="str">
        <f t="shared" si="13"/>
        <v/>
      </c>
      <c r="CO18" s="24">
        <f t="shared" si="14"/>
        <v>2.7133181041417852E-3</v>
      </c>
      <c r="CP18" s="24" t="str">
        <f t="shared" si="15"/>
        <v/>
      </c>
      <c r="CQ18" s="24">
        <f t="shared" si="10"/>
        <v>2.7509980729702645E-3</v>
      </c>
    </row>
    <row r="19" spans="1:95" x14ac:dyDescent="0.3">
      <c r="A19" s="27" t="s">
        <v>18</v>
      </c>
      <c r="B19" s="27">
        <v>5811.1289503999997</v>
      </c>
      <c r="C19" s="27">
        <v>15.247222081</v>
      </c>
      <c r="D19" s="27">
        <v>28390.779127000002</v>
      </c>
      <c r="E19" s="27">
        <v>697.42461746000004</v>
      </c>
      <c r="F19" s="27">
        <v>676.28362154000001</v>
      </c>
      <c r="G19" s="27">
        <v>20.473501372000001</v>
      </c>
      <c r="H19" s="27">
        <v>320.22402033999998</v>
      </c>
      <c r="I19" s="27">
        <v>15.050768549000001</v>
      </c>
      <c r="J19" s="27">
        <v>4.1211447911999999</v>
      </c>
      <c r="K19" s="27"/>
      <c r="L19" s="27">
        <v>30.304924706000001</v>
      </c>
      <c r="M19" s="27"/>
      <c r="N19" s="27">
        <v>0.70900567859999997</v>
      </c>
      <c r="O19" s="30"/>
      <c r="P19" s="30">
        <v>0.61941384050000003</v>
      </c>
      <c r="Q19" s="27"/>
      <c r="R19" s="27" t="s">
        <v>18</v>
      </c>
      <c r="S19" s="27">
        <v>0</v>
      </c>
      <c r="T19" s="27">
        <v>0.71094667606565598</v>
      </c>
      <c r="U19" s="27">
        <v>15.091962619952501</v>
      </c>
      <c r="V19" s="27">
        <v>15.091962619952501</v>
      </c>
      <c r="W19" s="27">
        <v>0</v>
      </c>
      <c r="X19" s="27">
        <v>4.1324594807687403</v>
      </c>
      <c r="Y19" s="27">
        <v>0</v>
      </c>
      <c r="Z19" s="27">
        <v>0</v>
      </c>
      <c r="AA19" s="27">
        <v>0</v>
      </c>
      <c r="AB19" s="27">
        <v>5827.0462484345298</v>
      </c>
      <c r="AC19" s="27">
        <v>4.1696190045554102</v>
      </c>
      <c r="AD19" s="27">
        <v>8.98293103612097</v>
      </c>
      <c r="AE19" s="27">
        <v>6.1004728222504596</v>
      </c>
      <c r="AF19" s="27">
        <v>0</v>
      </c>
      <c r="AG19" s="27">
        <v>30.387966351983099</v>
      </c>
      <c r="AH19" s="27">
        <v>30.387966351983099</v>
      </c>
      <c r="AI19" s="27">
        <v>227.74776215983701</v>
      </c>
      <c r="AJ19" s="27">
        <v>3.3207051917073001</v>
      </c>
      <c r="AK19" s="27">
        <v>2.6781953900773301</v>
      </c>
      <c r="AL19" s="27">
        <v>0</v>
      </c>
      <c r="AM19" s="27">
        <v>0</v>
      </c>
      <c r="AN19" s="27">
        <v>0.62110496317012398</v>
      </c>
      <c r="AO19" s="27">
        <v>15.2889525981421</v>
      </c>
      <c r="AP19" s="27">
        <v>0</v>
      </c>
      <c r="AQ19" s="27">
        <v>25621.696501067901</v>
      </c>
      <c r="AR19" s="27">
        <v>2619.1062064531402</v>
      </c>
      <c r="AS19" s="27">
        <v>28468.550469680798</v>
      </c>
      <c r="AT19" s="27">
        <v>0</v>
      </c>
      <c r="AU19" s="27">
        <v>8.21148566823185</v>
      </c>
      <c r="AV19" s="27">
        <v>0</v>
      </c>
      <c r="AW19" s="27">
        <v>149.978348265546</v>
      </c>
      <c r="AX19" s="27">
        <v>0.39535237346053898</v>
      </c>
      <c r="AY19" s="27">
        <v>0.139018339603564</v>
      </c>
      <c r="AZ19" s="27">
        <v>522.97858778484999</v>
      </c>
      <c r="BA19" s="27">
        <v>0.17766993248473001</v>
      </c>
      <c r="BB19" s="27">
        <v>0</v>
      </c>
      <c r="BC19" s="27">
        <v>2.5769128407281801E-2</v>
      </c>
      <c r="BD19" s="27">
        <v>699.31739410136095</v>
      </c>
      <c r="BE19" s="27">
        <v>678.11842581232895</v>
      </c>
      <c r="BF19" s="27">
        <v>21.1989682890325</v>
      </c>
      <c r="BG19" s="27">
        <v>0</v>
      </c>
      <c r="BH19" s="27">
        <v>0</v>
      </c>
      <c r="BI19" s="27">
        <v>2.7742413636071999</v>
      </c>
      <c r="BJ19" s="27">
        <v>0</v>
      </c>
      <c r="BK19" s="27">
        <v>29.770204984738399</v>
      </c>
      <c r="BL19" s="27">
        <v>0</v>
      </c>
      <c r="BM19" s="27">
        <v>0.77375130783577795</v>
      </c>
      <c r="BN19" s="27">
        <v>119.08063399077299</v>
      </c>
      <c r="BO19" s="27">
        <v>10.1583241199294</v>
      </c>
      <c r="BP19" s="27">
        <v>0</v>
      </c>
      <c r="BQ19" s="27">
        <v>2.0004840536272002</v>
      </c>
      <c r="BR19" s="27">
        <v>2.7125529405975599E-3</v>
      </c>
      <c r="BS19" s="27">
        <v>20.529606472458301</v>
      </c>
      <c r="BT19" s="27">
        <v>70.921090363434402</v>
      </c>
      <c r="BU19" s="27">
        <v>0</v>
      </c>
      <c r="BV19" s="27">
        <v>0</v>
      </c>
      <c r="BW19" s="27">
        <v>29.768045624062001</v>
      </c>
      <c r="BX19" s="27">
        <v>28.131747752785099</v>
      </c>
      <c r="BY19" s="27">
        <v>321.10122158964202</v>
      </c>
      <c r="BZ19" s="27">
        <v>31.185677375199301</v>
      </c>
      <c r="CB19" s="36">
        <f t="shared" si="0"/>
        <v>7.9999774629337002E-3</v>
      </c>
      <c r="CC19" s="24">
        <f t="shared" si="1"/>
        <v>2.7391059758593958E-3</v>
      </c>
      <c r="CD19" s="24">
        <f t="shared" si="2"/>
        <v>2.736925908234837E-3</v>
      </c>
      <c r="CE19" s="24">
        <f t="shared" si="3"/>
        <v>2.7393169568507981E-3</v>
      </c>
      <c r="CF19" s="24">
        <f t="shared" si="4"/>
        <v>2.7139515783861307E-3</v>
      </c>
      <c r="CG19" s="24">
        <f t="shared" si="5"/>
        <v>2.71306921222018E-3</v>
      </c>
      <c r="CH19" s="24">
        <f t="shared" si="6"/>
        <v>2.7403764231080916E-3</v>
      </c>
      <c r="CI19" s="24">
        <f t="shared" si="7"/>
        <v>2.7393361956753507E-3</v>
      </c>
      <c r="CJ19" s="24">
        <f t="shared" si="8"/>
        <v>2.7370078025176219E-3</v>
      </c>
      <c r="CK19" s="24">
        <f t="shared" si="9"/>
        <v>2.7455210001116588E-3</v>
      </c>
      <c r="CL19" s="24" t="str">
        <f t="shared" si="11"/>
        <v/>
      </c>
      <c r="CM19" s="24">
        <f t="shared" si="12"/>
        <v>2.7402030128343001E-3</v>
      </c>
      <c r="CN19" s="24" t="str">
        <f t="shared" si="13"/>
        <v/>
      </c>
      <c r="CO19" s="24">
        <f t="shared" si="14"/>
        <v>2.7376331731061732E-3</v>
      </c>
      <c r="CP19" s="24" t="str">
        <f t="shared" si="15"/>
        <v/>
      </c>
      <c r="CQ19" s="24">
        <f t="shared" si="10"/>
        <v>2.7301983900760861E-3</v>
      </c>
    </row>
    <row r="20" spans="1:95" x14ac:dyDescent="0.3">
      <c r="A20" s="27" t="s">
        <v>19</v>
      </c>
      <c r="B20" s="27">
        <v>406.60490092999999</v>
      </c>
      <c r="C20" s="27">
        <v>1.0500307977000001</v>
      </c>
      <c r="D20" s="27">
        <v>2040.2415536999999</v>
      </c>
      <c r="E20" s="27">
        <v>47.823320359</v>
      </c>
      <c r="F20" s="27">
        <v>46.359188346000003</v>
      </c>
      <c r="G20" s="27">
        <v>2.3745505655999999</v>
      </c>
      <c r="H20" s="27">
        <v>22.071508943000001</v>
      </c>
      <c r="I20" s="27">
        <v>1.036745029</v>
      </c>
      <c r="J20" s="27">
        <v>0.2838780816</v>
      </c>
      <c r="K20" s="27"/>
      <c r="L20" s="27">
        <v>2.0874996754000001</v>
      </c>
      <c r="M20" s="27"/>
      <c r="N20" s="27">
        <v>4.8838526799999997E-2</v>
      </c>
      <c r="O20" s="30"/>
      <c r="P20" s="30">
        <v>4.2387735500000003E-2</v>
      </c>
      <c r="Q20" s="27"/>
      <c r="R20" s="27" t="s">
        <v>19</v>
      </c>
      <c r="S20" s="27">
        <v>0</v>
      </c>
      <c r="T20" s="27">
        <v>4.89733004613674E-2</v>
      </c>
      <c r="U20" s="27">
        <v>1.03959103501601</v>
      </c>
      <c r="V20" s="27">
        <v>1.03959103501601</v>
      </c>
      <c r="W20" s="27">
        <v>0</v>
      </c>
      <c r="X20" s="27">
        <v>0.284658096090249</v>
      </c>
      <c r="Y20" s="27">
        <v>0</v>
      </c>
      <c r="Z20" s="27">
        <v>0</v>
      </c>
      <c r="AA20" s="27">
        <v>0</v>
      </c>
      <c r="AB20" s="27">
        <v>407.72002234693002</v>
      </c>
      <c r="AC20" s="27">
        <v>0.28743264281769598</v>
      </c>
      <c r="AD20" s="27">
        <v>0.61922792724693598</v>
      </c>
      <c r="AE20" s="27">
        <v>0.42052915718475598</v>
      </c>
      <c r="AF20" s="27">
        <v>0</v>
      </c>
      <c r="AG20" s="27">
        <v>2.0932240276974099</v>
      </c>
      <c r="AH20" s="27">
        <v>2.0932240276974099</v>
      </c>
      <c r="AI20" s="27">
        <v>16.366685845096601</v>
      </c>
      <c r="AJ20" s="27">
        <v>0.22890877710488999</v>
      </c>
      <c r="AK20" s="27">
        <v>0.18461731354480099</v>
      </c>
      <c r="AL20" s="27">
        <v>0</v>
      </c>
      <c r="AM20" s="27">
        <v>0</v>
      </c>
      <c r="AN20" s="27">
        <v>4.25005274243761E-2</v>
      </c>
      <c r="AO20" s="27">
        <v>1.0529100521748</v>
      </c>
      <c r="AP20" s="27">
        <v>0</v>
      </c>
      <c r="AQ20" s="27">
        <v>1841.2496753729299</v>
      </c>
      <c r="AR20" s="27">
        <v>188.215850614592</v>
      </c>
      <c r="AS20" s="27">
        <v>2045.83221183262</v>
      </c>
      <c r="AT20" s="27">
        <v>0</v>
      </c>
      <c r="AU20" s="27">
        <v>0.56604149918718705</v>
      </c>
      <c r="AV20" s="27">
        <v>0</v>
      </c>
      <c r="AW20" s="27">
        <v>10.3386585854924</v>
      </c>
      <c r="AX20" s="27">
        <v>2.7101731242249301E-2</v>
      </c>
      <c r="AY20" s="27">
        <v>9.5295314519089295E-3</v>
      </c>
      <c r="AZ20" s="27">
        <v>35.8502014226424</v>
      </c>
      <c r="BA20" s="27">
        <v>1.21795139893186E-2</v>
      </c>
      <c r="BB20" s="27">
        <v>0</v>
      </c>
      <c r="BC20" s="27">
        <v>1.7664823608855901E-3</v>
      </c>
      <c r="BD20" s="27">
        <v>47.953127310466101</v>
      </c>
      <c r="BE20" s="27">
        <v>46.484987302727902</v>
      </c>
      <c r="BF20" s="27">
        <v>1.4681400077382201</v>
      </c>
      <c r="BG20" s="27">
        <v>0</v>
      </c>
      <c r="BH20" s="27">
        <v>0</v>
      </c>
      <c r="BI20" s="27">
        <v>0.190175439309512</v>
      </c>
      <c r="BJ20" s="27">
        <v>0</v>
      </c>
      <c r="BK20" s="27">
        <v>2.0407270644025099</v>
      </c>
      <c r="BL20" s="27">
        <v>0</v>
      </c>
      <c r="BM20" s="27">
        <v>5.3040439927908897E-2</v>
      </c>
      <c r="BN20" s="27">
        <v>8.1629461895864708</v>
      </c>
      <c r="BO20" s="27">
        <v>0.70024836806576696</v>
      </c>
      <c r="BP20" s="27">
        <v>0</v>
      </c>
      <c r="BQ20" s="27">
        <v>0.13713354738008099</v>
      </c>
      <c r="BR20" s="27">
        <v>1.85940434603747E-4</v>
      </c>
      <c r="BS20" s="27">
        <v>2.38107977774765</v>
      </c>
      <c r="BT20" s="27">
        <v>4.8888483492720098</v>
      </c>
      <c r="BU20" s="27">
        <v>0</v>
      </c>
      <c r="BV20" s="27">
        <v>0</v>
      </c>
      <c r="BW20" s="27">
        <v>2.0520151935526201</v>
      </c>
      <c r="BX20" s="27">
        <v>1.9392110753481999</v>
      </c>
      <c r="BY20" s="27">
        <v>22.132015340200699</v>
      </c>
      <c r="BZ20" s="27">
        <v>2.1497616596903999</v>
      </c>
      <c r="CB20" s="36">
        <f t="shared" si="0"/>
        <v>8.000013759894618E-3</v>
      </c>
      <c r="CC20" s="24">
        <f t="shared" si="1"/>
        <v>2.7425183867176598E-3</v>
      </c>
      <c r="CD20" s="24">
        <f t="shared" si="2"/>
        <v>2.7420666909072841E-3</v>
      </c>
      <c r="CE20" s="24">
        <f t="shared" si="3"/>
        <v>2.7401942296888197E-3</v>
      </c>
      <c r="CF20" s="24">
        <f t="shared" si="4"/>
        <v>2.7143023631915628E-3</v>
      </c>
      <c r="CG20" s="24">
        <f t="shared" si="5"/>
        <v>2.713571164986813E-3</v>
      </c>
      <c r="CH20" s="24">
        <f t="shared" si="6"/>
        <v>2.7496622907250338E-3</v>
      </c>
      <c r="CI20" s="24">
        <f t="shared" si="7"/>
        <v>2.7413801818877022E-3</v>
      </c>
      <c r="CJ20" s="24">
        <f t="shared" si="8"/>
        <v>2.7451359171262917E-3</v>
      </c>
      <c r="CK20" s="24">
        <f t="shared" si="9"/>
        <v>2.7477094598239798E-3</v>
      </c>
      <c r="CL20" s="24" t="str">
        <f t="shared" si="11"/>
        <v/>
      </c>
      <c r="CM20" s="24">
        <f t="shared" si="12"/>
        <v>2.7422051197746266E-3</v>
      </c>
      <c r="CN20" s="24" t="str">
        <f t="shared" si="13"/>
        <v/>
      </c>
      <c r="CO20" s="24">
        <f t="shared" si="14"/>
        <v>2.7595767153116308E-3</v>
      </c>
      <c r="CP20" s="24" t="str">
        <f t="shared" si="15"/>
        <v/>
      </c>
      <c r="CQ20" s="24">
        <f t="shared" si="10"/>
        <v>2.6609565961856459E-3</v>
      </c>
    </row>
    <row r="21" spans="1:95" x14ac:dyDescent="0.3">
      <c r="A21" s="27" t="s">
        <v>20</v>
      </c>
      <c r="B21" s="27">
        <v>111.97446631</v>
      </c>
      <c r="C21" s="27">
        <v>0.29355123449999998</v>
      </c>
      <c r="D21" s="27">
        <v>553.70797870000001</v>
      </c>
      <c r="E21" s="27">
        <v>13.312362129</v>
      </c>
      <c r="F21" s="27">
        <v>12.907172002999999</v>
      </c>
      <c r="G21" s="27">
        <v>0.50197045340000002</v>
      </c>
      <c r="H21" s="27">
        <v>6.1259870103000003</v>
      </c>
      <c r="I21" s="27">
        <v>0.28709944809999999</v>
      </c>
      <c r="J21" s="27">
        <v>7.8612403299999994E-2</v>
      </c>
      <c r="K21" s="27"/>
      <c r="L21" s="27">
        <v>0.57807863400000004</v>
      </c>
      <c r="M21" s="27"/>
      <c r="N21" s="27">
        <v>1.3524513599999999E-2</v>
      </c>
      <c r="O21" s="30"/>
      <c r="P21" s="30">
        <v>1.1782112500000001E-2</v>
      </c>
      <c r="Q21" s="27"/>
      <c r="R21" s="27" t="s">
        <v>20</v>
      </c>
      <c r="S21" s="27">
        <v>0</v>
      </c>
      <c r="T21" s="27">
        <v>1.35610278303527E-2</v>
      </c>
      <c r="U21" s="27">
        <v>0.28788420522068803</v>
      </c>
      <c r="V21" s="27">
        <v>0.28788420522068803</v>
      </c>
      <c r="W21" s="27">
        <v>0</v>
      </c>
      <c r="X21" s="27">
        <v>7.8828303000487807E-2</v>
      </c>
      <c r="Y21" s="27">
        <v>0</v>
      </c>
      <c r="Z21" s="27">
        <v>0</v>
      </c>
      <c r="AA21" s="27">
        <v>0</v>
      </c>
      <c r="AB21" s="27">
        <v>112.281941420989</v>
      </c>
      <c r="AC21" s="27">
        <v>7.9810493518573195E-2</v>
      </c>
      <c r="AD21" s="27">
        <v>0.17193918413772499</v>
      </c>
      <c r="AE21" s="27">
        <v>0.116768067437392</v>
      </c>
      <c r="AF21" s="27">
        <v>0</v>
      </c>
      <c r="AG21" s="27">
        <v>0.57965900717769803</v>
      </c>
      <c r="AH21" s="27">
        <v>0.57965900717769803</v>
      </c>
      <c r="AI21" s="27">
        <v>4.4417987583789502</v>
      </c>
      <c r="AJ21" s="27">
        <v>6.3560150168902693E-2</v>
      </c>
      <c r="AK21" s="27">
        <v>5.1265664373206898E-2</v>
      </c>
      <c r="AL21" s="27">
        <v>0</v>
      </c>
      <c r="AM21" s="27">
        <v>0</v>
      </c>
      <c r="AN21" s="27">
        <v>1.1814563588454801E-2</v>
      </c>
      <c r="AO21" s="27">
        <v>0.29435729644339298</v>
      </c>
      <c r="AP21" s="27">
        <v>0</v>
      </c>
      <c r="AQ21" s="27">
        <v>499.70456158865102</v>
      </c>
      <c r="AR21" s="27">
        <v>51.080834514194997</v>
      </c>
      <c r="AS21" s="27">
        <v>555.22719486122503</v>
      </c>
      <c r="AT21" s="27">
        <v>0</v>
      </c>
      <c r="AU21" s="27">
        <v>0.157170991858892</v>
      </c>
      <c r="AV21" s="27">
        <v>0</v>
      </c>
      <c r="AW21" s="27">
        <v>2.8706839299049198</v>
      </c>
      <c r="AX21" s="27">
        <v>7.5454498837613203E-3</v>
      </c>
      <c r="AY21" s="27">
        <v>2.6532136139817098E-3</v>
      </c>
      <c r="AZ21" s="27">
        <v>9.9812360938507592</v>
      </c>
      <c r="BA21" s="27">
        <v>3.3910054418889199E-3</v>
      </c>
      <c r="BB21" s="27">
        <v>0</v>
      </c>
      <c r="BC21" s="27">
        <v>4.9183808502124501E-4</v>
      </c>
      <c r="BD21" s="27">
        <v>13.348457511851899</v>
      </c>
      <c r="BE21" s="27">
        <v>12.942157941885499</v>
      </c>
      <c r="BF21" s="27">
        <v>0.40629956996643402</v>
      </c>
      <c r="BG21" s="27">
        <v>0</v>
      </c>
      <c r="BH21" s="27">
        <v>0</v>
      </c>
      <c r="BI21" s="27">
        <v>5.2947920521172601E-2</v>
      </c>
      <c r="BJ21" s="27">
        <v>0</v>
      </c>
      <c r="BK21" s="27">
        <v>0.56817109198234095</v>
      </c>
      <c r="BL21" s="27">
        <v>0</v>
      </c>
      <c r="BM21" s="27">
        <v>1.4767508245837301E-2</v>
      </c>
      <c r="BN21" s="27">
        <v>2.27272167859917</v>
      </c>
      <c r="BO21" s="27">
        <v>0.19443575194783499</v>
      </c>
      <c r="BP21" s="27">
        <v>0</v>
      </c>
      <c r="BQ21" s="27">
        <v>3.8180376772102599E-2</v>
      </c>
      <c r="BR21" s="27">
        <v>5.1764889472378599E-5</v>
      </c>
      <c r="BS21" s="27">
        <v>0.50334718759767605</v>
      </c>
      <c r="BT21" s="27">
        <v>1.35745234642735</v>
      </c>
      <c r="BU21" s="27">
        <v>0</v>
      </c>
      <c r="BV21" s="27">
        <v>0</v>
      </c>
      <c r="BW21" s="27">
        <v>0.569776630421991</v>
      </c>
      <c r="BX21" s="27">
        <v>0.53845855302620704</v>
      </c>
      <c r="BY21" s="27">
        <v>6.1427782079730102</v>
      </c>
      <c r="BZ21" s="27">
        <v>0.59692339907567404</v>
      </c>
      <c r="CB21" s="36">
        <f t="shared" si="0"/>
        <v>7.9999661390669913E-3</v>
      </c>
      <c r="CC21" s="24">
        <f t="shared" si="1"/>
        <v>2.7459395085461876E-3</v>
      </c>
      <c r="CD21" s="24">
        <f t="shared" si="2"/>
        <v>2.7458986666022674E-3</v>
      </c>
      <c r="CE21" s="24">
        <f t="shared" si="3"/>
        <v>2.7437136896452988E-3</v>
      </c>
      <c r="CF21" s="24">
        <f t="shared" si="4"/>
        <v>2.7114183419986696E-3</v>
      </c>
      <c r="CG21" s="24">
        <f t="shared" si="5"/>
        <v>2.710581285921354E-3</v>
      </c>
      <c r="CH21" s="24">
        <f t="shared" si="6"/>
        <v>2.742659828583514E-3</v>
      </c>
      <c r="CI21" s="24">
        <f t="shared" si="7"/>
        <v>2.7409783345570082E-3</v>
      </c>
      <c r="CJ21" s="24">
        <f t="shared" si="8"/>
        <v>2.7333982210049393E-3</v>
      </c>
      <c r="CK21" s="24">
        <f t="shared" si="9"/>
        <v>2.7463821410458286E-3</v>
      </c>
      <c r="CL21" s="24" t="str">
        <f t="shared" si="11"/>
        <v/>
      </c>
      <c r="CM21" s="24">
        <f t="shared" si="12"/>
        <v>2.7338377250905126E-3</v>
      </c>
      <c r="CN21" s="24" t="str">
        <f t="shared" si="13"/>
        <v/>
      </c>
      <c r="CO21" s="24">
        <f t="shared" si="14"/>
        <v>2.6998553465686264E-3</v>
      </c>
      <c r="CP21" s="24" t="str">
        <f t="shared" si="15"/>
        <v/>
      </c>
      <c r="CQ21" s="24">
        <f t="shared" si="10"/>
        <v>2.7542674078863266E-3</v>
      </c>
    </row>
    <row r="22" spans="1:95" x14ac:dyDescent="0.3">
      <c r="A22" s="27" t="s">
        <v>21</v>
      </c>
      <c r="B22" s="27">
        <v>2412.9069724000001</v>
      </c>
      <c r="C22" s="27">
        <v>6.245170656</v>
      </c>
      <c r="D22" s="27">
        <v>12075.381711</v>
      </c>
      <c r="E22" s="27">
        <v>281.48612338999999</v>
      </c>
      <c r="F22" s="27">
        <v>273.02990418000002</v>
      </c>
      <c r="G22" s="27">
        <v>3.1489365683999999</v>
      </c>
      <c r="H22" s="27">
        <v>128.54143253999999</v>
      </c>
      <c r="I22" s="27">
        <v>6.0014249466000003</v>
      </c>
      <c r="J22" s="27">
        <v>1.6432858277</v>
      </c>
      <c r="K22" s="27"/>
      <c r="L22" s="27">
        <v>12.083942471</v>
      </c>
      <c r="M22" s="27"/>
      <c r="N22" s="27">
        <v>0.28271266360000002</v>
      </c>
      <c r="O22" s="30"/>
      <c r="P22" s="30">
        <v>0.24865610599999999</v>
      </c>
      <c r="Q22" s="27"/>
      <c r="R22" s="27" t="s">
        <v>129</v>
      </c>
      <c r="S22" s="27">
        <v>0</v>
      </c>
      <c r="T22" s="27">
        <v>0.28348472376934403</v>
      </c>
      <c r="U22" s="27">
        <v>6.0178731848566001</v>
      </c>
      <c r="V22" s="27">
        <v>6.0178731848566001</v>
      </c>
      <c r="W22" s="27">
        <v>0</v>
      </c>
      <c r="X22" s="27">
        <v>1.6477652892436401</v>
      </c>
      <c r="Y22" s="27">
        <v>0</v>
      </c>
      <c r="Z22" s="27">
        <v>0</v>
      </c>
      <c r="AA22" s="27">
        <v>0</v>
      </c>
      <c r="AB22" s="27">
        <v>2419.5144032540202</v>
      </c>
      <c r="AC22" s="27">
        <v>1.6757768328464999</v>
      </c>
      <c r="AD22" s="27">
        <v>3.6102185080937201</v>
      </c>
      <c r="AE22" s="27">
        <v>2.4518226978885398</v>
      </c>
      <c r="AF22" s="27">
        <v>0</v>
      </c>
      <c r="AG22" s="27">
        <v>12.117080038733301</v>
      </c>
      <c r="AH22" s="27">
        <v>12.117080038733301</v>
      </c>
      <c r="AI22" s="27">
        <v>96.867744223416807</v>
      </c>
      <c r="AJ22" s="27">
        <v>1.3345903860075601</v>
      </c>
      <c r="AK22" s="27">
        <v>1.07636442505249</v>
      </c>
      <c r="AL22" s="27">
        <v>0</v>
      </c>
      <c r="AM22" s="27">
        <v>0</v>
      </c>
      <c r="AN22" s="27">
        <v>0.249338101011288</v>
      </c>
      <c r="AO22" s="27">
        <v>6.2623083283718097</v>
      </c>
      <c r="AP22" s="27">
        <v>0</v>
      </c>
      <c r="AQ22" s="27">
        <v>10897.6118962364</v>
      </c>
      <c r="AR22" s="27">
        <v>1113.9774104809901</v>
      </c>
      <c r="AS22" s="27">
        <v>12108.4570509408</v>
      </c>
      <c r="AT22" s="27">
        <v>0</v>
      </c>
      <c r="AU22" s="27">
        <v>3.3001779845043799</v>
      </c>
      <c r="AV22" s="27">
        <v>0</v>
      </c>
      <c r="AW22" s="27">
        <v>60.276412499177198</v>
      </c>
      <c r="AX22" s="27">
        <v>0.15961249369202499</v>
      </c>
      <c r="AY22" s="27">
        <v>5.6124885607897003E-2</v>
      </c>
      <c r="AZ22" s="27">
        <v>211.13755858661699</v>
      </c>
      <c r="BA22" s="27">
        <v>7.1729629186990204E-2</v>
      </c>
      <c r="BB22" s="27">
        <v>0</v>
      </c>
      <c r="BC22" s="27">
        <v>1.04036262411746E-2</v>
      </c>
      <c r="BD22" s="27">
        <v>282.250125672926</v>
      </c>
      <c r="BE22" s="27">
        <v>273.77075342153302</v>
      </c>
      <c r="BF22" s="27">
        <v>8.4793722513930092</v>
      </c>
      <c r="BG22" s="27">
        <v>0</v>
      </c>
      <c r="BH22" s="27">
        <v>0</v>
      </c>
      <c r="BI22" s="27">
        <v>1.12001587724664</v>
      </c>
      <c r="BJ22" s="27">
        <v>0</v>
      </c>
      <c r="BK22" s="27">
        <v>12.0188045728269</v>
      </c>
      <c r="BL22" s="27">
        <v>0</v>
      </c>
      <c r="BM22" s="27">
        <v>0.31238168121827198</v>
      </c>
      <c r="BN22" s="27">
        <v>48.075384430298101</v>
      </c>
      <c r="BO22" s="27">
        <v>4.08262696480947</v>
      </c>
      <c r="BP22" s="27">
        <v>0</v>
      </c>
      <c r="BQ22" s="27">
        <v>0.80764255018105302</v>
      </c>
      <c r="BR22" s="27">
        <v>1.09508841621058E-3</v>
      </c>
      <c r="BS22" s="27">
        <v>3.1575540225836898</v>
      </c>
      <c r="BT22" s="27">
        <v>28.502808447478401</v>
      </c>
      <c r="BU22" s="27">
        <v>0</v>
      </c>
      <c r="BV22" s="27">
        <v>0</v>
      </c>
      <c r="BW22" s="27">
        <v>11.9636942973072</v>
      </c>
      <c r="BX22" s="27">
        <v>11.305962679534201</v>
      </c>
      <c r="BY22" s="27">
        <v>128.89350567899601</v>
      </c>
      <c r="BZ22" s="27">
        <v>12.533668500373601</v>
      </c>
      <c r="CB22" s="36">
        <f t="shared" si="0"/>
        <v>8.0000072524426553E-3</v>
      </c>
      <c r="CC22" s="24">
        <f t="shared" si="1"/>
        <v>2.7383694977050886E-3</v>
      </c>
      <c r="CD22" s="24">
        <f t="shared" si="2"/>
        <v>2.7441479690142423E-3</v>
      </c>
      <c r="CE22" s="24">
        <f t="shared" si="3"/>
        <v>2.7390720005704343E-3</v>
      </c>
      <c r="CF22" s="24">
        <f t="shared" si="4"/>
        <v>2.7141738772944301E-3</v>
      </c>
      <c r="CG22" s="24">
        <f t="shared" si="5"/>
        <v>2.713436258046592E-3</v>
      </c>
      <c r="CH22" s="24">
        <f t="shared" si="6"/>
        <v>2.7366236176895944E-3</v>
      </c>
      <c r="CI22" s="24">
        <f t="shared" si="7"/>
        <v>2.73898564874372E-3</v>
      </c>
      <c r="CJ22" s="24">
        <f t="shared" si="8"/>
        <v>2.7407221456494687E-3</v>
      </c>
      <c r="CK22" s="24">
        <f t="shared" si="9"/>
        <v>2.7259174686059973E-3</v>
      </c>
      <c r="CL22" s="24" t="str">
        <f t="shared" si="11"/>
        <v/>
      </c>
      <c r="CM22" s="24">
        <f t="shared" si="12"/>
        <v>2.7422811564045838E-3</v>
      </c>
      <c r="CN22" s="24" t="str">
        <f t="shared" si="13"/>
        <v/>
      </c>
      <c r="CO22" s="24">
        <f t="shared" si="14"/>
        <v>2.7309005529245135E-3</v>
      </c>
      <c r="CP22" s="24" t="str">
        <f t="shared" si="15"/>
        <v/>
      </c>
      <c r="CQ22" s="24">
        <f t="shared" si="10"/>
        <v>2.7427237651989006E-3</v>
      </c>
    </row>
    <row r="23" spans="1:95" x14ac:dyDescent="0.3">
      <c r="A23" s="27" t="s">
        <v>22</v>
      </c>
      <c r="B23" s="27">
        <v>4647.4022129000004</v>
      </c>
      <c r="C23" s="27">
        <v>10.416561940999999</v>
      </c>
      <c r="D23" s="27">
        <v>26119.336170999999</v>
      </c>
      <c r="E23" s="27">
        <v>463.41467771999999</v>
      </c>
      <c r="F23" s="27">
        <v>426.34180586999997</v>
      </c>
      <c r="G23" s="27">
        <v>6.1221055204999999</v>
      </c>
      <c r="H23" s="27">
        <v>323.09028819000002</v>
      </c>
      <c r="I23" s="27">
        <v>15.004447519999999</v>
      </c>
      <c r="J23" s="27">
        <v>4.1084612483000003</v>
      </c>
      <c r="K23" s="27"/>
      <c r="L23" s="27">
        <v>30.211669635</v>
      </c>
      <c r="M23" s="27"/>
      <c r="N23" s="27">
        <v>0.70682375909999995</v>
      </c>
      <c r="O23" s="30"/>
      <c r="P23" s="30">
        <v>0.38628271749999998</v>
      </c>
      <c r="Q23" s="27"/>
      <c r="R23" s="27" t="s">
        <v>22</v>
      </c>
      <c r="S23" s="27">
        <v>0</v>
      </c>
      <c r="T23" s="27">
        <v>0.70710329550064999</v>
      </c>
      <c r="U23" s="27">
        <v>15.010392149931601</v>
      </c>
      <c r="V23" s="27">
        <v>15.010392149931601</v>
      </c>
      <c r="W23" s="27">
        <v>0</v>
      </c>
      <c r="X23" s="27">
        <v>4.1100927766133699</v>
      </c>
      <c r="Y23" s="27">
        <v>0</v>
      </c>
      <c r="Z23" s="27">
        <v>0</v>
      </c>
      <c r="AA23" s="27">
        <v>0</v>
      </c>
      <c r="AB23" s="27">
        <v>4649.50123577262</v>
      </c>
      <c r="AC23" s="27">
        <v>4.2099549067200801</v>
      </c>
      <c r="AD23" s="27">
        <v>9.0698503824229899</v>
      </c>
      <c r="AE23" s="27">
        <v>6.1594990800531599</v>
      </c>
      <c r="AF23" s="27">
        <v>0</v>
      </c>
      <c r="AG23" s="27">
        <v>30.223574697137</v>
      </c>
      <c r="AH23" s="27">
        <v>30.223574697137</v>
      </c>
      <c r="AI23" s="27">
        <v>209.04812976022299</v>
      </c>
      <c r="AJ23" s="27">
        <v>3.3528099634564201</v>
      </c>
      <c r="AK23" s="27">
        <v>2.7041157491918701</v>
      </c>
      <c r="AL23" s="27">
        <v>0</v>
      </c>
      <c r="AM23" s="27">
        <v>0</v>
      </c>
      <c r="AN23" s="27">
        <v>0.38643242404550598</v>
      </c>
      <c r="AO23" s="27">
        <v>10.4206777265615</v>
      </c>
      <c r="AP23" s="27">
        <v>0</v>
      </c>
      <c r="AQ23" s="27">
        <v>23517.890012661999</v>
      </c>
      <c r="AR23" s="27">
        <v>2404.0506858213398</v>
      </c>
      <c r="AS23" s="27">
        <v>26130.988828243499</v>
      </c>
      <c r="AT23" s="27">
        <v>0</v>
      </c>
      <c r="AU23" s="27">
        <v>8.2908458361544604</v>
      </c>
      <c r="AV23" s="27">
        <v>0</v>
      </c>
      <c r="AW23" s="27">
        <v>151.43006114252501</v>
      </c>
      <c r="AX23" s="27">
        <v>0.24865494661133</v>
      </c>
      <c r="AY23" s="27">
        <v>8.7434387616990905E-2</v>
      </c>
      <c r="AZ23" s="27">
        <v>328.92464059304302</v>
      </c>
      <c r="BA23" s="27">
        <v>0.111745633748265</v>
      </c>
      <c r="BB23" s="27">
        <v>0</v>
      </c>
      <c r="BC23" s="27">
        <v>1.6207432717005799E-2</v>
      </c>
      <c r="BD23" s="27">
        <v>463.58654681700102</v>
      </c>
      <c r="BE23" s="27">
        <v>426.49905996607202</v>
      </c>
      <c r="BF23" s="27">
        <v>37.087486850928897</v>
      </c>
      <c r="BG23" s="27">
        <v>0</v>
      </c>
      <c r="BH23" s="27">
        <v>0</v>
      </c>
      <c r="BI23" s="27">
        <v>1.74484653124676</v>
      </c>
      <c r="BJ23" s="27">
        <v>0</v>
      </c>
      <c r="BK23" s="27">
        <v>18.723782677303898</v>
      </c>
      <c r="BL23" s="27">
        <v>0</v>
      </c>
      <c r="BM23" s="27">
        <v>0.48664675219321302</v>
      </c>
      <c r="BN23" s="27">
        <v>74.895188456643297</v>
      </c>
      <c r="BO23" s="27">
        <v>10.256600066864401</v>
      </c>
      <c r="BP23" s="27">
        <v>0</v>
      </c>
      <c r="BQ23" s="27">
        <v>1.2582065162457401</v>
      </c>
      <c r="BR23" s="27">
        <v>1.7060387020650599E-3</v>
      </c>
      <c r="BS23" s="27">
        <v>6.12391025792357</v>
      </c>
      <c r="BT23" s="27">
        <v>71.6065255582227</v>
      </c>
      <c r="BU23" s="27">
        <v>0</v>
      </c>
      <c r="BV23" s="27">
        <v>0</v>
      </c>
      <c r="BW23" s="27">
        <v>30.0558656113725</v>
      </c>
      <c r="BX23" s="27">
        <v>28.403627155952101</v>
      </c>
      <c r="BY23" s="27">
        <v>323.21817717874399</v>
      </c>
      <c r="BZ23" s="27">
        <v>31.487457006837001</v>
      </c>
      <c r="CB23" s="36">
        <f t="shared" si="0"/>
        <v>8.0000083859924492E-3</v>
      </c>
      <c r="CC23" s="24">
        <f t="shared" si="1"/>
        <v>4.516550916968667E-4</v>
      </c>
      <c r="CD23" s="24">
        <f t="shared" si="2"/>
        <v>3.9511938630162934E-4</v>
      </c>
      <c r="CE23" s="24">
        <f t="shared" si="3"/>
        <v>4.4613144710918702E-4</v>
      </c>
      <c r="CF23" s="24">
        <f t="shared" si="4"/>
        <v>3.7087538497190375E-4</v>
      </c>
      <c r="CG23" s="24">
        <f t="shared" si="5"/>
        <v>3.688451235767424E-4</v>
      </c>
      <c r="CH23" s="24">
        <f t="shared" si="6"/>
        <v>2.9479031642413263E-4</v>
      </c>
      <c r="CI23" s="24">
        <f t="shared" si="7"/>
        <v>3.9583049512387079E-4</v>
      </c>
      <c r="CJ23" s="24">
        <f t="shared" si="8"/>
        <v>3.9619119089041258E-4</v>
      </c>
      <c r="CK23" s="24">
        <f t="shared" si="9"/>
        <v>3.971142028039697E-4</v>
      </c>
      <c r="CL23" s="24" t="str">
        <f t="shared" si="11"/>
        <v/>
      </c>
      <c r="CM23" s="24">
        <f t="shared" si="12"/>
        <v>3.9405508801169058E-4</v>
      </c>
      <c r="CN23" s="24" t="str">
        <f t="shared" si="13"/>
        <v/>
      </c>
      <c r="CO23" s="24">
        <f t="shared" si="14"/>
        <v>3.9548246228447676E-4</v>
      </c>
      <c r="CP23" s="24" t="str">
        <f t="shared" si="15"/>
        <v/>
      </c>
      <c r="CQ23" s="24">
        <f t="shared" si="10"/>
        <v>3.8755693362336601E-4</v>
      </c>
    </row>
    <row r="24" spans="1:95" x14ac:dyDescent="0.3">
      <c r="A24" s="27" t="s">
        <v>23</v>
      </c>
      <c r="B24" s="27">
        <v>428.73340916000001</v>
      </c>
      <c r="C24" s="27">
        <v>1.0246595463999999</v>
      </c>
      <c r="D24" s="27">
        <v>2654.7810073000001</v>
      </c>
      <c r="E24" s="27">
        <v>46.306359272000002</v>
      </c>
      <c r="F24" s="27">
        <v>42.601783062000003</v>
      </c>
      <c r="G24" s="27">
        <v>0.19865059979999999</v>
      </c>
      <c r="H24" s="27">
        <v>32.377692607</v>
      </c>
      <c r="I24" s="27">
        <v>1.5129921789</v>
      </c>
      <c r="J24" s="27">
        <v>0.41428194330000001</v>
      </c>
      <c r="K24" s="27"/>
      <c r="L24" s="27">
        <v>3.0464297</v>
      </c>
      <c r="M24" s="27"/>
      <c r="N24" s="27">
        <v>7.1273444899999996E-2</v>
      </c>
      <c r="O24" s="30"/>
      <c r="P24" s="30">
        <v>3.8839193700000003E-2</v>
      </c>
      <c r="Q24" s="27"/>
      <c r="R24" s="27" t="s">
        <v>23</v>
      </c>
      <c r="S24" s="27">
        <v>0</v>
      </c>
      <c r="T24" s="27">
        <v>7.13362253210897E-2</v>
      </c>
      <c r="U24" s="27">
        <v>1.51431642305042</v>
      </c>
      <c r="V24" s="27">
        <v>1.51431642305042</v>
      </c>
      <c r="W24" s="27">
        <v>0</v>
      </c>
      <c r="X24" s="27">
        <v>0.41464768835669102</v>
      </c>
      <c r="Y24" s="27">
        <v>0</v>
      </c>
      <c r="Z24" s="27">
        <v>0</v>
      </c>
      <c r="AA24" s="27">
        <v>0</v>
      </c>
      <c r="AB24" s="27">
        <v>428.918871078846</v>
      </c>
      <c r="AC24" s="27">
        <v>0.42161853213004202</v>
      </c>
      <c r="AD24" s="27">
        <v>0.90832586211520605</v>
      </c>
      <c r="AE24" s="27">
        <v>0.61686450392151904</v>
      </c>
      <c r="AF24" s="27">
        <v>0</v>
      </c>
      <c r="AG24" s="27">
        <v>3.0491020502516601</v>
      </c>
      <c r="AH24" s="27">
        <v>3.0491020502516601</v>
      </c>
      <c r="AI24" s="27">
        <v>21.2526369851578</v>
      </c>
      <c r="AJ24" s="27">
        <v>0.33577772179368798</v>
      </c>
      <c r="AK24" s="27">
        <v>0.27080918602663001</v>
      </c>
      <c r="AL24" s="27">
        <v>0</v>
      </c>
      <c r="AM24" s="27">
        <v>0</v>
      </c>
      <c r="AN24" s="27">
        <v>3.8873802222839003E-2</v>
      </c>
      <c r="AO24" s="27">
        <v>1.02557586917316</v>
      </c>
      <c r="AP24" s="27">
        <v>0</v>
      </c>
      <c r="AQ24" s="27">
        <v>2390.9217650969999</v>
      </c>
      <c r="AR24" s="27">
        <v>244.40469008349999</v>
      </c>
      <c r="AS24" s="27">
        <v>2656.5790921656499</v>
      </c>
      <c r="AT24" s="27">
        <v>0</v>
      </c>
      <c r="AU24" s="27">
        <v>0.83031345466097195</v>
      </c>
      <c r="AV24" s="27">
        <v>0</v>
      </c>
      <c r="AW24" s="27">
        <v>15.165463506009999</v>
      </c>
      <c r="AX24" s="27">
        <v>2.4858820193808299E-2</v>
      </c>
      <c r="AY24" s="27">
        <v>8.7410431590138598E-3</v>
      </c>
      <c r="AZ24" s="27">
        <v>32.883555006905901</v>
      </c>
      <c r="BA24" s="27">
        <v>1.11714966890524E-2</v>
      </c>
      <c r="BB24" s="27">
        <v>0</v>
      </c>
      <c r="BC24" s="27">
        <v>1.6202679086139999E-3</v>
      </c>
      <c r="BD24" s="27">
        <v>46.346172713215402</v>
      </c>
      <c r="BE24" s="27">
        <v>42.638324393443803</v>
      </c>
      <c r="BF24" s="27">
        <v>3.7078483197715899</v>
      </c>
      <c r="BG24" s="27">
        <v>0</v>
      </c>
      <c r="BH24" s="27">
        <v>0</v>
      </c>
      <c r="BI24" s="27">
        <v>0.17443782398783</v>
      </c>
      <c r="BJ24" s="27">
        <v>0</v>
      </c>
      <c r="BK24" s="27">
        <v>1.8718756978014399</v>
      </c>
      <c r="BL24" s="27">
        <v>0</v>
      </c>
      <c r="BM24" s="27">
        <v>4.8651645571300202E-2</v>
      </c>
      <c r="BN24" s="27">
        <v>7.48745630939663</v>
      </c>
      <c r="BO24" s="27">
        <v>1.02718133601161</v>
      </c>
      <c r="BP24" s="27">
        <v>0</v>
      </c>
      <c r="BQ24" s="27">
        <v>0.125785733810413</v>
      </c>
      <c r="BR24" s="27">
        <v>1.70548019775238E-4</v>
      </c>
      <c r="BS24" s="27">
        <v>0.198755519272862</v>
      </c>
      <c r="BT24" s="27">
        <v>7.1712831374195698</v>
      </c>
      <c r="BU24" s="27">
        <v>0</v>
      </c>
      <c r="BV24" s="27">
        <v>0</v>
      </c>
      <c r="BW24" s="27">
        <v>3.0100512873388001</v>
      </c>
      <c r="BX24" s="27">
        <v>2.8445763696106301</v>
      </c>
      <c r="BY24" s="27">
        <v>32.406255317118301</v>
      </c>
      <c r="BZ24" s="27">
        <v>3.1534161792100099</v>
      </c>
      <c r="CB24" s="36">
        <f t="shared" si="0"/>
        <v>8.0000015989859334E-3</v>
      </c>
      <c r="CC24" s="24">
        <f t="shared" si="1"/>
        <v>4.3258098128941215E-4</v>
      </c>
      <c r="CD24" s="24">
        <f t="shared" si="2"/>
        <v>8.9427046903480304E-4</v>
      </c>
      <c r="CE24" s="24">
        <f t="shared" si="3"/>
        <v>6.7730063636341513E-4</v>
      </c>
      <c r="CF24" s="24">
        <f t="shared" si="4"/>
        <v>8.5978344748589841E-4</v>
      </c>
      <c r="CG24" s="24">
        <f t="shared" si="5"/>
        <v>8.5774183185290912E-4</v>
      </c>
      <c r="CH24" s="24">
        <f t="shared" si="6"/>
        <v>5.2816086620247104E-4</v>
      </c>
      <c r="CI24" s="24">
        <f t="shared" si="7"/>
        <v>8.8217250268556252E-4</v>
      </c>
      <c r="CJ24" s="24">
        <f t="shared" si="8"/>
        <v>8.7524851012961457E-4</v>
      </c>
      <c r="CK24" s="24">
        <f t="shared" si="9"/>
        <v>8.8284093141409589E-4</v>
      </c>
      <c r="CL24" s="24" t="str">
        <f t="shared" si="11"/>
        <v/>
      </c>
      <c r="CM24" s="24">
        <f t="shared" si="12"/>
        <v>8.772072605713262E-4</v>
      </c>
      <c r="CN24" s="24" t="str">
        <f t="shared" si="13"/>
        <v/>
      </c>
      <c r="CO24" s="24">
        <f t="shared" si="14"/>
        <v>8.8083887593460729E-4</v>
      </c>
      <c r="CP24" s="24" t="str">
        <f t="shared" si="15"/>
        <v/>
      </c>
      <c r="CQ24" s="24">
        <f t="shared" si="10"/>
        <v>8.9107212436801255E-4</v>
      </c>
    </row>
    <row r="25" spans="1:95" x14ac:dyDescent="0.3">
      <c r="A25" s="27" t="s">
        <v>24</v>
      </c>
      <c r="B25" s="27">
        <v>1351.5435213999999</v>
      </c>
      <c r="C25" s="27">
        <v>3.6078423847000001</v>
      </c>
      <c r="D25" s="27">
        <v>6580.8875115999999</v>
      </c>
      <c r="E25" s="27">
        <v>161.71356312</v>
      </c>
      <c r="F25" s="27">
        <v>156.85579240999999</v>
      </c>
      <c r="G25" s="27">
        <v>1.7739345912</v>
      </c>
      <c r="H25" s="27">
        <v>73.875059375000006</v>
      </c>
      <c r="I25" s="27">
        <v>3.4415445133000002</v>
      </c>
      <c r="J25" s="27">
        <v>0.94235103279999999</v>
      </c>
      <c r="K25" s="27"/>
      <c r="L25" s="27">
        <v>6.9295929285</v>
      </c>
      <c r="M25" s="27"/>
      <c r="N25" s="27">
        <v>0.1621229324</v>
      </c>
      <c r="O25" s="30"/>
      <c r="P25" s="30">
        <v>0.14254076600000001</v>
      </c>
      <c r="Q25" s="27"/>
      <c r="R25" s="27" t="s">
        <v>24</v>
      </c>
      <c r="S25" s="27">
        <v>0</v>
      </c>
      <c r="T25" s="27">
        <v>0.16256333956074301</v>
      </c>
      <c r="U25" s="27">
        <v>3.4509659573008098</v>
      </c>
      <c r="V25" s="27">
        <v>3.4509659573008098</v>
      </c>
      <c r="W25" s="27">
        <v>0</v>
      </c>
      <c r="X25" s="27">
        <v>0.94493184073172798</v>
      </c>
      <c r="Y25" s="27">
        <v>0</v>
      </c>
      <c r="Z25" s="27">
        <v>0</v>
      </c>
      <c r="AA25" s="27">
        <v>0</v>
      </c>
      <c r="AB25" s="27">
        <v>1355.24618506549</v>
      </c>
      <c r="AC25" s="27">
        <v>0.96348358093133202</v>
      </c>
      <c r="AD25" s="27">
        <v>2.0757024075903798</v>
      </c>
      <c r="AE25" s="27">
        <v>1.4096545961131199</v>
      </c>
      <c r="AF25" s="27">
        <v>0</v>
      </c>
      <c r="AG25" s="27">
        <v>6.9485570940526502</v>
      </c>
      <c r="AH25" s="27">
        <v>6.9485570940526502</v>
      </c>
      <c r="AI25" s="27">
        <v>52.791252560286999</v>
      </c>
      <c r="AJ25" s="27">
        <v>0.76732374544125503</v>
      </c>
      <c r="AK25" s="27">
        <v>0.61886102619524996</v>
      </c>
      <c r="AL25" s="27">
        <v>0</v>
      </c>
      <c r="AM25" s="27">
        <v>0</v>
      </c>
      <c r="AN25" s="27">
        <v>0.142930963159451</v>
      </c>
      <c r="AO25" s="27">
        <v>3.6177190620420299</v>
      </c>
      <c r="AP25" s="27">
        <v>0</v>
      </c>
      <c r="AQ25" s="27">
        <v>5939.0240091813703</v>
      </c>
      <c r="AR25" s="27">
        <v>607.10338995710902</v>
      </c>
      <c r="AS25" s="27">
        <v>6598.9186516987702</v>
      </c>
      <c r="AT25" s="27">
        <v>0</v>
      </c>
      <c r="AU25" s="27">
        <v>1.8974265271191599</v>
      </c>
      <c r="AV25" s="27">
        <v>0</v>
      </c>
      <c r="AW25" s="27">
        <v>34.656024910726899</v>
      </c>
      <c r="AX25" s="27">
        <v>9.1696945952148806E-2</v>
      </c>
      <c r="AY25" s="27">
        <v>3.2243768913705499E-2</v>
      </c>
      <c r="AZ25" s="27">
        <v>121.29851865936899</v>
      </c>
      <c r="BA25" s="27">
        <v>4.1208258762545601E-2</v>
      </c>
      <c r="BB25" s="27">
        <v>0</v>
      </c>
      <c r="BC25" s="27">
        <v>5.9768954226227296E-3</v>
      </c>
      <c r="BD25" s="27">
        <v>162.15244208447601</v>
      </c>
      <c r="BE25" s="27">
        <v>157.28136275053899</v>
      </c>
      <c r="BF25" s="27">
        <v>4.8710793339373897</v>
      </c>
      <c r="BG25" s="27">
        <v>0</v>
      </c>
      <c r="BH25" s="27">
        <v>0</v>
      </c>
      <c r="BI25" s="27">
        <v>0.64345436070635997</v>
      </c>
      <c r="BJ25" s="27">
        <v>0</v>
      </c>
      <c r="BK25" s="27">
        <v>6.90484345515633</v>
      </c>
      <c r="BL25" s="27">
        <v>0</v>
      </c>
      <c r="BM25" s="27">
        <v>0.179463157687793</v>
      </c>
      <c r="BN25" s="27">
        <v>27.619337512921799</v>
      </c>
      <c r="BO25" s="27">
        <v>2.3473324626190699</v>
      </c>
      <c r="BP25" s="27">
        <v>0</v>
      </c>
      <c r="BQ25" s="27">
        <v>0.46399059789017699</v>
      </c>
      <c r="BR25" s="27">
        <v>6.2913775598009004E-4</v>
      </c>
      <c r="BS25" s="27">
        <v>1.77880038905828</v>
      </c>
      <c r="BT25" s="27">
        <v>16.387848260530902</v>
      </c>
      <c r="BU25" s="27">
        <v>0</v>
      </c>
      <c r="BV25" s="27">
        <v>0</v>
      </c>
      <c r="BW25" s="27">
        <v>6.8785607903798596</v>
      </c>
      <c r="BX25" s="27">
        <v>6.50040889837293</v>
      </c>
      <c r="BY25" s="27">
        <v>74.077453677474793</v>
      </c>
      <c r="BZ25" s="27">
        <v>7.2061540771082004</v>
      </c>
      <c r="CB25" s="36">
        <f t="shared" si="0"/>
        <v>7.9999853531603788E-3</v>
      </c>
      <c r="CC25" s="24">
        <f t="shared" si="1"/>
        <v>2.7395815279811497E-3</v>
      </c>
      <c r="CD25" s="24">
        <f t="shared" si="2"/>
        <v>2.7375578777815873E-3</v>
      </c>
      <c r="CE25" s="24">
        <f t="shared" si="3"/>
        <v>2.7399252862151391E-3</v>
      </c>
      <c r="CF25" s="24">
        <f t="shared" si="4"/>
        <v>2.7139279848180232E-3</v>
      </c>
      <c r="CG25" s="24">
        <f t="shared" si="5"/>
        <v>2.7131311760971682E-3</v>
      </c>
      <c r="CH25" s="24">
        <f t="shared" si="6"/>
        <v>2.7429409643500318E-3</v>
      </c>
      <c r="CI25" s="24">
        <f t="shared" si="7"/>
        <v>2.7396837875609016E-3</v>
      </c>
      <c r="CJ25" s="24">
        <f t="shared" si="8"/>
        <v>2.7375627321977068E-3</v>
      </c>
      <c r="CK25" s="24">
        <f t="shared" si="9"/>
        <v>2.7386906172954012E-3</v>
      </c>
      <c r="CL25" s="24" t="str">
        <f t="shared" si="11"/>
        <v/>
      </c>
      <c r="CM25" s="24">
        <f t="shared" si="12"/>
        <v>2.7366925804046148E-3</v>
      </c>
      <c r="CN25" s="24" t="str">
        <f t="shared" si="13"/>
        <v/>
      </c>
      <c r="CO25" s="24">
        <f t="shared" si="14"/>
        <v>2.7165013254041412E-3</v>
      </c>
      <c r="CP25" s="24" t="str">
        <f t="shared" si="15"/>
        <v/>
      </c>
      <c r="CQ25" s="24">
        <f t="shared" si="10"/>
        <v>2.7374425604741659E-3</v>
      </c>
    </row>
    <row r="26" spans="1:95" s="29" customFormat="1" x14ac:dyDescent="0.3">
      <c r="A26" s="27" t="s">
        <v>25</v>
      </c>
      <c r="B26" s="27">
        <v>1151.1718711999999</v>
      </c>
      <c r="C26" s="27">
        <v>6.273349134</v>
      </c>
      <c r="D26" s="27">
        <v>11951.969725999999</v>
      </c>
      <c r="E26" s="27">
        <v>279.02810904</v>
      </c>
      <c r="F26" s="27">
        <v>256.70597613000001</v>
      </c>
      <c r="G26" s="27">
        <v>0.45526287900000001</v>
      </c>
      <c r="H26" s="27">
        <v>195.06387813000001</v>
      </c>
      <c r="I26" s="27">
        <v>9.0580331791000006</v>
      </c>
      <c r="J26" s="27">
        <v>2.4802375405000001</v>
      </c>
      <c r="K26" s="27"/>
      <c r="L26" s="27">
        <v>18.238467012000001</v>
      </c>
      <c r="M26" s="27"/>
      <c r="N26" s="27">
        <v>0.4267021554</v>
      </c>
      <c r="O26" s="30"/>
      <c r="P26" s="30">
        <v>0.23256496039999999</v>
      </c>
      <c r="Q26" s="27"/>
      <c r="R26" s="27" t="s">
        <v>25</v>
      </c>
      <c r="S26" s="27">
        <v>0</v>
      </c>
      <c r="T26" s="27">
        <v>0.42786542413857898</v>
      </c>
      <c r="U26" s="27">
        <v>9.0828571312983399</v>
      </c>
      <c r="V26" s="27">
        <v>9.0828571312983399</v>
      </c>
      <c r="W26" s="27">
        <v>0</v>
      </c>
      <c r="X26" s="27">
        <v>2.4870501612801701</v>
      </c>
      <c r="Y26" s="27">
        <v>0</v>
      </c>
      <c r="Z26" s="27">
        <v>0</v>
      </c>
      <c r="AA26" s="27">
        <v>0</v>
      </c>
      <c r="AB26" s="27">
        <v>1154.3245938325699</v>
      </c>
      <c r="AC26" s="27">
        <v>2.5477472062623399</v>
      </c>
      <c r="AD26" s="27">
        <v>5.4887957193950898</v>
      </c>
      <c r="AE26" s="27">
        <v>3.7275473432432999</v>
      </c>
      <c r="AF26" s="27">
        <v>0</v>
      </c>
      <c r="AG26" s="27">
        <v>18.2883578938421</v>
      </c>
      <c r="AH26" s="27">
        <v>18.2883578938421</v>
      </c>
      <c r="AI26" s="27">
        <v>95.877496203309903</v>
      </c>
      <c r="AJ26" s="27">
        <v>2.02902848708543</v>
      </c>
      <c r="AK26" s="27">
        <v>1.63644999374149</v>
      </c>
      <c r="AL26" s="27">
        <v>0</v>
      </c>
      <c r="AM26" s="27">
        <v>0</v>
      </c>
      <c r="AN26" s="27">
        <v>0.23319754262329501</v>
      </c>
      <c r="AO26" s="27">
        <v>6.29056590022984</v>
      </c>
      <c r="AP26" s="27">
        <v>0</v>
      </c>
      <c r="AQ26" s="27">
        <v>10786.2411730352</v>
      </c>
      <c r="AR26" s="27">
        <v>1102.59213333553</v>
      </c>
      <c r="AS26" s="27">
        <v>11984.7108025741</v>
      </c>
      <c r="AT26" s="27">
        <v>0</v>
      </c>
      <c r="AU26" s="27">
        <v>5.0173669609616498</v>
      </c>
      <c r="AV26" s="27">
        <v>0</v>
      </c>
      <c r="AW26" s="27">
        <v>91.641095040023401</v>
      </c>
      <c r="AX26" s="27">
        <v>0.150068819325716</v>
      </c>
      <c r="AY26" s="27">
        <v>5.2768688503447403E-2</v>
      </c>
      <c r="AZ26" s="27">
        <v>198.513927399593</v>
      </c>
      <c r="BA26" s="27">
        <v>6.74416258205328E-2</v>
      </c>
      <c r="BB26" s="27">
        <v>0</v>
      </c>
      <c r="BC26" s="27">
        <v>9.7814487937961901E-3</v>
      </c>
      <c r="BD26" s="27">
        <v>279.78581502007302</v>
      </c>
      <c r="BE26" s="27">
        <v>257.40253442747098</v>
      </c>
      <c r="BF26" s="27">
        <v>22.3832805926024</v>
      </c>
      <c r="BG26" s="27">
        <v>0</v>
      </c>
      <c r="BH26" s="27">
        <v>0</v>
      </c>
      <c r="BI26" s="27">
        <v>1.05305855586236</v>
      </c>
      <c r="BJ26" s="27">
        <v>0</v>
      </c>
      <c r="BK26" s="27">
        <v>11.300334128540401</v>
      </c>
      <c r="BL26" s="27">
        <v>0</v>
      </c>
      <c r="BM26" s="27">
        <v>0.29370408174738299</v>
      </c>
      <c r="BN26" s="27">
        <v>45.2010615254882</v>
      </c>
      <c r="BO26" s="27">
        <v>6.2069754137511604</v>
      </c>
      <c r="BP26" s="27">
        <v>0</v>
      </c>
      <c r="BQ26" s="27">
        <v>0.75935846822864095</v>
      </c>
      <c r="BR26" s="27">
        <v>1.0296855675523699E-3</v>
      </c>
      <c r="BS26" s="27">
        <v>0.45651254455926799</v>
      </c>
      <c r="BT26" s="27">
        <v>43.334065492593602</v>
      </c>
      <c r="BU26" s="27">
        <v>0</v>
      </c>
      <c r="BV26" s="27">
        <v>0</v>
      </c>
      <c r="BW26" s="27">
        <v>18.188959194847399</v>
      </c>
      <c r="BX26" s="27">
        <v>17.1891222416772</v>
      </c>
      <c r="BY26" s="27">
        <v>195.598309151937</v>
      </c>
      <c r="BZ26" s="27">
        <v>19.0552814208739</v>
      </c>
      <c r="CB26" s="36">
        <f t="shared" si="0"/>
        <v>7.9999841283376772E-3</v>
      </c>
      <c r="CC26" s="24">
        <f t="shared" si="1"/>
        <v>2.7387071482936143E-3</v>
      </c>
      <c r="CD26" s="24">
        <f t="shared" si="2"/>
        <v>2.7444297873570125E-3</v>
      </c>
      <c r="CE26" s="24">
        <f t="shared" si="3"/>
        <v>2.7393875088954178E-3</v>
      </c>
      <c r="CF26" s="24">
        <f t="shared" si="4"/>
        <v>2.7155184568318593E-3</v>
      </c>
      <c r="CG26" s="24">
        <f t="shared" si="5"/>
        <v>2.7134479219066703E-3</v>
      </c>
      <c r="CH26" s="24">
        <f t="shared" si="6"/>
        <v>2.7449318117323952E-3</v>
      </c>
      <c r="CI26" s="24">
        <f t="shared" si="7"/>
        <v>2.7397744116459386E-3</v>
      </c>
      <c r="CJ26" s="24">
        <f t="shared" si="8"/>
        <v>2.7405455144077777E-3</v>
      </c>
      <c r="CK26" s="24">
        <f t="shared" si="9"/>
        <v>2.7467614165684285E-3</v>
      </c>
      <c r="CL26" s="24" t="str">
        <f t="shared" si="11"/>
        <v/>
      </c>
      <c r="CM26" s="24">
        <f t="shared" si="12"/>
        <v>2.7354756191555803E-3</v>
      </c>
      <c r="CN26" s="24" t="str">
        <f t="shared" si="13"/>
        <v/>
      </c>
      <c r="CO26" s="24">
        <f t="shared" si="14"/>
        <v>2.726184350975441E-3</v>
      </c>
      <c r="CP26" s="24" t="str">
        <f t="shared" si="15"/>
        <v/>
      </c>
      <c r="CQ26" s="24">
        <f t="shared" si="10"/>
        <v>2.7200237826326226E-3</v>
      </c>
    </row>
    <row r="27" spans="1:95" s="29" customFormat="1" x14ac:dyDescent="0.3">
      <c r="A27" s="27" t="s">
        <v>26</v>
      </c>
      <c r="B27" s="27">
        <v>3.7910174E-3</v>
      </c>
      <c r="C27" s="27">
        <v>1.00584E-5</v>
      </c>
      <c r="D27" s="27">
        <v>1.8444969200000001E-2</v>
      </c>
      <c r="E27" s="27">
        <v>4.4738280000000002E-4</v>
      </c>
      <c r="F27" s="27">
        <v>4.339619E-4</v>
      </c>
      <c r="G27" s="27">
        <v>3.7723630000000001E-6</v>
      </c>
      <c r="H27" s="27">
        <v>2.049152E-4</v>
      </c>
      <c r="I27" s="27">
        <v>9.5154819999999997E-6</v>
      </c>
      <c r="J27" s="27">
        <v>2.6054874999999998E-6</v>
      </c>
      <c r="K27" s="27"/>
      <c r="L27" s="27">
        <v>1.9159499999999998E-5</v>
      </c>
      <c r="M27" s="27"/>
      <c r="N27" s="27">
        <v>4.4825093999999998E-7</v>
      </c>
      <c r="O27" s="30"/>
      <c r="P27" s="30">
        <v>3.9315123000000001E-7</v>
      </c>
      <c r="Q27" s="27"/>
      <c r="R27" s="27" t="s">
        <v>26</v>
      </c>
      <c r="S27" s="27">
        <v>0</v>
      </c>
      <c r="T27" s="27">
        <v>4.49429679928569E-7</v>
      </c>
      <c r="U27" s="27">
        <v>9.5422364611849504E-6</v>
      </c>
      <c r="V27" s="27">
        <v>9.5422364611849504E-6</v>
      </c>
      <c r="W27" s="27">
        <v>0</v>
      </c>
      <c r="X27" s="27">
        <v>2.6125006129069602E-6</v>
      </c>
      <c r="Y27" s="27">
        <v>0</v>
      </c>
      <c r="Z27" s="27">
        <v>0</v>
      </c>
      <c r="AA27" s="27">
        <v>0</v>
      </c>
      <c r="AB27" s="27">
        <v>3.80126655533326E-3</v>
      </c>
      <c r="AC27" s="27">
        <v>2.6744116661981701E-6</v>
      </c>
      <c r="AD27" s="27">
        <v>5.7611128100663001E-6</v>
      </c>
      <c r="AE27" s="27">
        <v>3.9129332991616698E-6</v>
      </c>
      <c r="AF27" s="27">
        <v>0</v>
      </c>
      <c r="AG27" s="27">
        <v>1.9212588806031599E-5</v>
      </c>
      <c r="AH27" s="27">
        <v>1.9212588806031599E-5</v>
      </c>
      <c r="AI27" s="27">
        <v>1.4796698358107599E-4</v>
      </c>
      <c r="AJ27" s="27">
        <v>2.1297214358703002E-6</v>
      </c>
      <c r="AK27" s="27">
        <v>1.71759495031333E-6</v>
      </c>
      <c r="AL27" s="27">
        <v>0</v>
      </c>
      <c r="AM27" s="27">
        <v>0</v>
      </c>
      <c r="AN27" s="27">
        <v>3.9423591932406002E-7</v>
      </c>
      <c r="AO27" s="27">
        <v>1.00889697250285E-5</v>
      </c>
      <c r="AP27" s="27">
        <v>0</v>
      </c>
      <c r="AQ27" s="27">
        <v>1.6645125746126699E-2</v>
      </c>
      <c r="AR27" s="27">
        <v>1.7016295904363401E-3</v>
      </c>
      <c r="AS27" s="27">
        <v>1.84947223201441E-2</v>
      </c>
      <c r="AT27" s="27">
        <v>0</v>
      </c>
      <c r="AU27" s="27">
        <v>5.2664062897865602E-6</v>
      </c>
      <c r="AV27" s="27">
        <v>0</v>
      </c>
      <c r="AW27" s="27">
        <v>9.6174867970700106E-5</v>
      </c>
      <c r="AX27" s="27">
        <v>2.5368673423833199E-7</v>
      </c>
      <c r="AY27" s="27">
        <v>8.9201871724069799E-8</v>
      </c>
      <c r="AZ27" s="27">
        <v>3.3558623654491302E-4</v>
      </c>
      <c r="BA27" s="27">
        <v>1.14013789910546E-7</v>
      </c>
      <c r="BB27" s="27">
        <v>0</v>
      </c>
      <c r="BC27" s="27">
        <v>1.6537244332743499E-8</v>
      </c>
      <c r="BD27" s="27">
        <v>4.4859657761536699E-4</v>
      </c>
      <c r="BE27" s="27">
        <v>4.3513762492104399E-4</v>
      </c>
      <c r="BF27" s="27">
        <v>1.34589526943236E-5</v>
      </c>
      <c r="BG27" s="27">
        <v>0</v>
      </c>
      <c r="BH27" s="27">
        <v>0</v>
      </c>
      <c r="BI27" s="27">
        <v>1.7800029762396901E-6</v>
      </c>
      <c r="BJ27" s="27">
        <v>0</v>
      </c>
      <c r="BK27" s="27">
        <v>1.9103159774467101E-5</v>
      </c>
      <c r="BL27" s="27">
        <v>0</v>
      </c>
      <c r="BM27" s="27">
        <v>4.9664180955372701E-7</v>
      </c>
      <c r="BN27" s="27">
        <v>7.6412639097868498E-5</v>
      </c>
      <c r="BO27" s="27">
        <v>6.51482509433024E-6</v>
      </c>
      <c r="BP27" s="27">
        <v>0</v>
      </c>
      <c r="BQ27" s="27">
        <v>1.2837646125101301E-6</v>
      </c>
      <c r="BR27" s="27">
        <v>1.740465285471E-9</v>
      </c>
      <c r="BS27" s="27">
        <v>3.7827080474214301E-6</v>
      </c>
      <c r="BT27" s="27">
        <v>4.5480905427669199E-5</v>
      </c>
      <c r="BU27" s="27">
        <v>0</v>
      </c>
      <c r="BV27" s="27">
        <v>0</v>
      </c>
      <c r="BW27" s="27">
        <v>1.90918942760297E-5</v>
      </c>
      <c r="BX27" s="27">
        <v>1.80473420526133E-5</v>
      </c>
      <c r="BY27" s="27">
        <v>2.0547495824996999E-4</v>
      </c>
      <c r="BZ27" s="27">
        <v>2.00024627060631E-5</v>
      </c>
      <c r="CB27" s="36">
        <f t="shared" si="0"/>
        <v>8.0004977106313824E-3</v>
      </c>
      <c r="CC27" s="24">
        <f t="shared" si="1"/>
        <v>2.7035368746289794E-3</v>
      </c>
      <c r="CD27" s="24">
        <f t="shared" si="2"/>
        <v>3.039223437972206E-3</v>
      </c>
      <c r="CE27" s="24">
        <f t="shared" si="3"/>
        <v>2.697381578934766E-3</v>
      </c>
      <c r="CF27" s="24">
        <f t="shared" si="4"/>
        <v>2.7130627627324337E-3</v>
      </c>
      <c r="CG27" s="24">
        <f t="shared" si="5"/>
        <v>2.7092814393245073E-3</v>
      </c>
      <c r="CH27" s="24">
        <f t="shared" si="6"/>
        <v>2.7423255454021743E-3</v>
      </c>
      <c r="CI27" s="24">
        <f t="shared" si="7"/>
        <v>2.7316580222940664E-3</v>
      </c>
      <c r="CJ27" s="24">
        <f t="shared" si="8"/>
        <v>2.8116769266076785E-3</v>
      </c>
      <c r="CK27" s="24">
        <f t="shared" si="9"/>
        <v>2.6916701411771643E-3</v>
      </c>
      <c r="CL27" s="24" t="str">
        <f t="shared" si="11"/>
        <v/>
      </c>
      <c r="CM27" s="24">
        <f t="shared" si="12"/>
        <v>2.7708868201989046E-3</v>
      </c>
      <c r="CN27" s="24" t="str">
        <f t="shared" si="13"/>
        <v/>
      </c>
      <c r="CO27" s="24">
        <f t="shared" si="14"/>
        <v>2.6296429597426388E-3</v>
      </c>
      <c r="CP27" s="24" t="str">
        <f t="shared" si="15"/>
        <v/>
      </c>
      <c r="CQ27" s="24">
        <f t="shared" si="10"/>
        <v>2.7589620514731831E-3</v>
      </c>
    </row>
    <row r="28" spans="1:95" s="29" customFormat="1" x14ac:dyDescent="0.3">
      <c r="A28" s="27" t="s">
        <v>27</v>
      </c>
      <c r="B28" s="27">
        <v>0.17528330219999999</v>
      </c>
      <c r="C28" s="27">
        <v>4.7214549999999999E-4</v>
      </c>
      <c r="D28" s="27">
        <v>0.85103238619999999</v>
      </c>
      <c r="E28" s="27">
        <v>2.10002021E-2</v>
      </c>
      <c r="F28" s="27">
        <v>2.0370209899999998E-2</v>
      </c>
      <c r="G28" s="27">
        <v>1.7491739999999999E-4</v>
      </c>
      <c r="H28" s="27">
        <v>9.5864969999999994E-3</v>
      </c>
      <c r="I28" s="27">
        <v>4.451611E-4</v>
      </c>
      <c r="J28" s="27">
        <v>1.218923E-4</v>
      </c>
      <c r="K28" s="27"/>
      <c r="L28" s="27">
        <v>8.9633599999999996E-4</v>
      </c>
      <c r="M28" s="27"/>
      <c r="N28" s="27">
        <v>2.0970499999999999E-5</v>
      </c>
      <c r="O28" s="30"/>
      <c r="P28" s="30">
        <v>1.8454600000000001E-5</v>
      </c>
      <c r="Q28" s="27"/>
      <c r="R28" s="27" t="s">
        <v>27</v>
      </c>
      <c r="S28" s="27">
        <v>0</v>
      </c>
      <c r="T28" s="27">
        <v>2.1027066313477401E-5</v>
      </c>
      <c r="U28" s="27">
        <v>4.46453678347856E-4</v>
      </c>
      <c r="V28" s="27">
        <v>4.46453678347856E-4</v>
      </c>
      <c r="W28" s="27">
        <v>0</v>
      </c>
      <c r="X28" s="27">
        <v>1.22212400505233E-4</v>
      </c>
      <c r="Y28" s="27">
        <v>0</v>
      </c>
      <c r="Z28" s="27">
        <v>0</v>
      </c>
      <c r="AA28" s="27">
        <v>0</v>
      </c>
      <c r="AB28" s="27">
        <v>0.17576423948808501</v>
      </c>
      <c r="AC28" s="27">
        <v>1.2509863321549599E-4</v>
      </c>
      <c r="AD28" s="27">
        <v>2.6951308221696699E-4</v>
      </c>
      <c r="AE28" s="27">
        <v>1.83055948575868E-4</v>
      </c>
      <c r="AF28" s="27">
        <v>0</v>
      </c>
      <c r="AG28" s="27">
        <v>8.9875182137270503E-4</v>
      </c>
      <c r="AH28" s="27">
        <v>8.9875182137270503E-4</v>
      </c>
      <c r="AI28" s="27">
        <v>6.8275080341937003E-3</v>
      </c>
      <c r="AJ28" s="27">
        <v>9.9648461677607296E-5</v>
      </c>
      <c r="AK28" s="27">
        <v>8.0349641406041506E-5</v>
      </c>
      <c r="AL28" s="27">
        <v>0</v>
      </c>
      <c r="AM28" s="27">
        <v>0</v>
      </c>
      <c r="AN28" s="27">
        <v>1.85087145261462E-5</v>
      </c>
      <c r="AO28" s="27">
        <v>4.7343399196415398E-4</v>
      </c>
      <c r="AP28" s="27">
        <v>0</v>
      </c>
      <c r="AQ28" s="27">
        <v>0.76802343557268204</v>
      </c>
      <c r="AR28" s="27">
        <v>7.8507499264207095E-2</v>
      </c>
      <c r="AS28" s="27">
        <v>0.85335844287108298</v>
      </c>
      <c r="AT28" s="27">
        <v>0</v>
      </c>
      <c r="AU28" s="27">
        <v>2.4632524992145998E-4</v>
      </c>
      <c r="AV28" s="27">
        <v>0</v>
      </c>
      <c r="AW28" s="27">
        <v>4.4994934598786502E-3</v>
      </c>
      <c r="AX28" s="27">
        <v>1.1907743844971E-5</v>
      </c>
      <c r="AY28" s="27">
        <v>4.1874852428115403E-6</v>
      </c>
      <c r="AZ28" s="27">
        <v>1.5752582549314501E-2</v>
      </c>
      <c r="BA28" s="27">
        <v>5.3517492022023802E-6</v>
      </c>
      <c r="BB28" s="27">
        <v>0</v>
      </c>
      <c r="BC28" s="27">
        <v>7.7626204136973002E-7</v>
      </c>
      <c r="BD28" s="27">
        <v>2.1057241295504101E-2</v>
      </c>
      <c r="BE28" s="27">
        <v>2.0425537927392899E-2</v>
      </c>
      <c r="BF28" s="27">
        <v>6.3170336811124402E-4</v>
      </c>
      <c r="BG28" s="27">
        <v>0</v>
      </c>
      <c r="BH28" s="27">
        <v>0</v>
      </c>
      <c r="BI28" s="27">
        <v>8.3565330114585194E-5</v>
      </c>
      <c r="BJ28" s="27">
        <v>0</v>
      </c>
      <c r="BK28" s="27">
        <v>8.9668658542634699E-4</v>
      </c>
      <c r="BL28" s="27">
        <v>0</v>
      </c>
      <c r="BM28" s="27">
        <v>2.33075897418938E-5</v>
      </c>
      <c r="BN28" s="27">
        <v>3.5868350997867102E-3</v>
      </c>
      <c r="BO28" s="27">
        <v>3.0478066780733698E-4</v>
      </c>
      <c r="BP28" s="27">
        <v>0</v>
      </c>
      <c r="BQ28" s="27">
        <v>6.0255844177317403E-5</v>
      </c>
      <c r="BR28" s="27">
        <v>8.1688500140544799E-8</v>
      </c>
      <c r="BS28" s="27">
        <v>1.75409207162816E-4</v>
      </c>
      <c r="BT28" s="27">
        <v>2.1279192838958398E-3</v>
      </c>
      <c r="BU28" s="27">
        <v>0</v>
      </c>
      <c r="BV28" s="27">
        <v>0</v>
      </c>
      <c r="BW28" s="27">
        <v>8.9325605580912201E-4</v>
      </c>
      <c r="BX28" s="27">
        <v>8.4409165297045304E-4</v>
      </c>
      <c r="BY28" s="27">
        <v>9.6128633079250597E-3</v>
      </c>
      <c r="BZ28" s="27">
        <v>9.3543422861158503E-4</v>
      </c>
      <c r="CB28" s="36">
        <f t="shared" si="0"/>
        <v>8.0007505535691203E-3</v>
      </c>
      <c r="CC28" s="24">
        <f t="shared" si="1"/>
        <v>2.7437712665651444E-3</v>
      </c>
      <c r="CD28" s="24">
        <f t="shared" si="2"/>
        <v>2.7290146028162723E-3</v>
      </c>
      <c r="CE28" s="24">
        <f t="shared" si="3"/>
        <v>2.7332175705665146E-3</v>
      </c>
      <c r="CF28" s="24">
        <f t="shared" si="4"/>
        <v>2.7161260273824129E-3</v>
      </c>
      <c r="CG28" s="24">
        <f t="shared" si="5"/>
        <v>2.7161245595658185E-3</v>
      </c>
      <c r="CH28" s="24">
        <f t="shared" si="6"/>
        <v>2.8116537452306197E-3</v>
      </c>
      <c r="CI28" s="24">
        <f t="shared" si="7"/>
        <v>2.7503589606360217E-3</v>
      </c>
      <c r="CJ28" s="24">
        <f t="shared" si="8"/>
        <v>2.9036192691949108E-3</v>
      </c>
      <c r="CK28" s="24">
        <f t="shared" si="9"/>
        <v>2.6260929134407883E-3</v>
      </c>
      <c r="CL28" s="24" t="str">
        <f t="shared" si="11"/>
        <v/>
      </c>
      <c r="CM28" s="24">
        <f t="shared" si="12"/>
        <v>2.6952185036694535E-3</v>
      </c>
      <c r="CN28" s="24" t="str">
        <f t="shared" si="13"/>
        <v/>
      </c>
      <c r="CO28" s="24">
        <f t="shared" si="14"/>
        <v>2.6974232124843331E-3</v>
      </c>
      <c r="CP28" s="24" t="str">
        <f t="shared" si="15"/>
        <v/>
      </c>
      <c r="CQ28" s="24">
        <f t="shared" si="10"/>
        <v>2.932305557757912E-3</v>
      </c>
    </row>
    <row r="29" spans="1:95" s="29" customFormat="1" x14ac:dyDescent="0.3">
      <c r="A29" s="27" t="s">
        <v>28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30"/>
      <c r="P29" s="30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B29" s="36" t="e">
        <f t="shared" si="0"/>
        <v>#DIV/0!</v>
      </c>
      <c r="CC29" s="24" t="str">
        <f t="shared" si="1"/>
        <v/>
      </c>
      <c r="CD29" s="24" t="str">
        <f t="shared" si="2"/>
        <v/>
      </c>
      <c r="CE29" s="24" t="str">
        <f t="shared" si="3"/>
        <v/>
      </c>
      <c r="CF29" s="24" t="str">
        <f t="shared" si="4"/>
        <v/>
      </c>
      <c r="CG29" s="24" t="str">
        <f t="shared" si="5"/>
        <v/>
      </c>
      <c r="CH29" s="24" t="str">
        <f t="shared" si="6"/>
        <v/>
      </c>
      <c r="CI29" s="24" t="str">
        <f t="shared" si="7"/>
        <v/>
      </c>
      <c r="CJ29" s="24" t="str">
        <f t="shared" si="8"/>
        <v/>
      </c>
      <c r="CK29" s="24" t="str">
        <f t="shared" si="9"/>
        <v/>
      </c>
      <c r="CL29" s="24" t="str">
        <f t="shared" si="11"/>
        <v/>
      </c>
      <c r="CM29" s="24" t="str">
        <f t="shared" si="12"/>
        <v/>
      </c>
      <c r="CN29" s="24" t="str">
        <f t="shared" si="13"/>
        <v/>
      </c>
      <c r="CO29" s="24" t="str">
        <f t="shared" si="14"/>
        <v/>
      </c>
      <c r="CP29" s="24" t="str">
        <f t="shared" si="15"/>
        <v/>
      </c>
      <c r="CQ29" s="24" t="str">
        <f t="shared" si="10"/>
        <v/>
      </c>
    </row>
    <row r="30" spans="1:95" s="29" customFormat="1" x14ac:dyDescent="0.3">
      <c r="A30" s="27" t="s">
        <v>29</v>
      </c>
      <c r="B30" s="27">
        <v>7.4058235876999996</v>
      </c>
      <c r="C30" s="27">
        <v>1.24419948E-2</v>
      </c>
      <c r="D30" s="27">
        <v>33.863062266999997</v>
      </c>
      <c r="E30" s="27">
        <v>0.94779426629999997</v>
      </c>
      <c r="F30" s="27">
        <v>0.89566120110000003</v>
      </c>
      <c r="G30" s="27">
        <v>0.77351289140000001</v>
      </c>
      <c r="H30" s="27">
        <v>0.4268100681</v>
      </c>
      <c r="I30" s="27">
        <v>2.31421201E-2</v>
      </c>
      <c r="J30" s="27">
        <v>6.3366893000000001E-3</v>
      </c>
      <c r="K30" s="27"/>
      <c r="L30" s="27">
        <v>4.6596940400000002E-2</v>
      </c>
      <c r="M30" s="27"/>
      <c r="N30" s="27">
        <v>1.0901912E-3</v>
      </c>
      <c r="O30" s="30"/>
      <c r="P30" s="30">
        <v>9.4825219999999997E-4</v>
      </c>
      <c r="Q30" s="27"/>
      <c r="R30" s="27" t="s">
        <v>29</v>
      </c>
      <c r="S30" s="27">
        <v>0</v>
      </c>
      <c r="T30" s="27">
        <v>1.0932201670854401E-3</v>
      </c>
      <c r="U30" s="27">
        <v>2.3206171670206201E-2</v>
      </c>
      <c r="V30" s="27">
        <v>2.3206171670206201E-2</v>
      </c>
      <c r="W30" s="27">
        <v>0</v>
      </c>
      <c r="X30" s="27">
        <v>6.3535132517270497E-3</v>
      </c>
      <c r="Y30" s="27">
        <v>0</v>
      </c>
      <c r="Z30" s="27">
        <v>0</v>
      </c>
      <c r="AA30" s="27">
        <v>0</v>
      </c>
      <c r="AB30" s="27">
        <v>7.4261385274227996</v>
      </c>
      <c r="AC30" s="27">
        <v>5.3987351201573797E-3</v>
      </c>
      <c r="AD30" s="27">
        <v>1.1632498341639199E-2</v>
      </c>
      <c r="AE30" s="27">
        <v>7.8997133663585798E-3</v>
      </c>
      <c r="AF30" s="27">
        <v>0</v>
      </c>
      <c r="AG30" s="27">
        <v>4.6724386055324703E-2</v>
      </c>
      <c r="AH30" s="27">
        <v>4.6724386055324703E-2</v>
      </c>
      <c r="AI30" s="27">
        <v>0.27164459200714403</v>
      </c>
      <c r="AJ30" s="27">
        <v>4.2990582258304703E-3</v>
      </c>
      <c r="AK30" s="27">
        <v>3.4684425388647401E-3</v>
      </c>
      <c r="AL30" s="27">
        <v>0</v>
      </c>
      <c r="AM30" s="27">
        <v>0</v>
      </c>
      <c r="AN30" s="27">
        <v>9.5089248694257898E-4</v>
      </c>
      <c r="AO30" s="27">
        <v>1.2476441078721499E-2</v>
      </c>
      <c r="AP30" s="27">
        <v>0</v>
      </c>
      <c r="AQ30" s="27">
        <v>30.5608517336596</v>
      </c>
      <c r="AR30" s="27">
        <v>3.1239350782916402</v>
      </c>
      <c r="AS30" s="27">
        <v>33.956431403958398</v>
      </c>
      <c r="AT30" s="27">
        <v>0</v>
      </c>
      <c r="AU30" s="27">
        <v>1.06325407562955E-2</v>
      </c>
      <c r="AV30" s="27">
        <v>0</v>
      </c>
      <c r="AW30" s="27">
        <v>0.19420453696654899</v>
      </c>
      <c r="AX30" s="27">
        <v>5.2359199060830796E-4</v>
      </c>
      <c r="AY30" s="27">
        <v>1.8411250186015001E-4</v>
      </c>
      <c r="AZ30" s="27">
        <v>0.69263579093569505</v>
      </c>
      <c r="BA30" s="27">
        <v>2.3532188032209301E-4</v>
      </c>
      <c r="BB30" s="27">
        <v>0</v>
      </c>
      <c r="BC30" s="27">
        <v>3.4128692604044499E-5</v>
      </c>
      <c r="BD30" s="27">
        <v>0.95037543210568698</v>
      </c>
      <c r="BE30" s="27">
        <v>0.89810014977628305</v>
      </c>
      <c r="BF30" s="27">
        <v>5.22752823294034E-2</v>
      </c>
      <c r="BG30" s="27">
        <v>0</v>
      </c>
      <c r="BH30" s="27">
        <v>0</v>
      </c>
      <c r="BI30" s="27">
        <v>3.6741811207195701E-3</v>
      </c>
      <c r="BJ30" s="27">
        <v>0</v>
      </c>
      <c r="BK30" s="27">
        <v>3.9427065923708801E-2</v>
      </c>
      <c r="BL30" s="27">
        <v>0</v>
      </c>
      <c r="BM30" s="27">
        <v>1.0247523933927501E-3</v>
      </c>
      <c r="BN30" s="27">
        <v>0.15770818300566999</v>
      </c>
      <c r="BO30" s="27">
        <v>1.31543605215695E-2</v>
      </c>
      <c r="BP30" s="27">
        <v>0</v>
      </c>
      <c r="BQ30" s="27">
        <v>2.64942872732683E-3</v>
      </c>
      <c r="BR30" s="27">
        <v>3.5926043750723201E-6</v>
      </c>
      <c r="BS30" s="27">
        <v>0.77562298318424605</v>
      </c>
      <c r="BT30" s="27">
        <v>9.1835014513466998E-2</v>
      </c>
      <c r="BU30" s="27">
        <v>0</v>
      </c>
      <c r="BV30" s="27">
        <v>0</v>
      </c>
      <c r="BW30" s="27">
        <v>3.85462222926964E-2</v>
      </c>
      <c r="BX30" s="27">
        <v>3.6427686674713702E-2</v>
      </c>
      <c r="BY30" s="27">
        <v>0.42798017162982299</v>
      </c>
      <c r="BZ30" s="27">
        <v>4.0382273798508603E-2</v>
      </c>
      <c r="CB30" s="36">
        <f t="shared" si="0"/>
        <v>7.9997979992525847E-3</v>
      </c>
      <c r="CC30" s="24">
        <f t="shared" si="1"/>
        <v>2.7431033810392316E-3</v>
      </c>
      <c r="CD30" s="24">
        <f t="shared" si="2"/>
        <v>2.7685495192056727E-3</v>
      </c>
      <c r="CE30" s="24">
        <f t="shared" si="3"/>
        <v>2.7572561578221638E-3</v>
      </c>
      <c r="CF30" s="24">
        <f t="shared" si="4"/>
        <v>2.723339755750339E-3</v>
      </c>
      <c r="CG30" s="24">
        <f t="shared" si="5"/>
        <v>2.7230705910757866E-3</v>
      </c>
      <c r="CH30" s="24">
        <f t="shared" si="6"/>
        <v>2.7279335712517092E-3</v>
      </c>
      <c r="CI30" s="24">
        <f t="shared" si="7"/>
        <v>2.7415087348615355E-3</v>
      </c>
      <c r="CJ30" s="24">
        <f t="shared" si="8"/>
        <v>2.7677485869672201E-3</v>
      </c>
      <c r="CK30" s="24">
        <f t="shared" si="9"/>
        <v>2.6550065705524825E-3</v>
      </c>
      <c r="CL30" s="24" t="str">
        <f t="shared" si="11"/>
        <v/>
      </c>
      <c r="CM30" s="24">
        <f t="shared" si="12"/>
        <v>2.7350648826011993E-3</v>
      </c>
      <c r="CN30" s="24" t="str">
        <f t="shared" si="13"/>
        <v/>
      </c>
      <c r="CO30" s="24">
        <f t="shared" si="14"/>
        <v>2.7783815219203103E-3</v>
      </c>
      <c r="CP30" s="24" t="str">
        <f t="shared" si="15"/>
        <v/>
      </c>
      <c r="CQ30" s="24">
        <f t="shared" si="10"/>
        <v>2.7843720716693369E-3</v>
      </c>
    </row>
    <row r="31" spans="1:95" x14ac:dyDescent="0.3">
      <c r="A31" s="27" t="s">
        <v>30</v>
      </c>
      <c r="B31" s="27">
        <v>1452.6528530000001</v>
      </c>
      <c r="C31" s="27">
        <v>4.4456640487000003</v>
      </c>
      <c r="D31" s="27">
        <v>7075.7573635999997</v>
      </c>
      <c r="E31" s="27">
        <v>214.50286546999999</v>
      </c>
      <c r="F31" s="27">
        <v>206.64750343</v>
      </c>
      <c r="G31" s="27">
        <v>26.896271384999999</v>
      </c>
      <c r="H31" s="27">
        <v>188.02228901999999</v>
      </c>
      <c r="I31" s="27">
        <v>9.0793596869000002</v>
      </c>
      <c r="J31" s="27">
        <v>2.4860776649999998</v>
      </c>
      <c r="K31" s="27"/>
      <c r="L31" s="27">
        <v>18.281421438999999</v>
      </c>
      <c r="M31" s="27"/>
      <c r="N31" s="27">
        <v>0.42770683199999998</v>
      </c>
      <c r="O31" s="30"/>
      <c r="P31" s="30">
        <v>0.1930811429</v>
      </c>
      <c r="Q31" s="27"/>
      <c r="R31" s="27" t="s">
        <v>30</v>
      </c>
      <c r="S31" s="27">
        <v>0</v>
      </c>
      <c r="T31" s="27">
        <v>0.42888133681394802</v>
      </c>
      <c r="U31" s="27">
        <v>9.1042877609552306</v>
      </c>
      <c r="V31" s="27">
        <v>9.1042877609552306</v>
      </c>
      <c r="W31" s="27">
        <v>0</v>
      </c>
      <c r="X31" s="27">
        <v>2.49291474740573</v>
      </c>
      <c r="Y31" s="27">
        <v>0</v>
      </c>
      <c r="Z31" s="27">
        <v>0</v>
      </c>
      <c r="AA31" s="27">
        <v>0</v>
      </c>
      <c r="AB31" s="27">
        <v>1456.6327348692801</v>
      </c>
      <c r="AC31" s="27">
        <v>2.4385746246878202</v>
      </c>
      <c r="AD31" s="27">
        <v>5.2535740628928096</v>
      </c>
      <c r="AE31" s="27">
        <v>3.5677773794318202</v>
      </c>
      <c r="AF31" s="27">
        <v>0</v>
      </c>
      <c r="AG31" s="27">
        <v>18.331395905001699</v>
      </c>
      <c r="AH31" s="27">
        <v>18.331395905001699</v>
      </c>
      <c r="AI31" s="27">
        <v>56.760937909780402</v>
      </c>
      <c r="AJ31" s="27">
        <v>1.94208545203746</v>
      </c>
      <c r="AK31" s="27">
        <v>1.5663155911081399</v>
      </c>
      <c r="AL31" s="27">
        <v>0</v>
      </c>
      <c r="AM31" s="27">
        <v>0</v>
      </c>
      <c r="AN31" s="27">
        <v>0.19360993706886201</v>
      </c>
      <c r="AO31" s="27">
        <v>4.4578895993478698</v>
      </c>
      <c r="AP31" s="27">
        <v>0</v>
      </c>
      <c r="AQ31" s="27">
        <v>6385.6270786765699</v>
      </c>
      <c r="AR31" s="27">
        <v>652.75252074683704</v>
      </c>
      <c r="AS31" s="27">
        <v>7095.14053733318</v>
      </c>
      <c r="AT31" s="27">
        <v>0</v>
      </c>
      <c r="AU31" s="27">
        <v>4.8024571520367196</v>
      </c>
      <c r="AV31" s="27">
        <v>0</v>
      </c>
      <c r="AW31" s="27">
        <v>87.7147277964756</v>
      </c>
      <c r="AX31" s="27">
        <v>0.120805711884786</v>
      </c>
      <c r="AY31" s="27">
        <v>4.2478913273896697E-2</v>
      </c>
      <c r="AZ31" s="27">
        <v>159.80304950610901</v>
      </c>
      <c r="BA31" s="27">
        <v>5.4290438666644597E-2</v>
      </c>
      <c r="BB31" s="27">
        <v>0</v>
      </c>
      <c r="BC31" s="27">
        <v>7.8741228985928797E-3</v>
      </c>
      <c r="BD31" s="27">
        <v>215.08498294857901</v>
      </c>
      <c r="BE31" s="27">
        <v>207.20814631199499</v>
      </c>
      <c r="BF31" s="27">
        <v>7.8768366365845797</v>
      </c>
      <c r="BG31" s="27">
        <v>0</v>
      </c>
      <c r="BH31" s="27">
        <v>0</v>
      </c>
      <c r="BI31" s="27">
        <v>0.84771417890507295</v>
      </c>
      <c r="BJ31" s="27">
        <v>0</v>
      </c>
      <c r="BK31" s="27">
        <v>9.0966703805948992</v>
      </c>
      <c r="BL31" s="27">
        <v>0</v>
      </c>
      <c r="BM31" s="27">
        <v>0.23643144796111101</v>
      </c>
      <c r="BN31" s="27">
        <v>36.386725824765499</v>
      </c>
      <c r="BO31" s="27">
        <v>5.9411001250345903</v>
      </c>
      <c r="BP31" s="27">
        <v>0</v>
      </c>
      <c r="BQ31" s="27">
        <v>0.61127698188131396</v>
      </c>
      <c r="BR31" s="27">
        <v>8.2880505357562295E-4</v>
      </c>
      <c r="BS31" s="27">
        <v>26.970017364111399</v>
      </c>
      <c r="BT31" s="27">
        <v>41.477798856055202</v>
      </c>
      <c r="BU31" s="27">
        <v>0</v>
      </c>
      <c r="BV31" s="27">
        <v>0</v>
      </c>
      <c r="BW31" s="27">
        <v>17.409498308069001</v>
      </c>
      <c r="BX31" s="27">
        <v>16.452456004376099</v>
      </c>
      <c r="BY31" s="27">
        <v>188.53727509581901</v>
      </c>
      <c r="BZ31" s="27">
        <v>18.238986164738201</v>
      </c>
      <c r="CB31" s="36">
        <f t="shared" si="0"/>
        <v>7.9999737300643931E-3</v>
      </c>
      <c r="CC31" s="24">
        <f t="shared" si="1"/>
        <v>2.7397336266960174E-3</v>
      </c>
      <c r="CD31" s="24">
        <f t="shared" si="2"/>
        <v>2.749994267210642E-3</v>
      </c>
      <c r="CE31" s="24">
        <f t="shared" si="3"/>
        <v>2.7393779544919936E-3</v>
      </c>
      <c r="CF31" s="24">
        <f t="shared" si="4"/>
        <v>2.7137981457895067E-3</v>
      </c>
      <c r="CG31" s="24">
        <f t="shared" si="5"/>
        <v>2.713039706211146E-3</v>
      </c>
      <c r="CH31" s="24">
        <f t="shared" si="6"/>
        <v>2.7418662630140089E-3</v>
      </c>
      <c r="CI31" s="24">
        <f t="shared" si="7"/>
        <v>2.7389629096805919E-3</v>
      </c>
      <c r="CJ31" s="24">
        <f t="shared" si="8"/>
        <v>2.7455762206664751E-3</v>
      </c>
      <c r="CK31" s="24">
        <f t="shared" si="9"/>
        <v>2.7501483569823317E-3</v>
      </c>
      <c r="CL31" s="24" t="str">
        <f t="shared" si="11"/>
        <v/>
      </c>
      <c r="CM31" s="24">
        <f t="shared" si="12"/>
        <v>2.7336203680031622E-3</v>
      </c>
      <c r="CN31" s="24" t="str">
        <f t="shared" si="13"/>
        <v/>
      </c>
      <c r="CO31" s="24">
        <f t="shared" si="14"/>
        <v>2.7460510940541644E-3</v>
      </c>
      <c r="CP31" s="24" t="str">
        <f t="shared" si="15"/>
        <v/>
      </c>
      <c r="CQ31" s="24">
        <f t="shared" si="10"/>
        <v>2.7387147233527529E-3</v>
      </c>
    </row>
    <row r="32" spans="1:95" s="29" customFormat="1" x14ac:dyDescent="0.3">
      <c r="A32" s="27" t="s">
        <v>31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30"/>
      <c r="P32" s="30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B32" s="36" t="e">
        <f t="shared" si="0"/>
        <v>#DIV/0!</v>
      </c>
      <c r="CC32" s="24" t="str">
        <f t="shared" si="1"/>
        <v/>
      </c>
      <c r="CD32" s="24" t="str">
        <f t="shared" si="2"/>
        <v/>
      </c>
      <c r="CE32" s="24" t="str">
        <f t="shared" si="3"/>
        <v/>
      </c>
      <c r="CF32" s="24" t="str">
        <f t="shared" si="4"/>
        <v/>
      </c>
      <c r="CG32" s="24" t="str">
        <f t="shared" si="5"/>
        <v/>
      </c>
      <c r="CH32" s="24" t="str">
        <f t="shared" si="6"/>
        <v/>
      </c>
      <c r="CI32" s="24" t="str">
        <f t="shared" si="7"/>
        <v/>
      </c>
      <c r="CJ32" s="24" t="str">
        <f t="shared" si="8"/>
        <v/>
      </c>
      <c r="CK32" s="24" t="str">
        <f t="shared" si="9"/>
        <v/>
      </c>
      <c r="CL32" s="24" t="str">
        <f t="shared" si="11"/>
        <v/>
      </c>
      <c r="CM32" s="24" t="str">
        <f t="shared" si="12"/>
        <v/>
      </c>
      <c r="CN32" s="24" t="str">
        <f t="shared" si="13"/>
        <v/>
      </c>
      <c r="CO32" s="24" t="str">
        <f t="shared" si="14"/>
        <v/>
      </c>
      <c r="CP32" s="24" t="str">
        <f t="shared" si="15"/>
        <v/>
      </c>
      <c r="CQ32" s="24" t="str">
        <f t="shared" si="10"/>
        <v/>
      </c>
    </row>
    <row r="33" spans="1:95" x14ac:dyDescent="0.3">
      <c r="A33" s="27" t="s">
        <v>32</v>
      </c>
      <c r="B33" s="27">
        <v>1686.5306247000001</v>
      </c>
      <c r="C33" s="27">
        <v>4.4525052103</v>
      </c>
      <c r="D33" s="27">
        <v>8326.3929370999995</v>
      </c>
      <c r="E33" s="27">
        <v>200.23120276</v>
      </c>
      <c r="F33" s="27">
        <v>194.17570140999999</v>
      </c>
      <c r="G33" s="27">
        <v>4.9305805548999997</v>
      </c>
      <c r="H33" s="27">
        <v>91.830467205999994</v>
      </c>
      <c r="I33" s="27">
        <v>4.2868575078999998</v>
      </c>
      <c r="J33" s="27">
        <v>1.1738107794999999</v>
      </c>
      <c r="K33" s="27"/>
      <c r="L33" s="27">
        <v>8.6316402789000009</v>
      </c>
      <c r="M33" s="27"/>
      <c r="N33" s="27">
        <v>0.20194352630000001</v>
      </c>
      <c r="O33" s="30"/>
      <c r="P33" s="30">
        <v>0.17667645200000001</v>
      </c>
      <c r="Q33" s="27"/>
      <c r="R33" s="27" t="s">
        <v>32</v>
      </c>
      <c r="S33" s="27">
        <v>0</v>
      </c>
      <c r="T33" s="27">
        <v>0.20223150557171199</v>
      </c>
      <c r="U33" s="27">
        <v>4.2930013182203401</v>
      </c>
      <c r="V33" s="27">
        <v>4.2930013182203401</v>
      </c>
      <c r="W33" s="27">
        <v>0</v>
      </c>
      <c r="X33" s="27">
        <v>1.17550185062352</v>
      </c>
      <c r="Y33" s="27">
        <v>0</v>
      </c>
      <c r="Z33" s="27">
        <v>0</v>
      </c>
      <c r="AA33" s="27">
        <v>0</v>
      </c>
      <c r="AB33" s="27">
        <v>1688.9792715532001</v>
      </c>
      <c r="AC33" s="27">
        <v>1.1956592013541301</v>
      </c>
      <c r="AD33" s="27">
        <v>2.5758925502024002</v>
      </c>
      <c r="AE33" s="27">
        <v>1.7493394423841899</v>
      </c>
      <c r="AF33" s="27">
        <v>0</v>
      </c>
      <c r="AG33" s="27">
        <v>8.6440590027659994</v>
      </c>
      <c r="AH33" s="27">
        <v>8.6440590027659994</v>
      </c>
      <c r="AI33" s="27">
        <v>66.708939665408707</v>
      </c>
      <c r="AJ33" s="27">
        <v>0.95222106184292099</v>
      </c>
      <c r="AK33" s="27">
        <v>0.76798375688562504</v>
      </c>
      <c r="AL33" s="27">
        <v>0</v>
      </c>
      <c r="AM33" s="27">
        <v>0</v>
      </c>
      <c r="AN33" s="27">
        <v>0.17693285283065799</v>
      </c>
      <c r="AO33" s="27">
        <v>4.4588235990597296</v>
      </c>
      <c r="AP33" s="27">
        <v>0</v>
      </c>
      <c r="AQ33" s="27">
        <v>7504.7647669873304</v>
      </c>
      <c r="AR33" s="27">
        <v>767.15352705840496</v>
      </c>
      <c r="AS33" s="27">
        <v>8338.6272337111404</v>
      </c>
      <c r="AT33" s="27">
        <v>0</v>
      </c>
      <c r="AU33" s="27">
        <v>2.35465114763167</v>
      </c>
      <c r="AV33" s="27">
        <v>0</v>
      </c>
      <c r="AW33" s="27">
        <v>43.007182376824098</v>
      </c>
      <c r="AX33" s="27">
        <v>0.11336674485468801</v>
      </c>
      <c r="AY33" s="27">
        <v>3.9863033477625702E-2</v>
      </c>
      <c r="AZ33" s="27">
        <v>149.96319743844899</v>
      </c>
      <c r="BA33" s="27">
        <v>5.09469812515638E-2</v>
      </c>
      <c r="BB33" s="27">
        <v>0</v>
      </c>
      <c r="BC33" s="27">
        <v>7.3891915491658402E-3</v>
      </c>
      <c r="BD33" s="27">
        <v>200.51340194869201</v>
      </c>
      <c r="BE33" s="27">
        <v>194.44927456477299</v>
      </c>
      <c r="BF33" s="27">
        <v>6.0641273839183896</v>
      </c>
      <c r="BG33" s="27">
        <v>0</v>
      </c>
      <c r="BH33" s="27">
        <v>0</v>
      </c>
      <c r="BI33" s="27">
        <v>0.79551214844711804</v>
      </c>
      <c r="BJ33" s="27">
        <v>0</v>
      </c>
      <c r="BK33" s="27">
        <v>8.5365301843394796</v>
      </c>
      <c r="BL33" s="27">
        <v>0</v>
      </c>
      <c r="BM33" s="27">
        <v>0.22186970582846899</v>
      </c>
      <c r="BN33" s="27">
        <v>34.146180630852498</v>
      </c>
      <c r="BO33" s="27">
        <v>2.9129533939672401</v>
      </c>
      <c r="BP33" s="27">
        <v>0</v>
      </c>
      <c r="BQ33" s="27">
        <v>0.57364070727470096</v>
      </c>
      <c r="BR33" s="27">
        <v>7.77798449055045E-4</v>
      </c>
      <c r="BS33" s="27">
        <v>4.9344384691863103</v>
      </c>
      <c r="BT33" s="27">
        <v>20.3366105591078</v>
      </c>
      <c r="BU33" s="27">
        <v>0</v>
      </c>
      <c r="BV33" s="27">
        <v>0</v>
      </c>
      <c r="BW33" s="27">
        <v>8.5360689719341707</v>
      </c>
      <c r="BX33" s="27">
        <v>8.0668302443159501</v>
      </c>
      <c r="BY33" s="27">
        <v>91.961781758186206</v>
      </c>
      <c r="BZ33" s="27">
        <v>8.9426434888561896</v>
      </c>
      <c r="CB33" s="36">
        <f t="shared" si="0"/>
        <v>7.999990621444247E-3</v>
      </c>
      <c r="CC33" s="24">
        <f t="shared" si="1"/>
        <v>1.4518840140454337E-3</v>
      </c>
      <c r="CD33" s="24">
        <f t="shared" si="2"/>
        <v>1.4190637542912266E-3</v>
      </c>
      <c r="CE33" s="24">
        <f t="shared" si="3"/>
        <v>1.4693393289942484E-3</v>
      </c>
      <c r="CF33" s="24">
        <f t="shared" si="4"/>
        <v>1.4093666961100591E-3</v>
      </c>
      <c r="CG33" s="24">
        <f t="shared" si="5"/>
        <v>1.4088948966655573E-3</v>
      </c>
      <c r="CH33" s="24">
        <f t="shared" si="6"/>
        <v>7.8244625421983486E-4</v>
      </c>
      <c r="CI33" s="24">
        <f t="shared" si="7"/>
        <v>1.4299671577586326E-3</v>
      </c>
      <c r="CJ33" s="24">
        <f t="shared" si="8"/>
        <v>1.4331734397558871E-3</v>
      </c>
      <c r="CK33" s="24">
        <f t="shared" si="9"/>
        <v>1.4406675701516436E-3</v>
      </c>
      <c r="CL33" s="24" t="str">
        <f t="shared" si="11"/>
        <v/>
      </c>
      <c r="CM33" s="24">
        <f t="shared" si="12"/>
        <v>1.4387443712588464E-3</v>
      </c>
      <c r="CN33" s="24" t="str">
        <f t="shared" si="13"/>
        <v/>
      </c>
      <c r="CO33" s="24">
        <f t="shared" si="14"/>
        <v>1.4260386405463099E-3</v>
      </c>
      <c r="CP33" s="24" t="str">
        <f t="shared" si="15"/>
        <v/>
      </c>
      <c r="CQ33" s="24">
        <f t="shared" si="10"/>
        <v>1.4512450740066752E-3</v>
      </c>
    </row>
    <row r="34" spans="1:95" x14ac:dyDescent="0.3">
      <c r="A34" s="27" t="s">
        <v>33</v>
      </c>
      <c r="B34" s="27">
        <v>504.84528741999998</v>
      </c>
      <c r="C34" s="27">
        <v>1.3012671132</v>
      </c>
      <c r="D34" s="27">
        <v>2516.1879045000001</v>
      </c>
      <c r="E34" s="27">
        <v>59.286827967999997</v>
      </c>
      <c r="F34" s="27">
        <v>57.502179114</v>
      </c>
      <c r="G34" s="27">
        <v>0.89378750370000004</v>
      </c>
      <c r="H34" s="27">
        <v>27.109859746000001</v>
      </c>
      <c r="I34" s="27">
        <v>1.2713532186000001</v>
      </c>
      <c r="J34" s="27">
        <v>0.34811681929999999</v>
      </c>
      <c r="K34" s="27"/>
      <c r="L34" s="27">
        <v>2.5598868796000001</v>
      </c>
      <c r="M34" s="27"/>
      <c r="N34" s="27">
        <v>5.9890333800000001E-2</v>
      </c>
      <c r="O34" s="30"/>
      <c r="P34" s="30">
        <v>5.2588672699999998E-2</v>
      </c>
      <c r="Q34" s="27"/>
      <c r="R34" s="27" t="s">
        <v>33</v>
      </c>
      <c r="S34" s="27">
        <v>0</v>
      </c>
      <c r="T34" s="27">
        <v>6.0051464542559302E-2</v>
      </c>
      <c r="U34" s="27">
        <v>1.27482912390225</v>
      </c>
      <c r="V34" s="27">
        <v>1.27482912390225</v>
      </c>
      <c r="W34" s="27">
        <v>0</v>
      </c>
      <c r="X34" s="27">
        <v>0.34906781345232801</v>
      </c>
      <c r="Y34" s="27">
        <v>0</v>
      </c>
      <c r="Z34" s="27">
        <v>0</v>
      </c>
      <c r="AA34" s="27">
        <v>0</v>
      </c>
      <c r="AB34" s="27">
        <v>506.22637936738403</v>
      </c>
      <c r="AC34" s="27">
        <v>0.35313471276317598</v>
      </c>
      <c r="AD34" s="27">
        <v>0.76079966221848105</v>
      </c>
      <c r="AE34" s="27">
        <v>0.516670874802314</v>
      </c>
      <c r="AF34" s="27">
        <v>0</v>
      </c>
      <c r="AG34" s="27">
        <v>2.5668707681460798</v>
      </c>
      <c r="AH34" s="27">
        <v>2.5668707681460798</v>
      </c>
      <c r="AI34" s="27">
        <v>20.184514923064199</v>
      </c>
      <c r="AJ34" s="27">
        <v>0.28123547001982202</v>
      </c>
      <c r="AK34" s="27">
        <v>0.22682420132165901</v>
      </c>
      <c r="AL34" s="27">
        <v>0</v>
      </c>
      <c r="AM34" s="27">
        <v>0</v>
      </c>
      <c r="AN34" s="27">
        <v>5.2734280524436898E-2</v>
      </c>
      <c r="AO34" s="27">
        <v>1.30485419710642</v>
      </c>
      <c r="AP34" s="27">
        <v>0</v>
      </c>
      <c r="AQ34" s="27">
        <v>2270.7741294941902</v>
      </c>
      <c r="AR34" s="27">
        <v>232.12225065758199</v>
      </c>
      <c r="AS34" s="27">
        <v>2523.0808950748401</v>
      </c>
      <c r="AT34" s="27">
        <v>0</v>
      </c>
      <c r="AU34" s="27">
        <v>0.69545162924453097</v>
      </c>
      <c r="AV34" s="27">
        <v>0</v>
      </c>
      <c r="AW34" s="27">
        <v>12.702048438644001</v>
      </c>
      <c r="AX34" s="27">
        <v>3.3615613604722303E-2</v>
      </c>
      <c r="AY34" s="27">
        <v>1.1820177018138501E-2</v>
      </c>
      <c r="AZ34" s="27">
        <v>44.4671034818696</v>
      </c>
      <c r="BA34" s="27">
        <v>1.5106733079581301E-2</v>
      </c>
      <c r="BB34" s="27">
        <v>0</v>
      </c>
      <c r="BC34" s="27">
        <v>2.1910344694852698E-3</v>
      </c>
      <c r="BD34" s="27">
        <v>59.447643226247699</v>
      </c>
      <c r="BE34" s="27">
        <v>57.658117403532401</v>
      </c>
      <c r="BF34" s="27">
        <v>1.7895258227153199</v>
      </c>
      <c r="BG34" s="27">
        <v>0</v>
      </c>
      <c r="BH34" s="27">
        <v>0</v>
      </c>
      <c r="BI34" s="27">
        <v>0.23588248039815499</v>
      </c>
      <c r="BJ34" s="27">
        <v>0</v>
      </c>
      <c r="BK34" s="27">
        <v>2.5312360052249399</v>
      </c>
      <c r="BL34" s="27">
        <v>0</v>
      </c>
      <c r="BM34" s="27">
        <v>6.5789748362241204E-2</v>
      </c>
      <c r="BN34" s="27">
        <v>10.125043187883399</v>
      </c>
      <c r="BO34" s="27">
        <v>0.86035026058321595</v>
      </c>
      <c r="BP34" s="27">
        <v>0</v>
      </c>
      <c r="BQ34" s="27">
        <v>0.17009830039517801</v>
      </c>
      <c r="BR34" s="27">
        <v>2.3064122693827599E-4</v>
      </c>
      <c r="BS34" s="27">
        <v>0.89623192844855304</v>
      </c>
      <c r="BT34" s="27">
        <v>6.0064621200452599</v>
      </c>
      <c r="BU34" s="27">
        <v>0</v>
      </c>
      <c r="BV34" s="27">
        <v>0</v>
      </c>
      <c r="BW34" s="27">
        <v>2.5211235589575698</v>
      </c>
      <c r="BX34" s="27">
        <v>2.3825659341934902</v>
      </c>
      <c r="BY34" s="27">
        <v>27.184118268489701</v>
      </c>
      <c r="BZ34" s="27">
        <v>2.6412455759712601</v>
      </c>
      <c r="CB34" s="36">
        <f t="shared" si="0"/>
        <v>7.9999475888645581E-3</v>
      </c>
      <c r="CC34" s="24">
        <f t="shared" si="1"/>
        <v>2.7356736445775061E-3</v>
      </c>
      <c r="CD34" s="24">
        <f t="shared" si="2"/>
        <v>2.7566084395992257E-3</v>
      </c>
      <c r="CE34" s="24">
        <f t="shared" si="3"/>
        <v>2.7394577974532352E-3</v>
      </c>
      <c r="CF34" s="24">
        <f t="shared" si="4"/>
        <v>2.7124955704242041E-3</v>
      </c>
      <c r="CG34" s="24">
        <f t="shared" si="5"/>
        <v>2.7118674793740901E-3</v>
      </c>
      <c r="CH34" s="24">
        <f t="shared" si="6"/>
        <v>2.734905935061573E-3</v>
      </c>
      <c r="CI34" s="24">
        <f t="shared" si="7"/>
        <v>2.7391702939612798E-3</v>
      </c>
      <c r="CJ34" s="24">
        <f t="shared" si="8"/>
        <v>2.7340201380679843E-3</v>
      </c>
      <c r="CK34" s="24">
        <f t="shared" si="9"/>
        <v>2.7318247772121418E-3</v>
      </c>
      <c r="CL34" s="24" t="str">
        <f t="shared" si="11"/>
        <v/>
      </c>
      <c r="CM34" s="24">
        <f t="shared" si="12"/>
        <v>2.7282020161652873E-3</v>
      </c>
      <c r="CN34" s="24" t="str">
        <f t="shared" si="13"/>
        <v/>
      </c>
      <c r="CO34" s="24">
        <f t="shared" si="14"/>
        <v>2.6904298629790097E-3</v>
      </c>
      <c r="CP34" s="24" t="str">
        <f t="shared" si="15"/>
        <v/>
      </c>
      <c r="CQ34" s="24">
        <f t="shared" si="10"/>
        <v>2.7688058466039146E-3</v>
      </c>
    </row>
    <row r="35" spans="1:95" s="29" customFormat="1" x14ac:dyDescent="0.3">
      <c r="A35" s="27" t="s">
        <v>34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30"/>
      <c r="P35" s="30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B35" s="36" t="e">
        <f t="shared" ref="CB35:CB51" si="16">AI35/AS35</f>
        <v>#DIV/0!</v>
      </c>
      <c r="CC35" s="24" t="str">
        <f t="shared" ref="CC35:CC60" si="17">IF(B35=0,"",(AB35-B35)/B35)</f>
        <v/>
      </c>
      <c r="CD35" s="24" t="str">
        <f t="shared" ref="CD35:CD59" si="18">IF(C35=0,"",(AO35-C35)/C35)</f>
        <v/>
      </c>
      <c r="CE35" s="24" t="str">
        <f t="shared" ref="CE35:CE60" si="19">IF(D35=0,"",(AS35-D35)/D35)</f>
        <v/>
      </c>
      <c r="CF35" s="24" t="str">
        <f t="shared" ref="CF35:CF60" si="20">IF(E35=0,"",(BD35-E35)/E35)</f>
        <v/>
      </c>
      <c r="CG35" s="24" t="str">
        <f t="shared" ref="CG35:CG60" si="21">IF(F35=0,"",(BE35-F35)/F35)</f>
        <v/>
      </c>
      <c r="CH35" s="24" t="str">
        <f t="shared" ref="CH35:CH60" si="22">IF(G35=0,"",(BS35-G35)/G35)</f>
        <v/>
      </c>
      <c r="CI35" s="24" t="str">
        <f t="shared" ref="CI35:CI60" si="23">IF(H35=0,"",(BY35-H35)/H35)</f>
        <v/>
      </c>
      <c r="CJ35" s="24" t="str">
        <f t="shared" ref="CJ35:CJ59" si="24">IF(I35=0,"",(V35-I35)/I35)</f>
        <v/>
      </c>
      <c r="CK35" s="24" t="str">
        <f t="shared" ref="CK35:CK59" si="25">IF(J35=0,"",(X35-J35)/J35)</f>
        <v/>
      </c>
      <c r="CL35" s="24" t="str">
        <f t="shared" si="11"/>
        <v/>
      </c>
      <c r="CM35" s="24" t="str">
        <f t="shared" si="12"/>
        <v/>
      </c>
      <c r="CN35" s="24" t="str">
        <f t="shared" si="13"/>
        <v/>
      </c>
      <c r="CO35" s="24" t="str">
        <f t="shared" si="14"/>
        <v/>
      </c>
      <c r="CP35" s="24" t="str">
        <f t="shared" si="15"/>
        <v/>
      </c>
      <c r="CQ35" s="24" t="str">
        <f t="shared" ref="CQ35:CQ60" si="26">IF(P35=0,"",(AN35-P35)/P35)</f>
        <v/>
      </c>
    </row>
    <row r="36" spans="1:95" x14ac:dyDescent="0.3">
      <c r="A36" s="27" t="s">
        <v>35</v>
      </c>
      <c r="B36" s="27">
        <v>930.92965876999995</v>
      </c>
      <c r="C36" s="27">
        <v>3.9529576779000002</v>
      </c>
      <c r="D36" s="27">
        <v>7456.2975631999998</v>
      </c>
      <c r="E36" s="27">
        <v>175.97290097000001</v>
      </c>
      <c r="F36" s="27">
        <v>161.89500071000001</v>
      </c>
      <c r="G36" s="27">
        <v>4.1511046070999997</v>
      </c>
      <c r="H36" s="27">
        <v>123.05162359000001</v>
      </c>
      <c r="I36" s="27">
        <v>5.7160300111</v>
      </c>
      <c r="J36" s="27">
        <v>1.5651432446</v>
      </c>
      <c r="K36" s="27"/>
      <c r="L36" s="27">
        <v>11.509302584</v>
      </c>
      <c r="M36" s="27"/>
      <c r="N36" s="27">
        <v>0.26926845929999998</v>
      </c>
      <c r="O36" s="30"/>
      <c r="P36" s="30">
        <v>0.14672084669999999</v>
      </c>
      <c r="Q36" s="27"/>
      <c r="R36" s="27" t="s">
        <v>35</v>
      </c>
      <c r="S36" s="27">
        <v>0</v>
      </c>
      <c r="T36" s="27">
        <v>0.26976675276394202</v>
      </c>
      <c r="U36" s="27">
        <v>5.7266046756640003</v>
      </c>
      <c r="V36" s="27">
        <v>5.7266046756640003</v>
      </c>
      <c r="W36" s="27">
        <v>0</v>
      </c>
      <c r="X36" s="27">
        <v>1.56803741419136</v>
      </c>
      <c r="Y36" s="27">
        <v>0</v>
      </c>
      <c r="Z36" s="27">
        <v>0</v>
      </c>
      <c r="AA36" s="27">
        <v>0</v>
      </c>
      <c r="AB36" s="27">
        <v>932.32187383168696</v>
      </c>
      <c r="AC36" s="27">
        <v>1.60566392417718</v>
      </c>
      <c r="AD36" s="27">
        <v>3.45920530698886</v>
      </c>
      <c r="AE36" s="27">
        <v>2.3492203733975101</v>
      </c>
      <c r="AF36" s="27">
        <v>0</v>
      </c>
      <c r="AG36" s="27">
        <v>11.5305948896002</v>
      </c>
      <c r="AH36" s="27">
        <v>11.5305948896002</v>
      </c>
      <c r="AI36" s="27">
        <v>59.761871023220102</v>
      </c>
      <c r="AJ36" s="27">
        <v>1.27874844935928</v>
      </c>
      <c r="AK36" s="27">
        <v>1.03133750164801</v>
      </c>
      <c r="AL36" s="27">
        <v>0</v>
      </c>
      <c r="AM36" s="27">
        <v>0</v>
      </c>
      <c r="AN36" s="27">
        <v>0.14698831116148001</v>
      </c>
      <c r="AO36" s="27">
        <v>3.9602828025154699</v>
      </c>
      <c r="AP36" s="27">
        <v>0</v>
      </c>
      <c r="AQ36" s="27">
        <v>6723.2136965889104</v>
      </c>
      <c r="AR36" s="27">
        <v>687.26492179434194</v>
      </c>
      <c r="AS36" s="27">
        <v>7470.2404894064703</v>
      </c>
      <c r="AT36" s="27">
        <v>0</v>
      </c>
      <c r="AU36" s="27">
        <v>3.1621015470824601</v>
      </c>
      <c r="AV36" s="27">
        <v>0</v>
      </c>
      <c r="AW36" s="27">
        <v>57.754986832441098</v>
      </c>
      <c r="AX36" s="27">
        <v>9.4559451291632901E-2</v>
      </c>
      <c r="AY36" s="27">
        <v>3.3249951211715298E-2</v>
      </c>
      <c r="AZ36" s="27">
        <v>125.08461928934</v>
      </c>
      <c r="BA36" s="27">
        <v>4.2495325165208903E-2</v>
      </c>
      <c r="BB36" s="27">
        <v>0</v>
      </c>
      <c r="BC36" s="27">
        <v>6.1633921438295301E-3</v>
      </c>
      <c r="BD36" s="27">
        <v>176.29454734825401</v>
      </c>
      <c r="BE36" s="27">
        <v>162.19058243260801</v>
      </c>
      <c r="BF36" s="27">
        <v>14.1039649156456</v>
      </c>
      <c r="BG36" s="27">
        <v>0</v>
      </c>
      <c r="BH36" s="27">
        <v>0</v>
      </c>
      <c r="BI36" s="27">
        <v>0.66353909577428904</v>
      </c>
      <c r="BJ36" s="27">
        <v>0</v>
      </c>
      <c r="BK36" s="27">
        <v>7.12037519227058</v>
      </c>
      <c r="BL36" s="27">
        <v>0</v>
      </c>
      <c r="BM36" s="27">
        <v>0.18506448111465601</v>
      </c>
      <c r="BN36" s="27">
        <v>28.4813934280218</v>
      </c>
      <c r="BO36" s="27">
        <v>3.9118468572308398</v>
      </c>
      <c r="BP36" s="27">
        <v>0</v>
      </c>
      <c r="BQ36" s="27">
        <v>0.47847403616682299</v>
      </c>
      <c r="BR36" s="27">
        <v>6.4879010786113105E-4</v>
      </c>
      <c r="BS36" s="27">
        <v>4.1536271080192897</v>
      </c>
      <c r="BT36" s="27">
        <v>27.3105458974021</v>
      </c>
      <c r="BU36" s="27">
        <v>0</v>
      </c>
      <c r="BV36" s="27">
        <v>0</v>
      </c>
      <c r="BW36" s="27">
        <v>11.4632268971953</v>
      </c>
      <c r="BX36" s="27">
        <v>10.8330622220473</v>
      </c>
      <c r="BY36" s="27">
        <v>123.27933776462299</v>
      </c>
      <c r="BZ36" s="27">
        <v>12.009185023469801</v>
      </c>
      <c r="CB36" s="36">
        <f t="shared" si="16"/>
        <v>7.9999929196346853E-3</v>
      </c>
      <c r="CC36" s="24">
        <f t="shared" si="17"/>
        <v>1.4955104809169892E-3</v>
      </c>
      <c r="CD36" s="24">
        <f t="shared" si="18"/>
        <v>1.8530743843837971E-3</v>
      </c>
      <c r="CE36" s="24">
        <f t="shared" si="19"/>
        <v>1.869953028066469E-3</v>
      </c>
      <c r="CF36" s="24">
        <f t="shared" si="20"/>
        <v>1.8278176723860243E-3</v>
      </c>
      <c r="CG36" s="24">
        <f t="shared" si="21"/>
        <v>1.8257618908040076E-3</v>
      </c>
      <c r="CH36" s="24">
        <f t="shared" si="22"/>
        <v>6.0766980311108157E-4</v>
      </c>
      <c r="CI36" s="24">
        <f t="shared" si="23"/>
        <v>1.8505580664398018E-3</v>
      </c>
      <c r="CJ36" s="24">
        <f t="shared" si="24"/>
        <v>1.8500015821234913E-3</v>
      </c>
      <c r="CK36" s="24">
        <f t="shared" si="25"/>
        <v>1.8491403910443191E-3</v>
      </c>
      <c r="CL36" s="24" t="str">
        <f t="shared" si="11"/>
        <v/>
      </c>
      <c r="CM36" s="24">
        <f t="shared" si="12"/>
        <v>1.8500083254219292E-3</v>
      </c>
      <c r="CN36" s="24" t="str">
        <f t="shared" si="13"/>
        <v/>
      </c>
      <c r="CO36" s="24">
        <f t="shared" si="14"/>
        <v>1.8505452336950868E-3</v>
      </c>
      <c r="CP36" s="24" t="str">
        <f t="shared" si="15"/>
        <v/>
      </c>
      <c r="CQ36" s="24">
        <f t="shared" si="26"/>
        <v>1.8229479143267234E-3</v>
      </c>
    </row>
    <row r="37" spans="1:95" s="29" customFormat="1" x14ac:dyDescent="0.3">
      <c r="A37" s="27" t="s">
        <v>36</v>
      </c>
      <c r="B37" s="27">
        <v>66.177012024000007</v>
      </c>
      <c r="C37" s="27">
        <v>0.16912577870000001</v>
      </c>
      <c r="D37" s="27">
        <v>321.55876989000001</v>
      </c>
      <c r="E37" s="27">
        <v>7.9226548872000002</v>
      </c>
      <c r="F37" s="27">
        <v>7.6849766281000003</v>
      </c>
      <c r="G37" s="27">
        <v>6.5981876199999998E-2</v>
      </c>
      <c r="H37" s="27">
        <v>3.6165234751000002</v>
      </c>
      <c r="I37" s="27">
        <v>0.17133051129999999</v>
      </c>
      <c r="J37" s="27">
        <v>4.6913062300000002E-2</v>
      </c>
      <c r="K37" s="27"/>
      <c r="L37" s="27">
        <v>0.34497617850000001</v>
      </c>
      <c r="M37" s="27"/>
      <c r="N37" s="27">
        <v>8.0709444999999998E-3</v>
      </c>
      <c r="O37" s="30"/>
      <c r="P37" s="30">
        <v>7.1029906000000002E-3</v>
      </c>
      <c r="Q37" s="27"/>
      <c r="R37" s="27" t="s">
        <v>36</v>
      </c>
      <c r="S37" s="27">
        <v>0</v>
      </c>
      <c r="T37" s="27">
        <v>8.0931179669536894E-3</v>
      </c>
      <c r="U37" s="27">
        <v>0.171799356543858</v>
      </c>
      <c r="V37" s="27">
        <v>0.171799356543858</v>
      </c>
      <c r="W37" s="27">
        <v>0</v>
      </c>
      <c r="X37" s="27">
        <v>4.7041555819077499E-2</v>
      </c>
      <c r="Y37" s="27">
        <v>0</v>
      </c>
      <c r="Z37" s="27">
        <v>0</v>
      </c>
      <c r="AA37" s="27">
        <v>0</v>
      </c>
      <c r="AB37" s="27">
        <v>66.357349030241707</v>
      </c>
      <c r="AC37" s="27">
        <v>4.7020514470060497E-2</v>
      </c>
      <c r="AD37" s="27">
        <v>0.101300840687644</v>
      </c>
      <c r="AE37" s="27">
        <v>6.8795249929860094E-2</v>
      </c>
      <c r="AF37" s="27">
        <v>0</v>
      </c>
      <c r="AG37" s="27">
        <v>0.34592048095702599</v>
      </c>
      <c r="AH37" s="27">
        <v>0.34592048095702599</v>
      </c>
      <c r="AI37" s="27">
        <v>2.57952124869789</v>
      </c>
      <c r="AJ37" s="27">
        <v>3.7447352903255599E-2</v>
      </c>
      <c r="AK37" s="27">
        <v>3.02005132336381E-2</v>
      </c>
      <c r="AL37" s="27">
        <v>0</v>
      </c>
      <c r="AM37" s="27">
        <v>0</v>
      </c>
      <c r="AN37" s="27">
        <v>7.1227219925726198E-3</v>
      </c>
      <c r="AO37" s="27">
        <v>0.169588996841878</v>
      </c>
      <c r="AP37" s="27">
        <v>0</v>
      </c>
      <c r="AQ37" s="27">
        <v>290.19489705848298</v>
      </c>
      <c r="AR37" s="27">
        <v>29.6645277653401</v>
      </c>
      <c r="AS37" s="27">
        <v>322.43894607252099</v>
      </c>
      <c r="AT37" s="27">
        <v>0</v>
      </c>
      <c r="AU37" s="27">
        <v>9.2599062272855096E-2</v>
      </c>
      <c r="AV37" s="27">
        <v>0</v>
      </c>
      <c r="AW37" s="27">
        <v>1.69129035963557</v>
      </c>
      <c r="AX37" s="27">
        <v>4.4925992162568804E-3</v>
      </c>
      <c r="AY37" s="27">
        <v>1.5797728137039301E-3</v>
      </c>
      <c r="AZ37" s="27">
        <v>5.9429228062633497</v>
      </c>
      <c r="BA37" s="27">
        <v>2.0190228409861298E-3</v>
      </c>
      <c r="BB37" s="27">
        <v>0</v>
      </c>
      <c r="BC37" s="27">
        <v>2.9284115147406502E-4</v>
      </c>
      <c r="BD37" s="27">
        <v>7.9441864939724702</v>
      </c>
      <c r="BE37" s="27">
        <v>7.70585898260489</v>
      </c>
      <c r="BF37" s="27">
        <v>0.23832751136758201</v>
      </c>
      <c r="BG37" s="27">
        <v>0</v>
      </c>
      <c r="BH37" s="27">
        <v>0</v>
      </c>
      <c r="BI37" s="27">
        <v>3.1525377734420101E-2</v>
      </c>
      <c r="BJ37" s="27">
        <v>0</v>
      </c>
      <c r="BK37" s="27">
        <v>0.33829218803220901</v>
      </c>
      <c r="BL37" s="27">
        <v>0</v>
      </c>
      <c r="BM37" s="27">
        <v>8.7925893615965704E-3</v>
      </c>
      <c r="BN37" s="27">
        <v>1.3531784751731899</v>
      </c>
      <c r="BO37" s="27">
        <v>0.114556136516013</v>
      </c>
      <c r="BP37" s="27">
        <v>0</v>
      </c>
      <c r="BQ37" s="27">
        <v>2.2732485788455398E-2</v>
      </c>
      <c r="BR37" s="27">
        <v>3.0824229236594498E-5</v>
      </c>
      <c r="BS37" s="27">
        <v>6.6157575568379007E-2</v>
      </c>
      <c r="BT37" s="27">
        <v>0.79976500102444703</v>
      </c>
      <c r="BU37" s="27">
        <v>0</v>
      </c>
      <c r="BV37" s="27">
        <v>0</v>
      </c>
      <c r="BW37" s="27">
        <v>0.33568798921278398</v>
      </c>
      <c r="BX37" s="27">
        <v>0.317236411469766</v>
      </c>
      <c r="BY37" s="27">
        <v>3.6264228178376099</v>
      </c>
      <c r="BZ37" s="27">
        <v>0.35167798815158902</v>
      </c>
      <c r="CB37" s="36">
        <f t="shared" si="16"/>
        <v>8.0000300215524213E-3</v>
      </c>
      <c r="CC37" s="24">
        <f t="shared" si="17"/>
        <v>2.7250702430671628E-3</v>
      </c>
      <c r="CD37" s="24">
        <f t="shared" si="18"/>
        <v>2.7388973191346897E-3</v>
      </c>
      <c r="CE37" s="24">
        <f t="shared" si="19"/>
        <v>2.7372171588480624E-3</v>
      </c>
      <c r="CF37" s="24">
        <f t="shared" si="20"/>
        <v>2.7177262015106716E-3</v>
      </c>
      <c r="CG37" s="24">
        <f t="shared" si="21"/>
        <v>2.7172957727071962E-3</v>
      </c>
      <c r="CH37" s="24">
        <f t="shared" si="22"/>
        <v>2.662842866826652E-3</v>
      </c>
      <c r="CI37" s="24">
        <f t="shared" si="23"/>
        <v>2.7372538311357161E-3</v>
      </c>
      <c r="CJ37" s="24">
        <f t="shared" si="24"/>
        <v>2.7364959124943243E-3</v>
      </c>
      <c r="CK37" s="24">
        <f t="shared" si="25"/>
        <v>2.7389710408543639E-3</v>
      </c>
      <c r="CL37" s="24" t="str">
        <f t="shared" si="11"/>
        <v/>
      </c>
      <c r="CM37" s="24">
        <f t="shared" si="12"/>
        <v>2.7372975755367425E-3</v>
      </c>
      <c r="CN37" s="24" t="str">
        <f t="shared" si="13"/>
        <v/>
      </c>
      <c r="CO37" s="24">
        <f t="shared" si="14"/>
        <v>2.7473199640623957E-3</v>
      </c>
      <c r="CP37" s="24" t="str">
        <f t="shared" si="15"/>
        <v/>
      </c>
      <c r="CQ37" s="24">
        <f t="shared" si="26"/>
        <v>2.7778992939424189E-3</v>
      </c>
    </row>
    <row r="38" spans="1:95" x14ac:dyDescent="0.3">
      <c r="A38" s="27" t="s">
        <v>37</v>
      </c>
      <c r="B38" s="27">
        <v>264.32332663</v>
      </c>
      <c r="C38" s="27">
        <v>0.6729364498</v>
      </c>
      <c r="D38" s="27">
        <v>1328.6492195000001</v>
      </c>
      <c r="E38" s="27">
        <v>31.023446244999999</v>
      </c>
      <c r="F38" s="27">
        <v>30.078404674000002</v>
      </c>
      <c r="G38" s="27">
        <v>1.2180454832000001</v>
      </c>
      <c r="H38" s="27">
        <v>14.291679898</v>
      </c>
      <c r="I38" s="27">
        <v>0.67417733560000004</v>
      </c>
      <c r="J38" s="27">
        <v>0.1846007895</v>
      </c>
      <c r="K38" s="27"/>
      <c r="L38" s="27">
        <v>1.3574653868</v>
      </c>
      <c r="M38" s="27"/>
      <c r="N38" s="27">
        <v>3.1758852999999997E-2</v>
      </c>
      <c r="O38" s="30"/>
      <c r="P38" s="30">
        <v>2.76311747E-2</v>
      </c>
      <c r="Q38" s="27"/>
      <c r="R38" s="27" t="s">
        <v>37</v>
      </c>
      <c r="S38" s="27">
        <v>0</v>
      </c>
      <c r="T38" s="27">
        <v>3.1846354149144399E-2</v>
      </c>
      <c r="U38" s="27">
        <v>0.67602167044551398</v>
      </c>
      <c r="V38" s="27">
        <v>0.67602167044551398</v>
      </c>
      <c r="W38" s="27">
        <v>0</v>
      </c>
      <c r="X38" s="27">
        <v>0.18510473181621001</v>
      </c>
      <c r="Y38" s="27">
        <v>0</v>
      </c>
      <c r="Z38" s="27">
        <v>0</v>
      </c>
      <c r="AA38" s="27">
        <v>0</v>
      </c>
      <c r="AB38" s="27">
        <v>265.047298229136</v>
      </c>
      <c r="AC38" s="27">
        <v>0.18596408908145201</v>
      </c>
      <c r="AD38" s="27">
        <v>0.40064448949160197</v>
      </c>
      <c r="AE38" s="27">
        <v>0.27208484528920801</v>
      </c>
      <c r="AF38" s="27">
        <v>0</v>
      </c>
      <c r="AG38" s="27">
        <v>1.3611809054146999</v>
      </c>
      <c r="AH38" s="27">
        <v>1.3611809054146999</v>
      </c>
      <c r="AI38" s="27">
        <v>10.6584339254286</v>
      </c>
      <c r="AJ38" s="27">
        <v>0.14810322141780799</v>
      </c>
      <c r="AK38" s="27">
        <v>0.119449401566674</v>
      </c>
      <c r="AL38" s="27">
        <v>0</v>
      </c>
      <c r="AM38" s="27">
        <v>0</v>
      </c>
      <c r="AN38" s="27">
        <v>2.7708144032060001E-2</v>
      </c>
      <c r="AO38" s="27">
        <v>0.67477285993484803</v>
      </c>
      <c r="AP38" s="27">
        <v>0</v>
      </c>
      <c r="AQ38" s="27">
        <v>1199.0623752905999</v>
      </c>
      <c r="AR38" s="27">
        <v>122.57193892094701</v>
      </c>
      <c r="AS38" s="27">
        <v>1332.29274813697</v>
      </c>
      <c r="AT38" s="27">
        <v>0</v>
      </c>
      <c r="AU38" s="27">
        <v>0.36623448295507599</v>
      </c>
      <c r="AV38" s="27">
        <v>0</v>
      </c>
      <c r="AW38" s="27">
        <v>6.6891338081978997</v>
      </c>
      <c r="AX38" s="27">
        <v>1.7583771907604299E-2</v>
      </c>
      <c r="AY38" s="27">
        <v>6.1829698440781103E-3</v>
      </c>
      <c r="AZ38" s="27">
        <v>23.2600252947305</v>
      </c>
      <c r="BA38" s="27">
        <v>7.9021299624662499E-3</v>
      </c>
      <c r="BB38" s="27">
        <v>0</v>
      </c>
      <c r="BC38" s="27">
        <v>1.14612059723209E-3</v>
      </c>
      <c r="BD38" s="27">
        <v>31.1076826726371</v>
      </c>
      <c r="BE38" s="27">
        <v>30.160048060953699</v>
      </c>
      <c r="BF38" s="27">
        <v>0.94763461168339302</v>
      </c>
      <c r="BG38" s="27">
        <v>0</v>
      </c>
      <c r="BH38" s="27">
        <v>0</v>
      </c>
      <c r="BI38" s="27">
        <v>0.123388337770135</v>
      </c>
      <c r="BJ38" s="27">
        <v>0</v>
      </c>
      <c r="BK38" s="27">
        <v>1.32407110964135</v>
      </c>
      <c r="BL38" s="27">
        <v>0</v>
      </c>
      <c r="BM38" s="27">
        <v>3.4413586276228099E-2</v>
      </c>
      <c r="BN38" s="27">
        <v>5.2962380826402597</v>
      </c>
      <c r="BO38" s="27">
        <v>0.453058460551585</v>
      </c>
      <c r="BP38" s="27">
        <v>0</v>
      </c>
      <c r="BQ38" s="27">
        <v>8.8976018717240299E-2</v>
      </c>
      <c r="BR38" s="27">
        <v>1.20638866581788E-4</v>
      </c>
      <c r="BS38" s="27">
        <v>1.2213884539625299</v>
      </c>
      <c r="BT38" s="27">
        <v>3.1631035954393698</v>
      </c>
      <c r="BU38" s="27">
        <v>0</v>
      </c>
      <c r="BV38" s="27">
        <v>0</v>
      </c>
      <c r="BW38" s="27">
        <v>1.3276600300275401</v>
      </c>
      <c r="BX38" s="27">
        <v>1.2546826568031799</v>
      </c>
      <c r="BY38" s="27">
        <v>14.330809973048501</v>
      </c>
      <c r="BZ38" s="27">
        <v>1.3908826803636201</v>
      </c>
      <c r="CB38" s="36">
        <f t="shared" si="16"/>
        <v>8.000069009107021E-3</v>
      </c>
      <c r="CC38" s="24">
        <f t="shared" si="17"/>
        <v>2.7389621959072238E-3</v>
      </c>
      <c r="CD38" s="24">
        <f t="shared" si="18"/>
        <v>2.728950312312288E-3</v>
      </c>
      <c r="CE38" s="24">
        <f t="shared" si="19"/>
        <v>2.7422803426934944E-3</v>
      </c>
      <c r="CF38" s="24">
        <f t="shared" si="20"/>
        <v>2.7152504906084616E-3</v>
      </c>
      <c r="CG38" s="24">
        <f t="shared" si="21"/>
        <v>2.714352301545779E-3</v>
      </c>
      <c r="CH38" s="24">
        <f t="shared" si="22"/>
        <v>2.7445368901556576E-3</v>
      </c>
      <c r="CI38" s="24">
        <f t="shared" si="23"/>
        <v>2.7379619000546451E-3</v>
      </c>
      <c r="CJ38" s="24">
        <f t="shared" si="24"/>
        <v>2.7356820648272466E-3</v>
      </c>
      <c r="CK38" s="24">
        <f t="shared" si="25"/>
        <v>2.7299033637665448E-3</v>
      </c>
      <c r="CL38" s="24" t="str">
        <f t="shared" si="11"/>
        <v/>
      </c>
      <c r="CM38" s="24">
        <f t="shared" si="12"/>
        <v>2.7371000769741221E-3</v>
      </c>
      <c r="CN38" s="24" t="str">
        <f t="shared" si="13"/>
        <v/>
      </c>
      <c r="CO38" s="24">
        <f t="shared" si="14"/>
        <v>2.7551734675179216E-3</v>
      </c>
      <c r="CP38" s="24" t="str">
        <f t="shared" si="15"/>
        <v/>
      </c>
      <c r="CQ38" s="24">
        <f t="shared" si="26"/>
        <v>2.785597532340913E-3</v>
      </c>
    </row>
    <row r="39" spans="1:95" x14ac:dyDescent="0.3">
      <c r="A39" s="27" t="s">
        <v>38</v>
      </c>
      <c r="B39" s="27">
        <v>160.87841656000001</v>
      </c>
      <c r="C39" s="27">
        <v>0.38235954430000002</v>
      </c>
      <c r="D39" s="27">
        <v>783.29983813000001</v>
      </c>
      <c r="E39" s="27">
        <v>19.300696083999998</v>
      </c>
      <c r="F39" s="27">
        <v>18.717112943</v>
      </c>
      <c r="G39" s="27">
        <v>0.46282821210000002</v>
      </c>
      <c r="H39" s="27">
        <v>8.8570824360000007</v>
      </c>
      <c r="I39" s="27">
        <v>0.4311714653</v>
      </c>
      <c r="J39" s="27">
        <v>0.11806160039999999</v>
      </c>
      <c r="K39" s="27"/>
      <c r="L39" s="27">
        <v>0.86817038280000003</v>
      </c>
      <c r="M39" s="27"/>
      <c r="N39" s="27">
        <v>2.03115697E-2</v>
      </c>
      <c r="O39" s="30"/>
      <c r="P39" s="30">
        <v>1.7762458200000001E-2</v>
      </c>
      <c r="Q39" s="27"/>
      <c r="R39" s="27" t="s">
        <v>130</v>
      </c>
      <c r="S39" s="27">
        <v>0</v>
      </c>
      <c r="T39" s="27">
        <v>2.0364551449812501E-2</v>
      </c>
      <c r="U39" s="27">
        <v>0.43229193217570799</v>
      </c>
      <c r="V39" s="27">
        <v>0.43229193217570799</v>
      </c>
      <c r="W39" s="27">
        <v>0</v>
      </c>
      <c r="X39" s="27">
        <v>0.118365718470318</v>
      </c>
      <c r="Y39" s="27">
        <v>0</v>
      </c>
      <c r="Z39" s="27">
        <v>0</v>
      </c>
      <c r="AA39" s="27">
        <v>0</v>
      </c>
      <c r="AB39" s="27">
        <v>161.29409268363099</v>
      </c>
      <c r="AC39" s="27">
        <v>0.11454681873462801</v>
      </c>
      <c r="AD39" s="27">
        <v>0.246775431196641</v>
      </c>
      <c r="AE39" s="27">
        <v>0.16758934128056299</v>
      </c>
      <c r="AF39" s="27">
        <v>0</v>
      </c>
      <c r="AG39" s="27">
        <v>0.87043809292525698</v>
      </c>
      <c r="AH39" s="27">
        <v>0.87043809292525698</v>
      </c>
      <c r="AI39" s="27">
        <v>6.2826251732998104</v>
      </c>
      <c r="AJ39" s="27">
        <v>9.12228964599478E-2</v>
      </c>
      <c r="AK39" s="27">
        <v>7.3575814573674403E-2</v>
      </c>
      <c r="AL39" s="27">
        <v>0</v>
      </c>
      <c r="AM39" s="27">
        <v>0</v>
      </c>
      <c r="AN39" s="27">
        <v>1.7809162685115201E-2</v>
      </c>
      <c r="AO39" s="27">
        <v>0.38335100165236502</v>
      </c>
      <c r="AP39" s="27">
        <v>0</v>
      </c>
      <c r="AQ39" s="27">
        <v>706.79829840131504</v>
      </c>
      <c r="AR39" s="27">
        <v>72.250393491514998</v>
      </c>
      <c r="AS39" s="27">
        <v>785.33131706612903</v>
      </c>
      <c r="AT39" s="27">
        <v>0</v>
      </c>
      <c r="AU39" s="27">
        <v>0.22558079439287401</v>
      </c>
      <c r="AV39" s="27">
        <v>0</v>
      </c>
      <c r="AW39" s="27">
        <v>4.1201555593703496</v>
      </c>
      <c r="AX39" s="27">
        <v>1.09404009479874E-2</v>
      </c>
      <c r="AY39" s="27">
        <v>3.8469554963981899E-3</v>
      </c>
      <c r="AZ39" s="27">
        <v>14.472116199011101</v>
      </c>
      <c r="BA39" s="27">
        <v>4.9165983454311901E-3</v>
      </c>
      <c r="BB39" s="27">
        <v>0</v>
      </c>
      <c r="BC39" s="27">
        <v>7.1308092395707301E-4</v>
      </c>
      <c r="BD39" s="27">
        <v>19.3503342046399</v>
      </c>
      <c r="BE39" s="27">
        <v>18.765232160404199</v>
      </c>
      <c r="BF39" s="27">
        <v>0.58510204423573797</v>
      </c>
      <c r="BG39" s="27">
        <v>0</v>
      </c>
      <c r="BH39" s="27">
        <v>0</v>
      </c>
      <c r="BI39" s="27">
        <v>7.6770504406488096E-2</v>
      </c>
      <c r="BJ39" s="27">
        <v>0</v>
      </c>
      <c r="BK39" s="27">
        <v>0.82381505359987195</v>
      </c>
      <c r="BL39" s="27">
        <v>0</v>
      </c>
      <c r="BM39" s="27">
        <v>2.1411572005709902E-2</v>
      </c>
      <c r="BN39" s="27">
        <v>3.2952676003240802</v>
      </c>
      <c r="BO39" s="27">
        <v>0.27906371155043302</v>
      </c>
      <c r="BP39" s="27">
        <v>0</v>
      </c>
      <c r="BQ39" s="27">
        <v>5.5359128292465101E-2</v>
      </c>
      <c r="BR39" s="27">
        <v>7.5067050623632203E-5</v>
      </c>
      <c r="BS39" s="27">
        <v>0.46394859308299802</v>
      </c>
      <c r="BT39" s="27">
        <v>1.94829194394657</v>
      </c>
      <c r="BU39" s="27">
        <v>0</v>
      </c>
      <c r="BV39" s="27">
        <v>0</v>
      </c>
      <c r="BW39" s="27">
        <v>0.81777113572961002</v>
      </c>
      <c r="BX39" s="27">
        <v>0.77281964862170105</v>
      </c>
      <c r="BY39" s="27">
        <v>8.8800944455651507</v>
      </c>
      <c r="BZ39" s="27">
        <v>0.85671668442559001</v>
      </c>
      <c r="CB39" s="36">
        <f t="shared" si="16"/>
        <v>7.9999677037847963E-3</v>
      </c>
      <c r="CC39" s="24">
        <f t="shared" si="17"/>
        <v>2.5837904954513283E-3</v>
      </c>
      <c r="CD39" s="24">
        <f t="shared" si="18"/>
        <v>2.5929975258760641E-3</v>
      </c>
      <c r="CE39" s="24">
        <f t="shared" si="19"/>
        <v>2.5934882623987804E-3</v>
      </c>
      <c r="CF39" s="24">
        <f t="shared" si="20"/>
        <v>2.5718305922163487E-3</v>
      </c>
      <c r="CG39" s="24">
        <f t="shared" si="21"/>
        <v>2.5708675024155052E-3</v>
      </c>
      <c r="CH39" s="24">
        <f t="shared" si="22"/>
        <v>2.4207275047354285E-3</v>
      </c>
      <c r="CI39" s="24">
        <f t="shared" si="23"/>
        <v>2.5981478360884071E-3</v>
      </c>
      <c r="CJ39" s="24">
        <f t="shared" si="24"/>
        <v>2.5986572996624336E-3</v>
      </c>
      <c r="CK39" s="24">
        <f t="shared" si="25"/>
        <v>2.5759270523831338E-3</v>
      </c>
      <c r="CL39" s="24" t="str">
        <f t="shared" si="11"/>
        <v/>
      </c>
      <c r="CM39" s="24">
        <f t="shared" si="12"/>
        <v>2.6120565388825998E-3</v>
      </c>
      <c r="CN39" s="24" t="str">
        <f t="shared" si="13"/>
        <v/>
      </c>
      <c r="CO39" s="24">
        <f t="shared" si="14"/>
        <v>2.6084517639471676E-3</v>
      </c>
      <c r="CP39" s="24" t="str">
        <f t="shared" si="15"/>
        <v/>
      </c>
      <c r="CQ39" s="24">
        <f t="shared" si="26"/>
        <v>2.6293931047899435E-3</v>
      </c>
    </row>
    <row r="40" spans="1:95" x14ac:dyDescent="0.3">
      <c r="A40" s="27" t="s">
        <v>39</v>
      </c>
      <c r="B40" s="27">
        <v>642.21245200999999</v>
      </c>
      <c r="C40" s="27">
        <v>1.6658400070999999</v>
      </c>
      <c r="D40" s="27">
        <v>3214.5411094999999</v>
      </c>
      <c r="E40" s="27">
        <v>74.862028799000001</v>
      </c>
      <c r="F40" s="27">
        <v>72.616124482999993</v>
      </c>
      <c r="G40" s="27">
        <v>0.6285834441</v>
      </c>
      <c r="H40" s="27">
        <v>34.157623753000003</v>
      </c>
      <c r="I40" s="27">
        <v>1.5926762841</v>
      </c>
      <c r="J40" s="27">
        <v>0.43610116729999998</v>
      </c>
      <c r="K40" s="27"/>
      <c r="L40" s="27">
        <v>3.2068793911000002</v>
      </c>
      <c r="M40" s="27"/>
      <c r="N40" s="27">
        <v>7.5027334299999998E-2</v>
      </c>
      <c r="O40" s="30"/>
      <c r="P40" s="30">
        <v>6.6057314899999997E-2</v>
      </c>
      <c r="Q40" s="27"/>
      <c r="R40" s="27" t="s">
        <v>39</v>
      </c>
      <c r="S40" s="27">
        <v>0</v>
      </c>
      <c r="T40" s="27">
        <v>7.5232809413718196E-2</v>
      </c>
      <c r="U40" s="27">
        <v>1.59704656250285</v>
      </c>
      <c r="V40" s="27">
        <v>1.59704656250285</v>
      </c>
      <c r="W40" s="27">
        <v>0</v>
      </c>
      <c r="X40" s="27">
        <v>0.43728466998986498</v>
      </c>
      <c r="Y40" s="27">
        <v>0</v>
      </c>
      <c r="Z40" s="27">
        <v>0</v>
      </c>
      <c r="AA40" s="27">
        <v>0</v>
      </c>
      <c r="AB40" s="27">
        <v>643.97148267662806</v>
      </c>
      <c r="AC40" s="27">
        <v>0.445406682332049</v>
      </c>
      <c r="AD40" s="27">
        <v>0.95958339626865297</v>
      </c>
      <c r="AE40" s="27">
        <v>0.65167262211028598</v>
      </c>
      <c r="AF40" s="27">
        <v>0</v>
      </c>
      <c r="AG40" s="27">
        <v>3.2156834293741601</v>
      </c>
      <c r="AH40" s="27">
        <v>3.2156834293741601</v>
      </c>
      <c r="AI40" s="27">
        <v>25.786289556374701</v>
      </c>
      <c r="AJ40" s="27">
        <v>0.35471549568564098</v>
      </c>
      <c r="AK40" s="27">
        <v>0.28609432205136698</v>
      </c>
      <c r="AL40" s="27">
        <v>0</v>
      </c>
      <c r="AM40" s="27">
        <v>0</v>
      </c>
      <c r="AN40" s="27">
        <v>6.6236670986125498E-2</v>
      </c>
      <c r="AO40" s="27">
        <v>1.6703890857983701</v>
      </c>
      <c r="AP40" s="27">
        <v>0</v>
      </c>
      <c r="AQ40" s="27">
        <v>2901.0097616164298</v>
      </c>
      <c r="AR40" s="27">
        <v>296.548543286761</v>
      </c>
      <c r="AS40" s="27">
        <v>3223.3445944595701</v>
      </c>
      <c r="AT40" s="27">
        <v>0</v>
      </c>
      <c r="AU40" s="27">
        <v>0.877164198237398</v>
      </c>
      <c r="AV40" s="27">
        <v>0</v>
      </c>
      <c r="AW40" s="27">
        <v>16.021251375353401</v>
      </c>
      <c r="AX40" s="27">
        <v>4.2451090064319602E-2</v>
      </c>
      <c r="AY40" s="27">
        <v>1.49271364275202E-2</v>
      </c>
      <c r="AZ40" s="27">
        <v>56.1549198498655</v>
      </c>
      <c r="BA40" s="27">
        <v>1.9077532895715801E-2</v>
      </c>
      <c r="BB40" s="27">
        <v>0</v>
      </c>
      <c r="BC40" s="27">
        <v>2.7669545131367998E-3</v>
      </c>
      <c r="BD40" s="27">
        <v>75.0651749171913</v>
      </c>
      <c r="BE40" s="27">
        <v>72.813120759549804</v>
      </c>
      <c r="BF40" s="27">
        <v>2.2520541576414899</v>
      </c>
      <c r="BG40" s="27">
        <v>0</v>
      </c>
      <c r="BH40" s="27">
        <v>0</v>
      </c>
      <c r="BI40" s="27">
        <v>0.29788535392450299</v>
      </c>
      <c r="BJ40" s="27">
        <v>0</v>
      </c>
      <c r="BK40" s="27">
        <v>3.19659082987482</v>
      </c>
      <c r="BL40" s="27">
        <v>0</v>
      </c>
      <c r="BM40" s="27">
        <v>8.3081558226822796E-2</v>
      </c>
      <c r="BN40" s="27">
        <v>12.786323378362701</v>
      </c>
      <c r="BO40" s="27">
        <v>1.0851489046049001</v>
      </c>
      <c r="BP40" s="27">
        <v>0</v>
      </c>
      <c r="BQ40" s="27">
        <v>0.21480585327138099</v>
      </c>
      <c r="BR40" s="27">
        <v>2.9122212338166897E-4</v>
      </c>
      <c r="BS40" s="27">
        <v>0.63030011898345195</v>
      </c>
      <c r="BT40" s="27">
        <v>7.5758963591283202</v>
      </c>
      <c r="BU40" s="27">
        <v>0</v>
      </c>
      <c r="BV40" s="27">
        <v>0</v>
      </c>
      <c r="BW40" s="27">
        <v>3.1799096300687602</v>
      </c>
      <c r="BX40" s="27">
        <v>3.0051444293060499</v>
      </c>
      <c r="BY40" s="27">
        <v>34.251158987417099</v>
      </c>
      <c r="BZ40" s="27">
        <v>3.3313463442742202</v>
      </c>
      <c r="CB40" s="36">
        <f t="shared" si="16"/>
        <v>7.9998550575999024E-3</v>
      </c>
      <c r="CC40" s="24">
        <f t="shared" si="17"/>
        <v>2.7390167554718695E-3</v>
      </c>
      <c r="CD40" s="24">
        <f t="shared" si="18"/>
        <v>2.7308016850246647E-3</v>
      </c>
      <c r="CE40" s="24">
        <f t="shared" si="19"/>
        <v>2.7386443849024113E-3</v>
      </c>
      <c r="CF40" s="24">
        <f t="shared" si="20"/>
        <v>2.713606903931682E-3</v>
      </c>
      <c r="CG40" s="24">
        <f t="shared" si="21"/>
        <v>2.712844811704725E-3</v>
      </c>
      <c r="CH40" s="24">
        <f t="shared" si="22"/>
        <v>2.7310214730677023E-3</v>
      </c>
      <c r="CI40" s="24">
        <f t="shared" si="23"/>
        <v>2.7383413756608731E-3</v>
      </c>
      <c r="CJ40" s="24">
        <f t="shared" si="24"/>
        <v>2.7439841017785215E-3</v>
      </c>
      <c r="CK40" s="24">
        <f t="shared" si="25"/>
        <v>2.7138260078328424E-3</v>
      </c>
      <c r="CL40" s="24" t="str">
        <f t="shared" si="11"/>
        <v/>
      </c>
      <c r="CM40" s="24">
        <f t="shared" si="12"/>
        <v>2.745359959153306E-3</v>
      </c>
      <c r="CN40" s="24" t="str">
        <f t="shared" si="13"/>
        <v/>
      </c>
      <c r="CO40" s="24">
        <f t="shared" si="14"/>
        <v>2.7386700545243572E-3</v>
      </c>
      <c r="CP40" s="24" t="str">
        <f t="shared" si="15"/>
        <v/>
      </c>
      <c r="CQ40" s="24">
        <f t="shared" si="26"/>
        <v>2.7151585921561753E-3</v>
      </c>
    </row>
    <row r="41" spans="1:95" x14ac:dyDescent="0.3">
      <c r="A41" s="27" t="s">
        <v>40</v>
      </c>
      <c r="B41" s="27">
        <v>296.49517006999997</v>
      </c>
      <c r="C41" s="27">
        <v>0.7734078191</v>
      </c>
      <c r="D41" s="27">
        <v>1484.8611518</v>
      </c>
      <c r="E41" s="27">
        <v>34.719210740000001</v>
      </c>
      <c r="F41" s="27">
        <v>33.673185054000001</v>
      </c>
      <c r="G41" s="27">
        <v>0.58510732929999998</v>
      </c>
      <c r="H41" s="27">
        <v>15.878968477000001</v>
      </c>
      <c r="I41" s="27">
        <v>0.74041636290000001</v>
      </c>
      <c r="J41" s="27">
        <v>0.20273784180000001</v>
      </c>
      <c r="K41" s="27"/>
      <c r="L41" s="27">
        <v>1.4908399788</v>
      </c>
      <c r="M41" s="27"/>
      <c r="N41" s="27">
        <v>3.4879296499999997E-2</v>
      </c>
      <c r="O41" s="30"/>
      <c r="P41" s="30">
        <v>3.0617988299999999E-2</v>
      </c>
      <c r="Q41" s="27"/>
      <c r="R41" s="27" t="s">
        <v>40</v>
      </c>
      <c r="S41" s="27">
        <v>0</v>
      </c>
      <c r="T41" s="27">
        <v>3.497517435605E-2</v>
      </c>
      <c r="U41" s="27">
        <v>0.742439569344299</v>
      </c>
      <c r="V41" s="27">
        <v>0.742439569344299</v>
      </c>
      <c r="W41" s="27">
        <v>0</v>
      </c>
      <c r="X41" s="27">
        <v>0.20329435683299099</v>
      </c>
      <c r="Y41" s="27">
        <v>0</v>
      </c>
      <c r="Z41" s="27">
        <v>0</v>
      </c>
      <c r="AA41" s="27">
        <v>0</v>
      </c>
      <c r="AB41" s="27">
        <v>297.30779934430097</v>
      </c>
      <c r="AC41" s="27">
        <v>0.20705641208721701</v>
      </c>
      <c r="AD41" s="27">
        <v>0.44608181727073398</v>
      </c>
      <c r="AE41" s="27">
        <v>0.30295127327357402</v>
      </c>
      <c r="AF41" s="27">
        <v>0</v>
      </c>
      <c r="AG41" s="27">
        <v>1.49492544172358</v>
      </c>
      <c r="AH41" s="27">
        <v>1.49492544172358</v>
      </c>
      <c r="AI41" s="27">
        <v>11.911503711529701</v>
      </c>
      <c r="AJ41" s="27">
        <v>0.16490473349780699</v>
      </c>
      <c r="AK41" s="27">
        <v>0.13299732252447299</v>
      </c>
      <c r="AL41" s="27">
        <v>0</v>
      </c>
      <c r="AM41" s="27">
        <v>0</v>
      </c>
      <c r="AN41" s="27">
        <v>3.0699516988394501E-2</v>
      </c>
      <c r="AO41" s="27">
        <v>0.77552846236345796</v>
      </c>
      <c r="AP41" s="27">
        <v>0</v>
      </c>
      <c r="AQ41" s="27">
        <v>1340.0344178349401</v>
      </c>
      <c r="AR41" s="27">
        <v>136.982249701087</v>
      </c>
      <c r="AS41" s="27">
        <v>1488.9281712475599</v>
      </c>
      <c r="AT41" s="27">
        <v>0</v>
      </c>
      <c r="AU41" s="27">
        <v>0.407770721951419</v>
      </c>
      <c r="AV41" s="27">
        <v>0</v>
      </c>
      <c r="AW41" s="27">
        <v>7.4481157096962498</v>
      </c>
      <c r="AX41" s="27">
        <v>1.9685231882802402E-2</v>
      </c>
      <c r="AY41" s="27">
        <v>6.9218642853883499E-3</v>
      </c>
      <c r="AZ41" s="27">
        <v>26.039906817242301</v>
      </c>
      <c r="BA41" s="27">
        <v>8.8465498774781392E-3</v>
      </c>
      <c r="BB41" s="27">
        <v>0</v>
      </c>
      <c r="BC41" s="27">
        <v>1.28304515967525E-3</v>
      </c>
      <c r="BD41" s="27">
        <v>34.813476615957299</v>
      </c>
      <c r="BE41" s="27">
        <v>33.764575586661202</v>
      </c>
      <c r="BF41" s="27">
        <v>1.0489010292961201</v>
      </c>
      <c r="BG41" s="27">
        <v>0</v>
      </c>
      <c r="BH41" s="27">
        <v>0</v>
      </c>
      <c r="BI41" s="27">
        <v>0.13813414869954899</v>
      </c>
      <c r="BJ41" s="27">
        <v>0</v>
      </c>
      <c r="BK41" s="27">
        <v>1.48231353560741</v>
      </c>
      <c r="BL41" s="27">
        <v>0</v>
      </c>
      <c r="BM41" s="27">
        <v>3.85265286496137E-2</v>
      </c>
      <c r="BN41" s="27">
        <v>5.9292154721473604</v>
      </c>
      <c r="BO41" s="27">
        <v>0.50445641882258196</v>
      </c>
      <c r="BP41" s="27">
        <v>0</v>
      </c>
      <c r="BQ41" s="27">
        <v>9.9607341672316704E-2</v>
      </c>
      <c r="BR41" s="27">
        <v>1.35051437312124E-4</v>
      </c>
      <c r="BS41" s="27">
        <v>0.58672246477725698</v>
      </c>
      <c r="BT41" s="27">
        <v>3.52186672017617</v>
      </c>
      <c r="BU41" s="27">
        <v>0</v>
      </c>
      <c r="BV41" s="27">
        <v>0</v>
      </c>
      <c r="BW41" s="27">
        <v>1.4782636091821899</v>
      </c>
      <c r="BX41" s="27">
        <v>1.3969475092138099</v>
      </c>
      <c r="BY41" s="27">
        <v>15.9224856892475</v>
      </c>
      <c r="BZ41" s="27">
        <v>1.54864928662354</v>
      </c>
      <c r="CB41" s="36">
        <f t="shared" si="16"/>
        <v>8.0000526160702266E-3</v>
      </c>
      <c r="CC41" s="24">
        <f t="shared" si="17"/>
        <v>2.7407841891965655E-3</v>
      </c>
      <c r="CD41" s="24">
        <f t="shared" si="18"/>
        <v>2.7419470182312193E-3</v>
      </c>
      <c r="CE41" s="24">
        <f t="shared" si="19"/>
        <v>2.7389897315514876E-3</v>
      </c>
      <c r="CF41" s="24">
        <f t="shared" si="20"/>
        <v>2.7150927094288504E-3</v>
      </c>
      <c r="CG41" s="24">
        <f t="shared" si="21"/>
        <v>2.7140447960192237E-3</v>
      </c>
      <c r="CH41" s="24">
        <f t="shared" si="22"/>
        <v>2.7604088965853288E-3</v>
      </c>
      <c r="CI41" s="24">
        <f t="shared" si="23"/>
        <v>2.7405566243507542E-3</v>
      </c>
      <c r="CJ41" s="24">
        <f t="shared" si="24"/>
        <v>2.7325253001901019E-3</v>
      </c>
      <c r="CK41" s="24">
        <f t="shared" si="25"/>
        <v>2.7449983093929655E-3</v>
      </c>
      <c r="CL41" s="24" t="str">
        <f t="shared" si="11"/>
        <v/>
      </c>
      <c r="CM41" s="24">
        <f t="shared" si="12"/>
        <v>2.7403765539400693E-3</v>
      </c>
      <c r="CN41" s="24" t="str">
        <f t="shared" si="13"/>
        <v/>
      </c>
      <c r="CO41" s="24">
        <f t="shared" si="14"/>
        <v>2.7488471864678485E-3</v>
      </c>
      <c r="CP41" s="24" t="str">
        <f t="shared" si="15"/>
        <v/>
      </c>
      <c r="CQ41" s="24">
        <f t="shared" si="26"/>
        <v>2.662770904334756E-3</v>
      </c>
    </row>
    <row r="42" spans="1:95" s="29" customFormat="1" x14ac:dyDescent="0.3">
      <c r="A42" s="27" t="s">
        <v>41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30"/>
      <c r="P42" s="30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B42" s="36" t="e">
        <f t="shared" si="16"/>
        <v>#DIV/0!</v>
      </c>
      <c r="CC42" s="24" t="str">
        <f t="shared" si="17"/>
        <v/>
      </c>
      <c r="CD42" s="24" t="str">
        <f t="shared" si="18"/>
        <v/>
      </c>
      <c r="CE42" s="24" t="str">
        <f t="shared" si="19"/>
        <v/>
      </c>
      <c r="CF42" s="24" t="str">
        <f t="shared" si="20"/>
        <v/>
      </c>
      <c r="CG42" s="24" t="str">
        <f t="shared" si="21"/>
        <v/>
      </c>
      <c r="CH42" s="24" t="str">
        <f t="shared" si="22"/>
        <v/>
      </c>
      <c r="CI42" s="24" t="str">
        <f t="shared" si="23"/>
        <v/>
      </c>
      <c r="CJ42" s="24" t="str">
        <f t="shared" si="24"/>
        <v/>
      </c>
      <c r="CK42" s="24" t="str">
        <f t="shared" si="25"/>
        <v/>
      </c>
      <c r="CL42" s="24" t="str">
        <f t="shared" si="11"/>
        <v/>
      </c>
      <c r="CM42" s="24" t="str">
        <f t="shared" si="12"/>
        <v/>
      </c>
      <c r="CN42" s="24" t="str">
        <f t="shared" si="13"/>
        <v/>
      </c>
      <c r="CO42" s="24" t="str">
        <f t="shared" si="14"/>
        <v/>
      </c>
      <c r="CP42" s="24" t="str">
        <f t="shared" si="15"/>
        <v/>
      </c>
      <c r="CQ42" s="24" t="str">
        <f t="shared" si="26"/>
        <v/>
      </c>
    </row>
    <row r="43" spans="1:95" s="29" customFormat="1" x14ac:dyDescent="0.3">
      <c r="A43" s="27" t="s">
        <v>42</v>
      </c>
      <c r="B43" s="27">
        <v>745.69691653999996</v>
      </c>
      <c r="C43" s="27">
        <v>1.9784439556</v>
      </c>
      <c r="D43" s="27">
        <v>3620.9067546000001</v>
      </c>
      <c r="E43" s="27">
        <v>89.327738092999994</v>
      </c>
      <c r="F43" s="27">
        <v>86.647866320000006</v>
      </c>
      <c r="G43" s="27">
        <v>0.74401770290000002</v>
      </c>
      <c r="H43" s="27">
        <v>40.777301537</v>
      </c>
      <c r="I43" s="27">
        <v>1.9048174623</v>
      </c>
      <c r="J43" s="27">
        <v>0.52157017539999995</v>
      </c>
      <c r="K43" s="27"/>
      <c r="L43" s="27">
        <v>3.8353752440000002</v>
      </c>
      <c r="M43" s="27"/>
      <c r="N43" s="27">
        <v>8.9731191700000004E-2</v>
      </c>
      <c r="O43" s="30"/>
      <c r="P43" s="30">
        <v>7.8967004699999996E-2</v>
      </c>
      <c r="Q43" s="27"/>
      <c r="R43" s="27" t="s">
        <v>42</v>
      </c>
      <c r="S43" s="27">
        <v>0</v>
      </c>
      <c r="T43" s="27">
        <v>8.9977518309520194E-2</v>
      </c>
      <c r="U43" s="27">
        <v>1.9100205438136899</v>
      </c>
      <c r="V43" s="27">
        <v>1.9100205438136899</v>
      </c>
      <c r="W43" s="27">
        <v>0</v>
      </c>
      <c r="X43" s="27">
        <v>0.52300276895986897</v>
      </c>
      <c r="Y43" s="27">
        <v>0</v>
      </c>
      <c r="Z43" s="27">
        <v>0</v>
      </c>
      <c r="AA43" s="27">
        <v>0</v>
      </c>
      <c r="AB43" s="27">
        <v>747.73912359661995</v>
      </c>
      <c r="AC43" s="27">
        <v>0.53155420165029299</v>
      </c>
      <c r="AD43" s="27">
        <v>1.1451651078368299</v>
      </c>
      <c r="AE43" s="27">
        <v>0.77771098737379896</v>
      </c>
      <c r="AF43" s="27">
        <v>0</v>
      </c>
      <c r="AG43" s="27">
        <v>3.84589026103209</v>
      </c>
      <c r="AH43" s="27">
        <v>3.84589026103209</v>
      </c>
      <c r="AI43" s="27">
        <v>29.046475632202799</v>
      </c>
      <c r="AJ43" s="27">
        <v>0.42333329577936202</v>
      </c>
      <c r="AK43" s="27">
        <v>0.34142737163597198</v>
      </c>
      <c r="AL43" s="27">
        <v>0</v>
      </c>
      <c r="AM43" s="27">
        <v>0</v>
      </c>
      <c r="AN43" s="27">
        <v>7.9181488064501704E-2</v>
      </c>
      <c r="AO43" s="27">
        <v>1.98386181120719</v>
      </c>
      <c r="AP43" s="27">
        <v>0</v>
      </c>
      <c r="AQ43" s="27">
        <v>3267.7436570049099</v>
      </c>
      <c r="AR43" s="27">
        <v>334.03536336248902</v>
      </c>
      <c r="AS43" s="27">
        <v>3630.8254959996002</v>
      </c>
      <c r="AT43" s="27">
        <v>0</v>
      </c>
      <c r="AU43" s="27">
        <v>1.0468209023661099</v>
      </c>
      <c r="AV43" s="27">
        <v>0</v>
      </c>
      <c r="AW43" s="27">
        <v>19.119756451614599</v>
      </c>
      <c r="AX43" s="27">
        <v>5.0653752872898E-2</v>
      </c>
      <c r="AY43" s="27">
        <v>1.7811487623803201E-2</v>
      </c>
      <c r="AZ43" s="27">
        <v>67.005928537178306</v>
      </c>
      <c r="BA43" s="27">
        <v>2.2763885976950698E-2</v>
      </c>
      <c r="BB43" s="27">
        <v>0</v>
      </c>
      <c r="BC43" s="27">
        <v>3.3016989566626402E-3</v>
      </c>
      <c r="BD43" s="27">
        <v>89.570262716456398</v>
      </c>
      <c r="BE43" s="27">
        <v>86.883053183891406</v>
      </c>
      <c r="BF43" s="27">
        <v>2.6872095325650198</v>
      </c>
      <c r="BG43" s="27">
        <v>0</v>
      </c>
      <c r="BH43" s="27">
        <v>0</v>
      </c>
      <c r="BI43" s="27">
        <v>0.35544545379387799</v>
      </c>
      <c r="BJ43" s="27">
        <v>0</v>
      </c>
      <c r="BK43" s="27">
        <v>3.8142896251591401</v>
      </c>
      <c r="BL43" s="27">
        <v>0</v>
      </c>
      <c r="BM43" s="27">
        <v>9.9135716529704598E-2</v>
      </c>
      <c r="BN43" s="27">
        <v>15.257062722597899</v>
      </c>
      <c r="BO43" s="27">
        <v>1.29501896035053</v>
      </c>
      <c r="BP43" s="27">
        <v>0</v>
      </c>
      <c r="BQ43" s="27">
        <v>0.256312763107855</v>
      </c>
      <c r="BR43" s="27">
        <v>3.4754009424759001E-4</v>
      </c>
      <c r="BS43" s="27">
        <v>0.74605744036773003</v>
      </c>
      <c r="BT43" s="27">
        <v>9.0411320974692106</v>
      </c>
      <c r="BU43" s="27">
        <v>0</v>
      </c>
      <c r="BV43" s="27">
        <v>0</v>
      </c>
      <c r="BW43" s="27">
        <v>3.7948938922664599</v>
      </c>
      <c r="BX43" s="27">
        <v>3.58627000774483</v>
      </c>
      <c r="BY43" s="27">
        <v>40.888940571107298</v>
      </c>
      <c r="BZ43" s="27">
        <v>3.97563337776517</v>
      </c>
      <c r="CB43" s="36">
        <f t="shared" si="16"/>
        <v>7.9999646538248276E-3</v>
      </c>
      <c r="CC43" s="24">
        <f t="shared" si="17"/>
        <v>2.7386556271356663E-3</v>
      </c>
      <c r="CD43" s="24">
        <f t="shared" si="18"/>
        <v>2.7384428008964887E-3</v>
      </c>
      <c r="CE43" s="24">
        <f t="shared" si="19"/>
        <v>2.7392976599022673E-3</v>
      </c>
      <c r="CF43" s="24">
        <f t="shared" si="20"/>
        <v>2.7149979237570021E-3</v>
      </c>
      <c r="CG43" s="24">
        <f t="shared" si="21"/>
        <v>2.7142833849229382E-3</v>
      </c>
      <c r="CH43" s="24">
        <f t="shared" si="22"/>
        <v>2.7415173856476893E-3</v>
      </c>
      <c r="CI43" s="24">
        <f t="shared" si="23"/>
        <v>2.7377739551010002E-3</v>
      </c>
      <c r="CJ43" s="24">
        <f t="shared" si="24"/>
        <v>2.7315381219822129E-3</v>
      </c>
      <c r="CK43" s="24">
        <f t="shared" si="25"/>
        <v>2.7466937862586655E-3</v>
      </c>
      <c r="CL43" s="24" t="str">
        <f t="shared" si="11"/>
        <v/>
      </c>
      <c r="CM43" s="24">
        <f t="shared" si="12"/>
        <v>2.741587553535815E-3</v>
      </c>
      <c r="CN43" s="24" t="str">
        <f t="shared" si="13"/>
        <v/>
      </c>
      <c r="CO43" s="24">
        <f t="shared" si="14"/>
        <v>2.7451614634043621E-3</v>
      </c>
      <c r="CP43" s="24" t="str">
        <f t="shared" si="15"/>
        <v/>
      </c>
      <c r="CQ43" s="24">
        <f t="shared" si="26"/>
        <v>2.7161137150451906E-3</v>
      </c>
    </row>
    <row r="44" spans="1:95" x14ac:dyDescent="0.3">
      <c r="A44" s="27" t="s">
        <v>43</v>
      </c>
      <c r="B44" s="27">
        <v>4508.7703902000003</v>
      </c>
      <c r="C44" s="27">
        <v>4.6853543873000003</v>
      </c>
      <c r="D44" s="27">
        <v>14314.553587</v>
      </c>
      <c r="E44" s="27">
        <v>221.40275231000001</v>
      </c>
      <c r="F44" s="27">
        <v>214.76066220000001</v>
      </c>
      <c r="G44" s="27">
        <v>36.707582207000002</v>
      </c>
      <c r="H44" s="27">
        <v>309.76576598999998</v>
      </c>
      <c r="I44" s="27">
        <v>14.722341296</v>
      </c>
      <c r="J44" s="27">
        <v>4.0312157726000004</v>
      </c>
      <c r="K44" s="27"/>
      <c r="L44" s="27">
        <v>29.643625935999999</v>
      </c>
      <c r="M44" s="27"/>
      <c r="N44" s="27">
        <v>0.6935341532</v>
      </c>
      <c r="O44" s="30"/>
      <c r="P44" s="30">
        <v>0.19913603469999999</v>
      </c>
      <c r="Q44" s="27"/>
      <c r="R44" s="27" t="s">
        <v>43</v>
      </c>
      <c r="S44" s="27">
        <v>0</v>
      </c>
      <c r="T44" s="27">
        <v>0.69543365550610503</v>
      </c>
      <c r="U44" s="27">
        <v>14.7625793865404</v>
      </c>
      <c r="V44" s="27">
        <v>14.7625793865404</v>
      </c>
      <c r="W44" s="27">
        <v>0</v>
      </c>
      <c r="X44" s="27">
        <v>4.0422741711985299</v>
      </c>
      <c r="Y44" s="27">
        <v>0</v>
      </c>
      <c r="Z44" s="27">
        <v>0</v>
      </c>
      <c r="AA44" s="27">
        <v>0</v>
      </c>
      <c r="AB44" s="27">
        <v>4521.1211441353198</v>
      </c>
      <c r="AC44" s="27">
        <v>4.0313357678759596</v>
      </c>
      <c r="AD44" s="27">
        <v>8.6850325010208103</v>
      </c>
      <c r="AE44" s="27">
        <v>5.8982092431715696</v>
      </c>
      <c r="AF44" s="27">
        <v>0</v>
      </c>
      <c r="AG44" s="27">
        <v>29.7246603448922</v>
      </c>
      <c r="AH44" s="27">
        <v>29.7246603448922</v>
      </c>
      <c r="AI44" s="27">
        <v>114.830468689813</v>
      </c>
      <c r="AJ44" s="27">
        <v>3.21056130569055</v>
      </c>
      <c r="AK44" s="27">
        <v>2.5894293916101199</v>
      </c>
      <c r="AL44" s="27">
        <v>0</v>
      </c>
      <c r="AM44" s="27">
        <v>0</v>
      </c>
      <c r="AN44" s="27">
        <v>0.199680762597682</v>
      </c>
      <c r="AO44" s="27">
        <v>4.6982194327551596</v>
      </c>
      <c r="AP44" s="27">
        <v>0</v>
      </c>
      <c r="AQ44" s="27">
        <v>12918.389541618</v>
      </c>
      <c r="AR44" s="27">
        <v>1320.5434098553101</v>
      </c>
      <c r="AS44" s="27">
        <v>14353.763420163101</v>
      </c>
      <c r="AT44" s="27">
        <v>0</v>
      </c>
      <c r="AU44" s="27">
        <v>7.9390366123781497</v>
      </c>
      <c r="AV44" s="27">
        <v>0</v>
      </c>
      <c r="AW44" s="27">
        <v>145.00546093772999</v>
      </c>
      <c r="AX44" s="27">
        <v>0.12554842967972299</v>
      </c>
      <c r="AY44" s="27">
        <v>4.4146632544850302E-2</v>
      </c>
      <c r="AZ44" s="27">
        <v>166.07713242546899</v>
      </c>
      <c r="BA44" s="27">
        <v>5.6421511040857103E-2</v>
      </c>
      <c r="BB44" s="27">
        <v>0</v>
      </c>
      <c r="BC44" s="27">
        <v>8.1832388407877005E-3</v>
      </c>
      <c r="BD44" s="27">
        <v>222.00365067210299</v>
      </c>
      <c r="BE44" s="27">
        <v>215.343344139191</v>
      </c>
      <c r="BF44" s="27">
        <v>6.6603065329122497</v>
      </c>
      <c r="BG44" s="27">
        <v>0</v>
      </c>
      <c r="BH44" s="27">
        <v>0</v>
      </c>
      <c r="BI44" s="27">
        <v>0.88099065312587799</v>
      </c>
      <c r="BJ44" s="27">
        <v>0</v>
      </c>
      <c r="BK44" s="27">
        <v>9.4538337067080906</v>
      </c>
      <c r="BL44" s="27">
        <v>0</v>
      </c>
      <c r="BM44" s="27">
        <v>0.245714712531623</v>
      </c>
      <c r="BN44" s="27">
        <v>37.8152344172357</v>
      </c>
      <c r="BO44" s="27">
        <v>9.8214676058071202</v>
      </c>
      <c r="BP44" s="27">
        <v>0</v>
      </c>
      <c r="BQ44" s="27">
        <v>0.63527698955339995</v>
      </c>
      <c r="BR44" s="27">
        <v>8.6142246071528703E-4</v>
      </c>
      <c r="BS44" s="27">
        <v>36.808151411392402</v>
      </c>
      <c r="BT44" s="27">
        <v>68.568861576319307</v>
      </c>
      <c r="BU44" s="27">
        <v>0</v>
      </c>
      <c r="BV44" s="27">
        <v>0</v>
      </c>
      <c r="BW44" s="27">
        <v>28.780546855709499</v>
      </c>
      <c r="BX44" s="27">
        <v>27.198518877874601</v>
      </c>
      <c r="BY44" s="27">
        <v>310.61445754989199</v>
      </c>
      <c r="BZ44" s="27">
        <v>30.1514976956719</v>
      </c>
      <c r="CB44" s="36">
        <f t="shared" si="16"/>
        <v>8.0000251730851079E-3</v>
      </c>
      <c r="CC44" s="24">
        <f t="shared" si="17"/>
        <v>2.7392732089805225E-3</v>
      </c>
      <c r="CD44" s="24">
        <f t="shared" si="18"/>
        <v>2.7457998673549597E-3</v>
      </c>
      <c r="CE44" s="24">
        <f t="shared" si="19"/>
        <v>2.739158641922969E-3</v>
      </c>
      <c r="CF44" s="24">
        <f t="shared" si="20"/>
        <v>2.7140510035829433E-3</v>
      </c>
      <c r="CG44" s="24">
        <f t="shared" si="21"/>
        <v>2.7131688514182217E-3</v>
      </c>
      <c r="CH44" s="24">
        <f t="shared" si="22"/>
        <v>2.7397392676334277E-3</v>
      </c>
      <c r="CI44" s="24">
        <f t="shared" si="23"/>
        <v>2.7397848731916218E-3</v>
      </c>
      <c r="CJ44" s="24">
        <f t="shared" si="24"/>
        <v>2.7331312140775484E-3</v>
      </c>
      <c r="CK44" s="24">
        <f t="shared" si="25"/>
        <v>2.7431919357165119E-3</v>
      </c>
      <c r="CL44" s="24" t="str">
        <f t="shared" si="11"/>
        <v/>
      </c>
      <c r="CM44" s="24">
        <f t="shared" si="12"/>
        <v>2.7336200054322809E-3</v>
      </c>
      <c r="CN44" s="24" t="str">
        <f t="shared" si="13"/>
        <v/>
      </c>
      <c r="CO44" s="24">
        <f t="shared" si="14"/>
        <v>2.7388734892732137E-3</v>
      </c>
      <c r="CP44" s="24" t="str">
        <f t="shared" si="15"/>
        <v/>
      </c>
      <c r="CQ44" s="24">
        <f t="shared" si="26"/>
        <v>2.735456184525537E-3</v>
      </c>
    </row>
    <row r="45" spans="1:95" s="29" customFormat="1" x14ac:dyDescent="0.3">
      <c r="A45" s="27" t="s">
        <v>44</v>
      </c>
      <c r="B45" s="27">
        <v>0.1120638939</v>
      </c>
      <c r="C45" s="27">
        <v>1.4860000000000001E-4</v>
      </c>
      <c r="D45" s="27">
        <v>0.54523873310000004</v>
      </c>
      <c r="E45" s="27">
        <v>1.3224747800000001E-2</v>
      </c>
      <c r="F45" s="27">
        <v>1.2828000900000001E-2</v>
      </c>
      <c r="G45" s="27">
        <v>1.1151190000000001E-4</v>
      </c>
      <c r="H45" s="27">
        <v>6.0573416000000001E-3</v>
      </c>
      <c r="I45" s="27">
        <v>3.3753610000000002E-4</v>
      </c>
      <c r="J45" s="27">
        <v>9.2406599999999997E-5</v>
      </c>
      <c r="K45" s="27"/>
      <c r="L45" s="27">
        <v>6.796336E-4</v>
      </c>
      <c r="M45" s="27"/>
      <c r="N45" s="27">
        <v>1.5904199999999999E-5</v>
      </c>
      <c r="O45" s="30"/>
      <c r="P45" s="30">
        <v>1.3953E-5</v>
      </c>
      <c r="Q45" s="27"/>
      <c r="R45" s="27" t="s">
        <v>44</v>
      </c>
      <c r="S45" s="27">
        <v>0</v>
      </c>
      <c r="T45" s="27">
        <v>1.5948307363745899E-5</v>
      </c>
      <c r="U45" s="27">
        <v>3.3839482626366399E-4</v>
      </c>
      <c r="V45" s="27">
        <v>3.3839482626366399E-4</v>
      </c>
      <c r="W45" s="27">
        <v>0</v>
      </c>
      <c r="X45" s="27">
        <v>9.2650805813588804E-5</v>
      </c>
      <c r="Y45" s="27">
        <v>0</v>
      </c>
      <c r="Z45" s="27">
        <v>0</v>
      </c>
      <c r="AA45" s="27">
        <v>0</v>
      </c>
      <c r="AB45" s="27">
        <v>0.112370635757866</v>
      </c>
      <c r="AC45" s="27">
        <v>7.6157918331982801E-5</v>
      </c>
      <c r="AD45" s="27">
        <v>1.6401399282395501E-4</v>
      </c>
      <c r="AE45" s="27">
        <v>1.11452945782832E-4</v>
      </c>
      <c r="AF45" s="27">
        <v>0</v>
      </c>
      <c r="AG45" s="27">
        <v>6.8152600644852304E-4</v>
      </c>
      <c r="AH45" s="27">
        <v>6.8152600644852304E-4</v>
      </c>
      <c r="AI45" s="27">
        <v>4.3742403148199997E-3</v>
      </c>
      <c r="AJ45" s="27">
        <v>6.0645447775260501E-5</v>
      </c>
      <c r="AK45" s="27">
        <v>4.8917104184923702E-5</v>
      </c>
      <c r="AL45" s="27">
        <v>0</v>
      </c>
      <c r="AM45" s="27">
        <v>0</v>
      </c>
      <c r="AN45" s="27">
        <v>1.39926862236478E-5</v>
      </c>
      <c r="AO45" s="27">
        <v>1.49036921906776E-4</v>
      </c>
      <c r="AP45" s="27">
        <v>0</v>
      </c>
      <c r="AQ45" s="27">
        <v>0.49206027877444902</v>
      </c>
      <c r="AR45" s="27">
        <v>5.0299123993451898E-2</v>
      </c>
      <c r="AS45" s="27">
        <v>0.54673364308272099</v>
      </c>
      <c r="AT45" s="27">
        <v>0</v>
      </c>
      <c r="AU45" s="27">
        <v>1.4992692339489699E-4</v>
      </c>
      <c r="AV45" s="27">
        <v>0</v>
      </c>
      <c r="AW45" s="27">
        <v>2.73912078572726E-3</v>
      </c>
      <c r="AX45" s="27">
        <v>7.5000578713272001E-6</v>
      </c>
      <c r="AY45" s="27">
        <v>2.6369219067775798E-6</v>
      </c>
      <c r="AZ45" s="27">
        <v>9.9199259247010896E-3</v>
      </c>
      <c r="BA45" s="27">
        <v>3.36998296929514E-6</v>
      </c>
      <c r="BB45" s="27">
        <v>0</v>
      </c>
      <c r="BC45" s="27">
        <v>4.8897633889448895E-7</v>
      </c>
      <c r="BD45" s="27">
        <v>1.3260521294994901E-2</v>
      </c>
      <c r="BE45" s="27">
        <v>1.28626833677805E-2</v>
      </c>
      <c r="BF45" s="27">
        <v>3.9783792721440601E-4</v>
      </c>
      <c r="BG45" s="27">
        <v>0</v>
      </c>
      <c r="BH45" s="27">
        <v>0</v>
      </c>
      <c r="BI45" s="27">
        <v>5.2609335471817003E-5</v>
      </c>
      <c r="BJ45" s="27">
        <v>0</v>
      </c>
      <c r="BK45" s="27">
        <v>5.6470312009126999E-4</v>
      </c>
      <c r="BL45" s="27">
        <v>0</v>
      </c>
      <c r="BM45" s="27">
        <v>1.46773590833181E-5</v>
      </c>
      <c r="BN45" s="27">
        <v>2.2587721357826699E-3</v>
      </c>
      <c r="BO45" s="27">
        <v>1.8555331986309199E-4</v>
      </c>
      <c r="BP45" s="27">
        <v>0</v>
      </c>
      <c r="BQ45" s="27">
        <v>3.7948114221465101E-5</v>
      </c>
      <c r="BR45" s="27">
        <v>5.1439342581722698E-8</v>
      </c>
      <c r="BS45" s="27">
        <v>1.1182872732684099E-4</v>
      </c>
      <c r="BT45" s="27">
        <v>1.2953140222291999E-3</v>
      </c>
      <c r="BU45" s="27">
        <v>0</v>
      </c>
      <c r="BV45" s="27">
        <v>0</v>
      </c>
      <c r="BW45" s="27">
        <v>5.4383647441260698E-4</v>
      </c>
      <c r="BX45" s="27">
        <v>5.1382529340762305E-4</v>
      </c>
      <c r="BY45" s="27">
        <v>6.0738768828849697E-3</v>
      </c>
      <c r="BZ45" s="27">
        <v>5.69663284776536E-4</v>
      </c>
      <c r="CB45" s="36">
        <f t="shared" si="16"/>
        <v>8.0006788866259244E-3</v>
      </c>
      <c r="CC45" s="24">
        <f t="shared" si="17"/>
        <v>2.7372050639229103E-3</v>
      </c>
      <c r="CD45" s="24">
        <f t="shared" si="18"/>
        <v>2.9402550927052286E-3</v>
      </c>
      <c r="CE45" s="24">
        <f t="shared" si="19"/>
        <v>2.7417530926710106E-3</v>
      </c>
      <c r="CF45" s="24">
        <f t="shared" si="20"/>
        <v>2.7050417547395747E-3</v>
      </c>
      <c r="CG45" s="24">
        <f t="shared" si="21"/>
        <v>2.7036533635182015E-3</v>
      </c>
      <c r="CH45" s="24">
        <f t="shared" si="22"/>
        <v>2.8411974582173635E-3</v>
      </c>
      <c r="CI45" s="24">
        <f t="shared" si="23"/>
        <v>2.7297920402853957E-3</v>
      </c>
      <c r="CJ45" s="24">
        <f t="shared" si="24"/>
        <v>2.5441019898729805E-3</v>
      </c>
      <c r="CK45" s="24">
        <f t="shared" si="25"/>
        <v>2.6427312939639297E-3</v>
      </c>
      <c r="CL45" s="24" t="str">
        <f t="shared" si="11"/>
        <v/>
      </c>
      <c r="CM45" s="24">
        <f t="shared" si="12"/>
        <v>2.7844509873011475E-3</v>
      </c>
      <c r="CN45" s="24" t="str">
        <f t="shared" si="13"/>
        <v/>
      </c>
      <c r="CO45" s="24">
        <f t="shared" si="14"/>
        <v>2.7733154604380984E-3</v>
      </c>
      <c r="CP45" s="24" t="str">
        <f t="shared" si="15"/>
        <v/>
      </c>
      <c r="CQ45" s="24">
        <f t="shared" si="26"/>
        <v>2.8442789111875668E-3</v>
      </c>
    </row>
    <row r="46" spans="1:95" s="29" customFormat="1" x14ac:dyDescent="0.3">
      <c r="A46" s="27" t="s">
        <v>45</v>
      </c>
      <c r="B46" s="27">
        <v>2.8097726719999998</v>
      </c>
      <c r="C46" s="27">
        <v>6.7734453999999996E-3</v>
      </c>
      <c r="D46" s="27">
        <v>13.670796761</v>
      </c>
      <c r="E46" s="27">
        <v>0.33158489479999997</v>
      </c>
      <c r="F46" s="27">
        <v>0.3216374541</v>
      </c>
      <c r="G46" s="27">
        <v>2.795942E-3</v>
      </c>
      <c r="H46" s="27">
        <v>0.1518758294</v>
      </c>
      <c r="I46" s="27">
        <v>7.3104392999999998E-3</v>
      </c>
      <c r="J46" s="27">
        <v>2.0017190999999999E-3</v>
      </c>
      <c r="K46" s="27"/>
      <c r="L46" s="27">
        <v>1.47196367E-2</v>
      </c>
      <c r="M46" s="27"/>
      <c r="N46" s="27">
        <v>3.443292E-4</v>
      </c>
      <c r="O46" s="30"/>
      <c r="P46" s="30">
        <v>3.020834E-4</v>
      </c>
      <c r="Q46" s="27"/>
      <c r="R46" s="27" t="s">
        <v>45</v>
      </c>
      <c r="S46" s="27">
        <v>0</v>
      </c>
      <c r="T46" s="27">
        <v>3.4538320315694298E-4</v>
      </c>
      <c r="U46" s="27">
        <v>7.3307445164992697E-3</v>
      </c>
      <c r="V46" s="27">
        <v>7.3307445164992697E-3</v>
      </c>
      <c r="W46" s="27">
        <v>0</v>
      </c>
      <c r="X46" s="27">
        <v>2.0071000788380701E-3</v>
      </c>
      <c r="Y46" s="27">
        <v>0</v>
      </c>
      <c r="Z46" s="27">
        <v>0</v>
      </c>
      <c r="AA46" s="27">
        <v>0</v>
      </c>
      <c r="AB46" s="27">
        <v>2.8174196954314699</v>
      </c>
      <c r="AC46" s="27">
        <v>1.9691150972449899E-3</v>
      </c>
      <c r="AD46" s="27">
        <v>4.2415935275847902E-3</v>
      </c>
      <c r="AE46" s="27">
        <v>2.8803706024967302E-3</v>
      </c>
      <c r="AF46" s="27">
        <v>0</v>
      </c>
      <c r="AG46" s="27">
        <v>1.4760016837844499E-2</v>
      </c>
      <c r="AH46" s="27">
        <v>1.4760016837844499E-2</v>
      </c>
      <c r="AI46" s="27">
        <v>0.109666120537707</v>
      </c>
      <c r="AJ46" s="27">
        <v>1.5679485500619901E-3</v>
      </c>
      <c r="AK46" s="27">
        <v>1.26474898054927E-3</v>
      </c>
      <c r="AL46" s="27">
        <v>0</v>
      </c>
      <c r="AM46" s="27">
        <v>0</v>
      </c>
      <c r="AN46" s="27">
        <v>3.0290028885957199E-4</v>
      </c>
      <c r="AO46" s="27">
        <v>6.7923457133881298E-3</v>
      </c>
      <c r="AP46" s="27">
        <v>0</v>
      </c>
      <c r="AQ46" s="27">
        <v>12.337423249723001</v>
      </c>
      <c r="AR46" s="27">
        <v>1.2611619636568101</v>
      </c>
      <c r="AS46" s="27">
        <v>13.7082513339176</v>
      </c>
      <c r="AT46" s="27">
        <v>0</v>
      </c>
      <c r="AU46" s="27">
        <v>3.8773958140842098E-3</v>
      </c>
      <c r="AV46" s="27">
        <v>0</v>
      </c>
      <c r="AW46" s="27">
        <v>7.0813403922022095E-2</v>
      </c>
      <c r="AX46" s="27">
        <v>1.88023505679656E-4</v>
      </c>
      <c r="AY46" s="27">
        <v>6.6116177185469207E-5</v>
      </c>
      <c r="AZ46" s="27">
        <v>0.24872983746424501</v>
      </c>
      <c r="BA46" s="27">
        <v>8.4501122703748606E-5</v>
      </c>
      <c r="BB46" s="27">
        <v>0</v>
      </c>
      <c r="BC46" s="27">
        <v>1.22567648274608E-5</v>
      </c>
      <c r="BD46" s="27">
        <v>0.332490124349412</v>
      </c>
      <c r="BE46" s="27">
        <v>0.32251524910345902</v>
      </c>
      <c r="BF46" s="27">
        <v>9.9748752459531496E-3</v>
      </c>
      <c r="BG46" s="27">
        <v>0</v>
      </c>
      <c r="BH46" s="27">
        <v>0</v>
      </c>
      <c r="BI46" s="27">
        <v>1.3194453611997401E-3</v>
      </c>
      <c r="BJ46" s="27">
        <v>0</v>
      </c>
      <c r="BK46" s="27">
        <v>1.41584067196879E-2</v>
      </c>
      <c r="BL46" s="27">
        <v>0</v>
      </c>
      <c r="BM46" s="27">
        <v>3.6798293622579398E-4</v>
      </c>
      <c r="BN46" s="27">
        <v>5.6635966864531498E-2</v>
      </c>
      <c r="BO46" s="27">
        <v>4.7957794383637602E-3</v>
      </c>
      <c r="BP46" s="27">
        <v>0</v>
      </c>
      <c r="BQ46" s="27">
        <v>9.5142208039154395E-4</v>
      </c>
      <c r="BR46" s="27">
        <v>1.2901067808660901E-6</v>
      </c>
      <c r="BS46" s="27">
        <v>2.80375095090859E-3</v>
      </c>
      <c r="BT46" s="27">
        <v>3.34846477842769E-2</v>
      </c>
      <c r="BU46" s="27">
        <v>0</v>
      </c>
      <c r="BV46" s="27">
        <v>0</v>
      </c>
      <c r="BW46" s="27">
        <v>1.40567788876403E-2</v>
      </c>
      <c r="BX46" s="27">
        <v>1.32828786810628E-2</v>
      </c>
      <c r="BY46" s="27">
        <v>0.15229289108616201</v>
      </c>
      <c r="BZ46" s="27">
        <v>1.4722926179136399E-2</v>
      </c>
      <c r="CB46" s="36">
        <f t="shared" si="16"/>
        <v>8.0000080146156883E-3</v>
      </c>
      <c r="CC46" s="24">
        <f t="shared" si="17"/>
        <v>2.7215808266890487E-3</v>
      </c>
      <c r="CD46" s="24">
        <f t="shared" si="18"/>
        <v>2.7903544314582056E-3</v>
      </c>
      <c r="CE46" s="24">
        <f t="shared" si="19"/>
        <v>2.7397505480039157E-3</v>
      </c>
      <c r="CF46" s="24">
        <f t="shared" si="20"/>
        <v>2.7300084039052052E-3</v>
      </c>
      <c r="CG46" s="24">
        <f t="shared" si="21"/>
        <v>2.7291442345085564E-3</v>
      </c>
      <c r="CH46" s="24">
        <f t="shared" si="22"/>
        <v>2.7929588341209953E-3</v>
      </c>
      <c r="CI46" s="24">
        <f t="shared" si="23"/>
        <v>2.7460701798940265E-3</v>
      </c>
      <c r="CJ46" s="24">
        <f t="shared" si="24"/>
        <v>2.7775644754029867E-3</v>
      </c>
      <c r="CK46" s="24">
        <f t="shared" si="25"/>
        <v>2.6881787949519001E-3</v>
      </c>
      <c r="CL46" s="24" t="str">
        <f t="shared" si="11"/>
        <v/>
      </c>
      <c r="CM46" s="24">
        <f t="shared" si="12"/>
        <v>2.7432835923524722E-3</v>
      </c>
      <c r="CN46" s="24" t="str">
        <f t="shared" si="13"/>
        <v/>
      </c>
      <c r="CO46" s="24">
        <f t="shared" si="14"/>
        <v>3.0610333278240009E-3</v>
      </c>
      <c r="CP46" s="24" t="str">
        <f t="shared" si="15"/>
        <v/>
      </c>
      <c r="CQ46" s="24">
        <f t="shared" si="26"/>
        <v>2.7041832142116785E-3</v>
      </c>
    </row>
    <row r="47" spans="1:95" x14ac:dyDescent="0.3">
      <c r="A47" s="27" t="s">
        <v>46</v>
      </c>
      <c r="B47" s="27">
        <v>395.11688655</v>
      </c>
      <c r="C47" s="27">
        <v>1.0004159614999999</v>
      </c>
      <c r="D47" s="27">
        <v>1959.0337681999999</v>
      </c>
      <c r="E47" s="27">
        <v>46.632570426000001</v>
      </c>
      <c r="F47" s="27">
        <v>45.223146049999997</v>
      </c>
      <c r="G47" s="27">
        <v>1.0943146003999999</v>
      </c>
      <c r="H47" s="27">
        <v>21.375350749999999</v>
      </c>
      <c r="I47" s="27">
        <v>1.0115435528000001</v>
      </c>
      <c r="J47" s="27">
        <v>0.27697707849999997</v>
      </c>
      <c r="K47" s="27"/>
      <c r="L47" s="27">
        <v>2.0367564362000001</v>
      </c>
      <c r="M47" s="27"/>
      <c r="N47" s="27">
        <v>4.7651400300000001E-2</v>
      </c>
      <c r="O47" s="30"/>
      <c r="P47" s="30">
        <v>4.1719239599999999E-2</v>
      </c>
      <c r="Q47" s="27"/>
      <c r="R47" s="27" t="s">
        <v>46</v>
      </c>
      <c r="S47" s="27">
        <v>0</v>
      </c>
      <c r="T47" s="27">
        <v>4.7784053479623001E-2</v>
      </c>
      <c r="U47" s="27">
        <v>1.0143061340707999</v>
      </c>
      <c r="V47" s="27">
        <v>1.0143061340707999</v>
      </c>
      <c r="W47" s="27">
        <v>0</v>
      </c>
      <c r="X47" s="27">
        <v>0.27772896393850699</v>
      </c>
      <c r="Y47" s="27">
        <v>0</v>
      </c>
      <c r="Z47" s="27">
        <v>0</v>
      </c>
      <c r="AA47" s="27">
        <v>0</v>
      </c>
      <c r="AB47" s="27">
        <v>396.19887389180502</v>
      </c>
      <c r="AC47" s="27">
        <v>0.27797158486511597</v>
      </c>
      <c r="AD47" s="27">
        <v>0.598863751868004</v>
      </c>
      <c r="AE47" s="27">
        <v>0.40669628107737799</v>
      </c>
      <c r="AF47" s="27">
        <v>0</v>
      </c>
      <c r="AG47" s="27">
        <v>2.0423193961396202</v>
      </c>
      <c r="AH47" s="27">
        <v>2.0423193961396202</v>
      </c>
      <c r="AI47" s="27">
        <v>15.715222180617999</v>
      </c>
      <c r="AJ47" s="27">
        <v>0.221377836116677</v>
      </c>
      <c r="AK47" s="27">
        <v>0.17854671901203101</v>
      </c>
      <c r="AL47" s="27">
        <v>0</v>
      </c>
      <c r="AM47" s="27">
        <v>0</v>
      </c>
      <c r="AN47" s="27">
        <v>4.1834385297996601E-2</v>
      </c>
      <c r="AO47" s="27">
        <v>1.0031575665660299</v>
      </c>
      <c r="AP47" s="27">
        <v>0</v>
      </c>
      <c r="AQ47" s="27">
        <v>1767.9596633005001</v>
      </c>
      <c r="AR47" s="27">
        <v>180.72410417627901</v>
      </c>
      <c r="AS47" s="27">
        <v>1964.3989896574001</v>
      </c>
      <c r="AT47" s="27">
        <v>0</v>
      </c>
      <c r="AU47" s="27">
        <v>0.54742286403307905</v>
      </c>
      <c r="AV47" s="27">
        <v>0</v>
      </c>
      <c r="AW47" s="27">
        <v>9.9985846014186208</v>
      </c>
      <c r="AX47" s="27">
        <v>2.64373119039732E-2</v>
      </c>
      <c r="AY47" s="27">
        <v>9.29611862534367E-3</v>
      </c>
      <c r="AZ47" s="27">
        <v>34.971627002119703</v>
      </c>
      <c r="BA47" s="27">
        <v>1.1880841513559399E-2</v>
      </c>
      <c r="BB47" s="27">
        <v>0</v>
      </c>
      <c r="BC47" s="27">
        <v>1.7231606619168901E-3</v>
      </c>
      <c r="BD47" s="27">
        <v>46.759173780218603</v>
      </c>
      <c r="BE47" s="27">
        <v>45.345889257748802</v>
      </c>
      <c r="BF47" s="27">
        <v>1.4132845224698101</v>
      </c>
      <c r="BG47" s="27">
        <v>0</v>
      </c>
      <c r="BH47" s="27">
        <v>0</v>
      </c>
      <c r="BI47" s="27">
        <v>0.185514780864941</v>
      </c>
      <c r="BJ47" s="27">
        <v>0</v>
      </c>
      <c r="BK47" s="27">
        <v>1.99073338960565</v>
      </c>
      <c r="BL47" s="27">
        <v>0</v>
      </c>
      <c r="BM47" s="27">
        <v>5.17410104919988E-2</v>
      </c>
      <c r="BN47" s="27">
        <v>7.9629798781183201</v>
      </c>
      <c r="BO47" s="27">
        <v>0.67721797306031695</v>
      </c>
      <c r="BP47" s="27">
        <v>0</v>
      </c>
      <c r="BQ47" s="27">
        <v>0.133774375864435</v>
      </c>
      <c r="BR47" s="27">
        <v>1.8138797903456E-4</v>
      </c>
      <c r="BS47" s="27">
        <v>1.09729680588595</v>
      </c>
      <c r="BT47" s="27">
        <v>4.7280189467339104</v>
      </c>
      <c r="BU47" s="27">
        <v>0</v>
      </c>
      <c r="BV47" s="27">
        <v>0</v>
      </c>
      <c r="BW47" s="27">
        <v>1.9845289402505</v>
      </c>
      <c r="BX47" s="27">
        <v>1.87541916549313</v>
      </c>
      <c r="BY47" s="27">
        <v>21.433957675933701</v>
      </c>
      <c r="BZ47" s="27">
        <v>2.0790165837949699</v>
      </c>
      <c r="CB47" s="36">
        <f t="shared" si="16"/>
        <v>8.0000154059124227E-3</v>
      </c>
      <c r="CC47" s="24">
        <f t="shared" si="17"/>
        <v>2.738398126317737E-3</v>
      </c>
      <c r="CD47" s="24">
        <f t="shared" si="18"/>
        <v>2.740465138040534E-3</v>
      </c>
      <c r="CE47" s="24">
        <f t="shared" si="19"/>
        <v>2.7387080021238296E-3</v>
      </c>
      <c r="CF47" s="24">
        <f t="shared" si="20"/>
        <v>2.7149126257045124E-3</v>
      </c>
      <c r="CG47" s="24">
        <f t="shared" si="21"/>
        <v>2.7141678204584941E-3</v>
      </c>
      <c r="CH47" s="24">
        <f t="shared" si="22"/>
        <v>2.725181117806526E-3</v>
      </c>
      <c r="CI47" s="24">
        <f t="shared" si="23"/>
        <v>2.7417994969604095E-3</v>
      </c>
      <c r="CJ47" s="24">
        <f t="shared" si="24"/>
        <v>2.7310551910028134E-3</v>
      </c>
      <c r="CK47" s="24">
        <f t="shared" si="25"/>
        <v>2.7146124963803322E-3</v>
      </c>
      <c r="CL47" s="24" t="str">
        <f t="shared" si="11"/>
        <v/>
      </c>
      <c r="CM47" s="24">
        <f t="shared" si="12"/>
        <v>2.7312838397108301E-3</v>
      </c>
      <c r="CN47" s="24" t="str">
        <f t="shared" si="13"/>
        <v/>
      </c>
      <c r="CO47" s="24">
        <f t="shared" si="14"/>
        <v>2.7838254235521475E-3</v>
      </c>
      <c r="CP47" s="24" t="str">
        <f t="shared" si="15"/>
        <v/>
      </c>
      <c r="CQ47" s="24">
        <f t="shared" si="26"/>
        <v>2.7600143027679252E-3</v>
      </c>
    </row>
    <row r="48" spans="1:95" x14ac:dyDescent="0.3">
      <c r="A48" s="27" t="s">
        <v>47</v>
      </c>
      <c r="B48" s="27">
        <v>962.01317057000006</v>
      </c>
      <c r="C48" s="27">
        <v>2.9880559018000001</v>
      </c>
      <c r="D48" s="27">
        <v>6514.6377699000004</v>
      </c>
      <c r="E48" s="27">
        <v>257.87738079000002</v>
      </c>
      <c r="F48" s="27">
        <v>239.76393777999999</v>
      </c>
      <c r="G48" s="27">
        <v>20.154160283</v>
      </c>
      <c r="H48" s="27">
        <v>227.83754551000001</v>
      </c>
      <c r="I48" s="27">
        <v>12.662265902</v>
      </c>
      <c r="J48" s="27">
        <v>3.4671325045999999</v>
      </c>
      <c r="K48" s="27"/>
      <c r="L48" s="27">
        <v>25.495637849000001</v>
      </c>
      <c r="M48" s="27"/>
      <c r="N48" s="27">
        <v>0.59648845969999997</v>
      </c>
      <c r="O48" s="30"/>
      <c r="P48" s="30">
        <v>0.2592662664</v>
      </c>
      <c r="Q48" s="27"/>
      <c r="R48" s="27" t="s">
        <v>47</v>
      </c>
      <c r="S48" s="27">
        <v>0</v>
      </c>
      <c r="T48" s="27">
        <v>0.59813038862911205</v>
      </c>
      <c r="U48" s="27">
        <v>12.696934527831299</v>
      </c>
      <c r="V48" s="27">
        <v>12.696934527831299</v>
      </c>
      <c r="W48" s="27">
        <v>0</v>
      </c>
      <c r="X48" s="27">
        <v>3.4766073921540501</v>
      </c>
      <c r="Y48" s="27">
        <v>0</v>
      </c>
      <c r="Z48" s="27">
        <v>0</v>
      </c>
      <c r="AA48" s="27">
        <v>0</v>
      </c>
      <c r="AB48" s="27">
        <v>964.64858858115701</v>
      </c>
      <c r="AC48" s="27">
        <v>2.87033691446937</v>
      </c>
      <c r="AD48" s="27">
        <v>6.1837821830447099</v>
      </c>
      <c r="AE48" s="27">
        <v>4.1995628799297897</v>
      </c>
      <c r="AF48" s="27">
        <v>0</v>
      </c>
      <c r="AG48" s="27">
        <v>25.565406642932199</v>
      </c>
      <c r="AH48" s="27">
        <v>25.565406642932199</v>
      </c>
      <c r="AI48" s="27">
        <v>52.260340527720103</v>
      </c>
      <c r="AJ48" s="27">
        <v>2.2859369649932302</v>
      </c>
      <c r="AK48" s="27">
        <v>1.84364509675557</v>
      </c>
      <c r="AL48" s="27">
        <v>0</v>
      </c>
      <c r="AM48" s="27">
        <v>0</v>
      </c>
      <c r="AN48" s="27">
        <v>0.25998313789013999</v>
      </c>
      <c r="AO48" s="27">
        <v>2.9962314948792099</v>
      </c>
      <c r="AP48" s="27">
        <v>0</v>
      </c>
      <c r="AQ48" s="27">
        <v>5879.2377926460404</v>
      </c>
      <c r="AR48" s="27">
        <v>600.98783565204405</v>
      </c>
      <c r="AS48" s="27">
        <v>6532.4859688258102</v>
      </c>
      <c r="AT48" s="27">
        <v>0</v>
      </c>
      <c r="AU48" s="27">
        <v>5.6526873856538797</v>
      </c>
      <c r="AV48" s="27">
        <v>0</v>
      </c>
      <c r="AW48" s="27">
        <v>103.243696489961</v>
      </c>
      <c r="AX48" s="27">
        <v>0.14016477625622001</v>
      </c>
      <c r="AY48" s="27">
        <v>4.9286375888490198E-2</v>
      </c>
      <c r="AZ48" s="27">
        <v>185.41249205509399</v>
      </c>
      <c r="BA48" s="27">
        <v>6.2989952552125403E-2</v>
      </c>
      <c r="BB48" s="27">
        <v>0</v>
      </c>
      <c r="BC48" s="27">
        <v>9.1359325703136793E-3</v>
      </c>
      <c r="BD48" s="27">
        <v>258.57753745481</v>
      </c>
      <c r="BE48" s="27">
        <v>240.41449928354299</v>
      </c>
      <c r="BF48" s="27">
        <v>18.163038171265999</v>
      </c>
      <c r="BG48" s="27">
        <v>0</v>
      </c>
      <c r="BH48" s="27">
        <v>0</v>
      </c>
      <c r="BI48" s="27">
        <v>0.98354919353825798</v>
      </c>
      <c r="BJ48" s="27">
        <v>0</v>
      </c>
      <c r="BK48" s="27">
        <v>10.5544851647679</v>
      </c>
      <c r="BL48" s="27">
        <v>0</v>
      </c>
      <c r="BM48" s="27">
        <v>0.27432204771242902</v>
      </c>
      <c r="BN48" s="27">
        <v>42.217867756411302</v>
      </c>
      <c r="BO48" s="27">
        <v>6.9928597433492703</v>
      </c>
      <c r="BP48" s="27">
        <v>0</v>
      </c>
      <c r="BQ48" s="27">
        <v>0.70924434431785899</v>
      </c>
      <c r="BR48" s="27">
        <v>9.6168443499397105E-4</v>
      </c>
      <c r="BS48" s="27">
        <v>20.209343652354001</v>
      </c>
      <c r="BT48" s="27">
        <v>48.820792150620001</v>
      </c>
      <c r="BU48" s="27">
        <v>0</v>
      </c>
      <c r="BV48" s="27">
        <v>0</v>
      </c>
      <c r="BW48" s="27">
        <v>20.4917989112733</v>
      </c>
      <c r="BX48" s="27">
        <v>19.3653778893759</v>
      </c>
      <c r="BY48" s="27">
        <v>228.46170899122001</v>
      </c>
      <c r="BZ48" s="27">
        <v>21.468239403962901</v>
      </c>
      <c r="CB48" s="36">
        <f t="shared" si="16"/>
        <v>8.0000693116090531E-3</v>
      </c>
      <c r="CC48" s="24">
        <f t="shared" si="17"/>
        <v>2.7394822563556512E-3</v>
      </c>
      <c r="CD48" s="24">
        <f t="shared" si="18"/>
        <v>2.7360910732241728E-3</v>
      </c>
      <c r="CE48" s="24">
        <f t="shared" si="19"/>
        <v>2.7397070345606921E-3</v>
      </c>
      <c r="CF48" s="24">
        <f t="shared" si="20"/>
        <v>2.7150759119123633E-3</v>
      </c>
      <c r="CG48" s="24">
        <f t="shared" si="21"/>
        <v>2.713341754254711E-3</v>
      </c>
      <c r="CH48" s="24">
        <f t="shared" si="22"/>
        <v>2.7380634359918344E-3</v>
      </c>
      <c r="CI48" s="24">
        <f t="shared" si="23"/>
        <v>2.7395110837541902E-3</v>
      </c>
      <c r="CJ48" s="24">
        <f t="shared" si="24"/>
        <v>2.7379480181208087E-3</v>
      </c>
      <c r="CK48" s="24">
        <f t="shared" si="25"/>
        <v>2.7327734205368501E-3</v>
      </c>
      <c r="CL48" s="24" t="str">
        <f t="shared" si="11"/>
        <v/>
      </c>
      <c r="CM48" s="24">
        <f t="shared" si="12"/>
        <v>2.7364992531432012E-3</v>
      </c>
      <c r="CN48" s="24" t="str">
        <f t="shared" si="13"/>
        <v/>
      </c>
      <c r="CO48" s="24">
        <f t="shared" si="14"/>
        <v>2.7526583329673762E-3</v>
      </c>
      <c r="CP48" s="24" t="str">
        <f t="shared" si="15"/>
        <v/>
      </c>
      <c r="CQ48" s="24">
        <f t="shared" si="26"/>
        <v>2.7650010164993527E-3</v>
      </c>
    </row>
    <row r="49" spans="1:95" x14ac:dyDescent="0.3">
      <c r="A49" s="27" t="s">
        <v>48</v>
      </c>
      <c r="B49" s="27">
        <v>669.34621749999997</v>
      </c>
      <c r="C49" s="27">
        <v>1.7826706460999999</v>
      </c>
      <c r="D49" s="27">
        <v>3250.3313644999998</v>
      </c>
      <c r="E49" s="27">
        <v>80.180475435999995</v>
      </c>
      <c r="F49" s="27">
        <v>77.775085503</v>
      </c>
      <c r="G49" s="27">
        <v>0.66782924710000002</v>
      </c>
      <c r="H49" s="27">
        <v>36.601648005999998</v>
      </c>
      <c r="I49" s="27">
        <v>1.7071897289</v>
      </c>
      <c r="J49" s="27">
        <v>0.46745652049999997</v>
      </c>
      <c r="K49" s="27"/>
      <c r="L49" s="27">
        <v>3.4374535875999999</v>
      </c>
      <c r="M49" s="27"/>
      <c r="N49" s="27">
        <v>8.0421610099999999E-2</v>
      </c>
      <c r="O49" s="30"/>
      <c r="P49" s="30">
        <v>7.0773908100000005E-2</v>
      </c>
      <c r="Q49" s="27"/>
      <c r="R49" s="27" t="s">
        <v>48</v>
      </c>
      <c r="S49" s="27">
        <v>0</v>
      </c>
      <c r="T49" s="27">
        <v>8.0644713598683304E-2</v>
      </c>
      <c r="U49" s="27">
        <v>1.7118575483827201</v>
      </c>
      <c r="V49" s="27">
        <v>1.7118575483827201</v>
      </c>
      <c r="W49" s="27">
        <v>0</v>
      </c>
      <c r="X49" s="27">
        <v>0.46873764264332901</v>
      </c>
      <c r="Y49" s="27">
        <v>0</v>
      </c>
      <c r="Z49" s="27">
        <v>0</v>
      </c>
      <c r="AA49" s="27">
        <v>0</v>
      </c>
      <c r="AB49" s="27">
        <v>671.17880912581302</v>
      </c>
      <c r="AC49" s="27">
        <v>0.477255965654586</v>
      </c>
      <c r="AD49" s="27">
        <v>1.0281938486326501</v>
      </c>
      <c r="AE49" s="27">
        <v>0.698261870522216</v>
      </c>
      <c r="AF49" s="27">
        <v>0</v>
      </c>
      <c r="AG49" s="27">
        <v>3.44686956438334</v>
      </c>
      <c r="AH49" s="27">
        <v>3.44686956438334</v>
      </c>
      <c r="AI49" s="27">
        <v>26.073950697465101</v>
      </c>
      <c r="AJ49" s="27">
        <v>0.38008378756672601</v>
      </c>
      <c r="AK49" s="27">
        <v>0.306548313334228</v>
      </c>
      <c r="AL49" s="27">
        <v>0</v>
      </c>
      <c r="AM49" s="27">
        <v>0</v>
      </c>
      <c r="AN49" s="27">
        <v>7.0964623330497495E-2</v>
      </c>
      <c r="AO49" s="27">
        <v>1.7875608438631601</v>
      </c>
      <c r="AP49" s="27">
        <v>0</v>
      </c>
      <c r="AQ49" s="27">
        <v>2933.3097125680001</v>
      </c>
      <c r="AR49" s="27">
        <v>299.85020020436701</v>
      </c>
      <c r="AS49" s="27">
        <v>3259.2338634698299</v>
      </c>
      <c r="AT49" s="27">
        <v>0</v>
      </c>
      <c r="AU49" s="27">
        <v>0.93987517550419297</v>
      </c>
      <c r="AV49" s="27">
        <v>0</v>
      </c>
      <c r="AW49" s="27">
        <v>17.166495997859801</v>
      </c>
      <c r="AX49" s="27">
        <v>4.5467289413515501E-2</v>
      </c>
      <c r="AY49" s="27">
        <v>1.59875539159046E-2</v>
      </c>
      <c r="AZ49" s="27">
        <v>60.1443764533145</v>
      </c>
      <c r="BA49" s="27">
        <v>2.04329566679342E-2</v>
      </c>
      <c r="BB49" s="27">
        <v>0</v>
      </c>
      <c r="BC49" s="27">
        <v>2.9635870241902199E-3</v>
      </c>
      <c r="BD49" s="27">
        <v>80.3980590067207</v>
      </c>
      <c r="BE49" s="27">
        <v>77.986103756468594</v>
      </c>
      <c r="BF49" s="27">
        <v>2.41195525025215</v>
      </c>
      <c r="BG49" s="27">
        <v>0</v>
      </c>
      <c r="BH49" s="27">
        <v>0</v>
      </c>
      <c r="BI49" s="27">
        <v>0.31904923871757102</v>
      </c>
      <c r="BJ49" s="27">
        <v>0</v>
      </c>
      <c r="BK49" s="27">
        <v>3.42368066039452</v>
      </c>
      <c r="BL49" s="27">
        <v>0</v>
      </c>
      <c r="BM49" s="27">
        <v>8.8984548368855498E-2</v>
      </c>
      <c r="BN49" s="27">
        <v>13.694784368789101</v>
      </c>
      <c r="BO49" s="27">
        <v>1.1627186195950701</v>
      </c>
      <c r="BP49" s="27">
        <v>0</v>
      </c>
      <c r="BQ49" s="27">
        <v>0.230065134139122</v>
      </c>
      <c r="BR49" s="27">
        <v>3.1196572332875902E-4</v>
      </c>
      <c r="BS49" s="27">
        <v>0.66965948540683495</v>
      </c>
      <c r="BT49" s="27">
        <v>8.1175953827084708</v>
      </c>
      <c r="BU49" s="27">
        <v>0</v>
      </c>
      <c r="BV49" s="27">
        <v>0</v>
      </c>
      <c r="BW49" s="27">
        <v>3.40723478186721</v>
      </c>
      <c r="BX49" s="27">
        <v>3.21991099003646</v>
      </c>
      <c r="BY49" s="27">
        <v>36.701916265149798</v>
      </c>
      <c r="BZ49" s="27">
        <v>3.5694953697129801</v>
      </c>
      <c r="CB49" s="36">
        <f t="shared" si="16"/>
        <v>8.0000244811234186E-3</v>
      </c>
      <c r="CC49" s="24">
        <f t="shared" si="17"/>
        <v>2.7378829937334368E-3</v>
      </c>
      <c r="CD49" s="24">
        <f t="shared" si="18"/>
        <v>2.7431863389115415E-3</v>
      </c>
      <c r="CE49" s="24">
        <f t="shared" si="19"/>
        <v>2.738951193426866E-3</v>
      </c>
      <c r="CF49" s="24">
        <f t="shared" si="20"/>
        <v>2.7136727431153829E-3</v>
      </c>
      <c r="CG49" s="24">
        <f t="shared" si="21"/>
        <v>2.7131857471304889E-3</v>
      </c>
      <c r="CH49" s="24">
        <f t="shared" si="22"/>
        <v>2.7405782462846711E-3</v>
      </c>
      <c r="CI49" s="24">
        <f t="shared" si="23"/>
        <v>2.7394465717326009E-3</v>
      </c>
      <c r="CJ49" s="24">
        <f t="shared" si="24"/>
        <v>2.7342124918521725E-3</v>
      </c>
      <c r="CK49" s="24">
        <f t="shared" si="25"/>
        <v>2.7406231106985677E-3</v>
      </c>
      <c r="CL49" s="24" t="str">
        <f t="shared" si="11"/>
        <v/>
      </c>
      <c r="CM49" s="24">
        <f t="shared" si="12"/>
        <v>2.7392302305714374E-3</v>
      </c>
      <c r="CN49" s="24" t="str">
        <f t="shared" si="13"/>
        <v/>
      </c>
      <c r="CO49" s="24">
        <f t="shared" si="14"/>
        <v>2.7741734890148048E-3</v>
      </c>
      <c r="CP49" s="24" t="str">
        <f t="shared" si="15"/>
        <v/>
      </c>
      <c r="CQ49" s="24">
        <f t="shared" si="26"/>
        <v>2.6947110258206887E-3</v>
      </c>
    </row>
    <row r="50" spans="1:95" x14ac:dyDescent="0.3">
      <c r="A50" s="27" t="s">
        <v>49</v>
      </c>
      <c r="B50" s="27">
        <v>835.86143159999995</v>
      </c>
      <c r="C50" s="27">
        <v>1.8894672894</v>
      </c>
      <c r="D50" s="27">
        <v>5206.2263498000002</v>
      </c>
      <c r="E50" s="27">
        <v>84.140396809999999</v>
      </c>
      <c r="F50" s="27">
        <v>77.409158241</v>
      </c>
      <c r="G50" s="27">
        <v>0.90440653820000005</v>
      </c>
      <c r="H50" s="27">
        <v>58.811088576000003</v>
      </c>
      <c r="I50" s="27">
        <v>2.7322637617000001</v>
      </c>
      <c r="J50" s="27">
        <v>0.74813874680000003</v>
      </c>
      <c r="K50" s="27"/>
      <c r="L50" s="27">
        <v>5.5014537487000004</v>
      </c>
      <c r="M50" s="27"/>
      <c r="N50" s="27">
        <v>0.1287104261</v>
      </c>
      <c r="O50" s="30"/>
      <c r="P50" s="30">
        <v>7.0162897799999999E-2</v>
      </c>
      <c r="Q50" s="27"/>
      <c r="R50" s="27" t="s">
        <v>49</v>
      </c>
      <c r="S50" s="27">
        <v>0</v>
      </c>
      <c r="T50" s="27">
        <v>0.12883136495213601</v>
      </c>
      <c r="U50" s="27">
        <v>2.7348901796346698</v>
      </c>
      <c r="V50" s="27">
        <v>2.7348901796346698</v>
      </c>
      <c r="W50" s="27">
        <v>0</v>
      </c>
      <c r="X50" s="27">
        <v>0.74885450234291995</v>
      </c>
      <c r="Y50" s="27">
        <v>0</v>
      </c>
      <c r="Z50" s="27">
        <v>0</v>
      </c>
      <c r="AA50" s="27">
        <v>0</v>
      </c>
      <c r="AB50" s="27">
        <v>836.259435189074</v>
      </c>
      <c r="AC50" s="27">
        <v>0.76670530139599002</v>
      </c>
      <c r="AD50" s="27">
        <v>1.6517745131033299</v>
      </c>
      <c r="AE50" s="27">
        <v>1.1217520134002199</v>
      </c>
      <c r="AF50" s="27">
        <v>0</v>
      </c>
      <c r="AG50" s="27">
        <v>5.5067379581965596</v>
      </c>
      <c r="AH50" s="27">
        <v>5.5067379581965596</v>
      </c>
      <c r="AI50" s="27">
        <v>41.6790485244575</v>
      </c>
      <c r="AJ50" s="27">
        <v>0.61060458172504195</v>
      </c>
      <c r="AK50" s="27">
        <v>0.492462186179838</v>
      </c>
      <c r="AL50" s="27">
        <v>0</v>
      </c>
      <c r="AM50" s="27">
        <v>0</v>
      </c>
      <c r="AN50" s="27">
        <v>7.0231100873899596E-2</v>
      </c>
      <c r="AO50" s="27">
        <v>1.8912859915701801</v>
      </c>
      <c r="AP50" s="27">
        <v>0</v>
      </c>
      <c r="AQ50" s="27">
        <v>4688.8892962606296</v>
      </c>
      <c r="AR50" s="27">
        <v>479.308048417245</v>
      </c>
      <c r="AS50" s="27">
        <v>5209.8763932023303</v>
      </c>
      <c r="AT50" s="27">
        <v>0</v>
      </c>
      <c r="AU50" s="27">
        <v>1.50990823489383</v>
      </c>
      <c r="AV50" s="27">
        <v>0</v>
      </c>
      <c r="AW50" s="27">
        <v>27.577962576941001</v>
      </c>
      <c r="AX50" s="27">
        <v>4.5172833798067601E-2</v>
      </c>
      <c r="AY50" s="27">
        <v>1.58840924630257E-2</v>
      </c>
      <c r="AZ50" s="27">
        <v>59.7552608180251</v>
      </c>
      <c r="BA50" s="27">
        <v>2.03006091374416E-2</v>
      </c>
      <c r="BB50" s="27">
        <v>0</v>
      </c>
      <c r="BC50" s="27">
        <v>2.9443240267729301E-3</v>
      </c>
      <c r="BD50" s="27">
        <v>84.219131021731798</v>
      </c>
      <c r="BE50" s="27">
        <v>77.4814480523264</v>
      </c>
      <c r="BF50" s="27">
        <v>6.7376829694053599</v>
      </c>
      <c r="BG50" s="27">
        <v>0</v>
      </c>
      <c r="BH50" s="27">
        <v>0</v>
      </c>
      <c r="BI50" s="27">
        <v>0.31698441561643897</v>
      </c>
      <c r="BJ50" s="27">
        <v>0</v>
      </c>
      <c r="BK50" s="27">
        <v>3.4015230117120598</v>
      </c>
      <c r="BL50" s="27">
        <v>0</v>
      </c>
      <c r="BM50" s="27">
        <v>8.8408142238242199E-2</v>
      </c>
      <c r="BN50" s="27">
        <v>13.6060838067869</v>
      </c>
      <c r="BO50" s="27">
        <v>1.86790714704742</v>
      </c>
      <c r="BP50" s="27">
        <v>0</v>
      </c>
      <c r="BQ50" s="27">
        <v>0.22857605754867999</v>
      </c>
      <c r="BR50" s="27">
        <v>3.0994097367901798E-4</v>
      </c>
      <c r="BS50" s="27">
        <v>0.90479352184082495</v>
      </c>
      <c r="BT50" s="27">
        <v>13.0408240911633</v>
      </c>
      <c r="BU50" s="27">
        <v>0</v>
      </c>
      <c r="BV50" s="27">
        <v>0</v>
      </c>
      <c r="BW50" s="27">
        <v>5.4737052619208102</v>
      </c>
      <c r="BX50" s="27">
        <v>5.1727880271918298</v>
      </c>
      <c r="BY50" s="27">
        <v>58.867529383201799</v>
      </c>
      <c r="BZ50" s="27">
        <v>5.7344171584263801</v>
      </c>
      <c r="CB50" s="36">
        <f t="shared" si="16"/>
        <v>8.0000071746114572E-3</v>
      </c>
      <c r="CC50" s="24">
        <f t="shared" si="17"/>
        <v>4.7615977245438321E-4</v>
      </c>
      <c r="CD50" s="24">
        <f t="shared" si="18"/>
        <v>9.6254758173539283E-4</v>
      </c>
      <c r="CE50" s="24">
        <f t="shared" si="19"/>
        <v>7.0109195357407044E-4</v>
      </c>
      <c r="CF50" s="24">
        <f t="shared" si="20"/>
        <v>9.3574804394601558E-4</v>
      </c>
      <c r="CG50" s="24">
        <f t="shared" si="21"/>
        <v>9.3386639215656687E-4</v>
      </c>
      <c r="CH50" s="24">
        <f t="shared" si="22"/>
        <v>4.2788682354629679E-4</v>
      </c>
      <c r="CI50" s="24">
        <f t="shared" si="23"/>
        <v>9.5969669272247021E-4</v>
      </c>
      <c r="CJ50" s="24">
        <f t="shared" si="24"/>
        <v>9.6126075801541012E-4</v>
      </c>
      <c r="CK50" s="24">
        <f t="shared" si="25"/>
        <v>9.5671497563975096E-4</v>
      </c>
      <c r="CL50" s="24" t="str">
        <f t="shared" si="11"/>
        <v/>
      </c>
      <c r="CM50" s="24">
        <f t="shared" si="12"/>
        <v>9.6051148258911423E-4</v>
      </c>
      <c r="CN50" s="24" t="str">
        <f t="shared" si="13"/>
        <v/>
      </c>
      <c r="CO50" s="24">
        <f t="shared" si="14"/>
        <v>9.396197013756566E-4</v>
      </c>
      <c r="CP50" s="24" t="str">
        <f t="shared" si="15"/>
        <v/>
      </c>
      <c r="CQ50" s="24">
        <f t="shared" si="26"/>
        <v>9.7206751770730841E-4</v>
      </c>
    </row>
    <row r="51" spans="1:95" x14ac:dyDescent="0.3">
      <c r="A51" s="27" t="s">
        <v>50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30"/>
      <c r="P51" s="30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B51" s="36" t="e">
        <f t="shared" si="16"/>
        <v>#DIV/0!</v>
      </c>
      <c r="CC51" s="24" t="str">
        <f t="shared" si="17"/>
        <v/>
      </c>
      <c r="CD51" s="24" t="str">
        <f t="shared" si="18"/>
        <v/>
      </c>
      <c r="CE51" s="24" t="str">
        <f t="shared" si="19"/>
        <v/>
      </c>
      <c r="CF51" s="24" t="str">
        <f t="shared" si="20"/>
        <v/>
      </c>
      <c r="CG51" s="24" t="str">
        <f t="shared" si="21"/>
        <v/>
      </c>
      <c r="CH51" s="24" t="str">
        <f t="shared" si="22"/>
        <v/>
      </c>
      <c r="CI51" s="24" t="str">
        <f t="shared" si="23"/>
        <v/>
      </c>
      <c r="CJ51" s="24" t="str">
        <f t="shared" si="24"/>
        <v/>
      </c>
      <c r="CK51" s="24" t="str">
        <f t="shared" si="25"/>
        <v/>
      </c>
      <c r="CL51" s="24" t="str">
        <f t="shared" si="11"/>
        <v/>
      </c>
      <c r="CM51" s="24" t="str">
        <f t="shared" si="12"/>
        <v/>
      </c>
      <c r="CN51" s="24" t="str">
        <f t="shared" si="13"/>
        <v/>
      </c>
      <c r="CO51" s="24" t="str">
        <f t="shared" si="14"/>
        <v/>
      </c>
      <c r="CP51" s="24" t="str">
        <f t="shared" si="15"/>
        <v/>
      </c>
      <c r="CQ51" s="24" t="str">
        <f t="shared" si="26"/>
        <v/>
      </c>
    </row>
    <row r="52" spans="1:95" x14ac:dyDescent="0.3">
      <c r="A52" s="42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30"/>
      <c r="P52" s="30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C52" s="24" t="str">
        <f t="shared" si="17"/>
        <v/>
      </c>
      <c r="CD52" s="24" t="str">
        <f t="shared" si="18"/>
        <v/>
      </c>
      <c r="CE52" s="24" t="str">
        <f t="shared" si="19"/>
        <v/>
      </c>
      <c r="CF52" s="24" t="str">
        <f t="shared" si="20"/>
        <v/>
      </c>
      <c r="CG52" s="24" t="str">
        <f t="shared" si="21"/>
        <v/>
      </c>
      <c r="CH52" s="24" t="str">
        <f t="shared" si="22"/>
        <v/>
      </c>
      <c r="CI52" s="24" t="str">
        <f t="shared" si="23"/>
        <v/>
      </c>
      <c r="CJ52" s="24" t="str">
        <f t="shared" si="24"/>
        <v/>
      </c>
      <c r="CK52" s="24" t="str">
        <f t="shared" si="25"/>
        <v/>
      </c>
      <c r="CL52" s="24" t="str">
        <f t="shared" si="11"/>
        <v/>
      </c>
      <c r="CM52" s="24" t="str">
        <f t="shared" si="12"/>
        <v/>
      </c>
      <c r="CN52" s="24" t="str">
        <f t="shared" si="13"/>
        <v/>
      </c>
      <c r="CO52" s="24" t="str">
        <f t="shared" si="14"/>
        <v/>
      </c>
      <c r="CP52" s="24" t="str">
        <f t="shared" si="15"/>
        <v/>
      </c>
      <c r="CQ52" s="24" t="str">
        <f t="shared" si="26"/>
        <v/>
      </c>
    </row>
    <row r="53" spans="1:95" s="29" customFormat="1" x14ac:dyDescent="0.3">
      <c r="A53" s="42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30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C53" s="24" t="str">
        <f t="shared" si="17"/>
        <v/>
      </c>
      <c r="CD53" s="24" t="str">
        <f t="shared" si="18"/>
        <v/>
      </c>
      <c r="CE53" s="24" t="str">
        <f t="shared" si="19"/>
        <v/>
      </c>
      <c r="CF53" s="24" t="str">
        <f t="shared" si="20"/>
        <v/>
      </c>
      <c r="CG53" s="24" t="str">
        <f t="shared" si="21"/>
        <v/>
      </c>
      <c r="CH53" s="24" t="str">
        <f t="shared" si="22"/>
        <v/>
      </c>
      <c r="CI53" s="24" t="str">
        <f t="shared" si="23"/>
        <v/>
      </c>
      <c r="CJ53" s="24" t="str">
        <f t="shared" si="24"/>
        <v/>
      </c>
      <c r="CK53" s="24" t="str">
        <f t="shared" si="25"/>
        <v/>
      </c>
      <c r="CL53" s="24" t="str">
        <f t="shared" si="11"/>
        <v/>
      </c>
      <c r="CM53" s="24" t="str">
        <f t="shared" si="12"/>
        <v/>
      </c>
      <c r="CN53" s="24" t="str">
        <f t="shared" si="13"/>
        <v/>
      </c>
      <c r="CO53" s="24" t="str">
        <f t="shared" si="14"/>
        <v/>
      </c>
      <c r="CP53" s="24" t="str">
        <f t="shared" si="15"/>
        <v/>
      </c>
      <c r="CQ53" s="24" t="str">
        <f t="shared" si="26"/>
        <v/>
      </c>
    </row>
    <row r="54" spans="1:95" x14ac:dyDescent="0.3">
      <c r="A54" s="42" t="s">
        <v>231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30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C54" s="24" t="str">
        <f t="shared" si="17"/>
        <v/>
      </c>
      <c r="CD54" s="24" t="str">
        <f t="shared" si="18"/>
        <v/>
      </c>
      <c r="CE54" s="24" t="str">
        <f t="shared" si="19"/>
        <v/>
      </c>
      <c r="CF54" s="24" t="str">
        <f t="shared" si="20"/>
        <v/>
      </c>
      <c r="CG54" s="24" t="str">
        <f t="shared" si="21"/>
        <v/>
      </c>
      <c r="CH54" s="24" t="str">
        <f t="shared" si="22"/>
        <v/>
      </c>
      <c r="CI54" s="24" t="str">
        <f t="shared" si="23"/>
        <v/>
      </c>
      <c r="CJ54" s="24" t="str">
        <f t="shared" si="24"/>
        <v/>
      </c>
      <c r="CK54" s="24" t="str">
        <f t="shared" si="25"/>
        <v/>
      </c>
      <c r="CL54" s="24" t="str">
        <f t="shared" si="11"/>
        <v/>
      </c>
      <c r="CM54" s="24" t="str">
        <f t="shared" si="12"/>
        <v/>
      </c>
      <c r="CN54" s="24" t="str">
        <f t="shared" si="13"/>
        <v/>
      </c>
      <c r="CO54" s="24" t="str">
        <f t="shared" si="14"/>
        <v/>
      </c>
      <c r="CP54" s="24" t="str">
        <f t="shared" si="15"/>
        <v/>
      </c>
      <c r="CQ54" s="24" t="str">
        <f t="shared" si="26"/>
        <v/>
      </c>
    </row>
    <row r="55" spans="1:95" x14ac:dyDescent="0.3">
      <c r="A55" s="27" t="s">
        <v>1</v>
      </c>
      <c r="B55" s="27">
        <v>5538.9612384000002</v>
      </c>
      <c r="C55" s="27">
        <v>12.767794495</v>
      </c>
      <c r="D55" s="27">
        <v>27115.741446</v>
      </c>
      <c r="E55" s="27">
        <v>652.33757920000005</v>
      </c>
      <c r="F55" s="27">
        <v>632.75187563999998</v>
      </c>
      <c r="G55" s="27">
        <v>6.5326316934999999</v>
      </c>
      <c r="H55" s="27">
        <v>298.67171896999997</v>
      </c>
      <c r="I55" s="27">
        <v>14.588708473000001</v>
      </c>
      <c r="J55" s="27">
        <v>3.9946270344000001</v>
      </c>
      <c r="K55" s="27"/>
      <c r="L55" s="27">
        <v>29.374558503999999</v>
      </c>
      <c r="M55" s="27"/>
      <c r="N55" s="27">
        <v>0.68723966120000002</v>
      </c>
      <c r="O55" s="30"/>
      <c r="P55" s="30">
        <v>0.6029284935</v>
      </c>
      <c r="Q55" s="27"/>
      <c r="R55" s="27" t="s">
        <v>1</v>
      </c>
      <c r="S55" s="27">
        <v>0</v>
      </c>
      <c r="T55" s="27">
        <v>0.21380910194343</v>
      </c>
      <c r="U55" s="27">
        <v>4.5386601796138004</v>
      </c>
      <c r="V55" s="27">
        <v>4.5386601796138004</v>
      </c>
      <c r="W55" s="27">
        <v>0</v>
      </c>
      <c r="X55" s="27">
        <v>1.2427791471116501</v>
      </c>
      <c r="Y55" s="27">
        <v>0</v>
      </c>
      <c r="Z55" s="27">
        <v>0</v>
      </c>
      <c r="AA55" s="27">
        <v>0</v>
      </c>
      <c r="AB55" s="27">
        <v>1718.0318417963199</v>
      </c>
      <c r="AC55" s="27">
        <v>1.19608110204467</v>
      </c>
      <c r="AD55" s="27">
        <v>2.5768211723904</v>
      </c>
      <c r="AE55" s="27">
        <v>1.7499520093440599</v>
      </c>
      <c r="AF55" s="27">
        <v>0</v>
      </c>
      <c r="AG55" s="27">
        <v>9.1388361270642893</v>
      </c>
      <c r="AH55" s="27">
        <v>9.1388361270642893</v>
      </c>
      <c r="AI55" s="27">
        <v>67.1472259964616</v>
      </c>
      <c r="AJ55" s="27">
        <v>0.95256092314886098</v>
      </c>
      <c r="AK55" s="27">
        <v>0.76827032792823702</v>
      </c>
      <c r="AL55" s="27">
        <v>0</v>
      </c>
      <c r="AM55" s="27">
        <v>0</v>
      </c>
      <c r="AN55" s="27">
        <v>0.18744361497283599</v>
      </c>
      <c r="AO55" s="27">
        <v>3.95086043420031</v>
      </c>
      <c r="AP55" s="27">
        <v>0</v>
      </c>
      <c r="AQ55" s="27">
        <v>7553.9748876800104</v>
      </c>
      <c r="AR55" s="27">
        <v>772.186628535522</v>
      </c>
      <c r="AS55" s="27">
        <v>8393.3087422119897</v>
      </c>
      <c r="AT55" s="27">
        <v>0</v>
      </c>
      <c r="AU55" s="27">
        <v>2.3554947540799098</v>
      </c>
      <c r="AV55" s="27">
        <v>0</v>
      </c>
      <c r="AW55" s="27">
        <v>43.022898039663303</v>
      </c>
      <c r="AX55" s="27">
        <v>0.114551300782089</v>
      </c>
      <c r="AY55" s="27">
        <v>4.0279990740587399E-2</v>
      </c>
      <c r="AZ55" s="27">
        <v>151.531056267465</v>
      </c>
      <c r="BA55" s="27">
        <v>5.1480009920798903E-2</v>
      </c>
      <c r="BB55" s="27">
        <v>0</v>
      </c>
      <c r="BC55" s="27">
        <v>7.4664508341738302E-3</v>
      </c>
      <c r="BD55" s="27">
        <v>202.568412656102</v>
      </c>
      <c r="BE55" s="27">
        <v>196.48229038556201</v>
      </c>
      <c r="BF55" s="27">
        <v>6.0861222705401996</v>
      </c>
      <c r="BG55" s="27">
        <v>0</v>
      </c>
      <c r="BH55" s="27">
        <v>0</v>
      </c>
      <c r="BI55" s="27">
        <v>0.80383022073777799</v>
      </c>
      <c r="BJ55" s="27">
        <v>0</v>
      </c>
      <c r="BK55" s="27">
        <v>8.6257939648473503</v>
      </c>
      <c r="BL55" s="27">
        <v>0</v>
      </c>
      <c r="BM55" s="27">
        <v>0.22419310967443201</v>
      </c>
      <c r="BN55" s="27">
        <v>34.5032153970797</v>
      </c>
      <c r="BO55" s="27">
        <v>2.9139983616765899</v>
      </c>
      <c r="BP55" s="27">
        <v>0</v>
      </c>
      <c r="BQ55" s="27">
        <v>0.57963771623208105</v>
      </c>
      <c r="BR55" s="27">
        <v>7.8595724797036895E-4</v>
      </c>
      <c r="BS55" s="27">
        <v>2.3027884625076398</v>
      </c>
      <c r="BT55" s="27">
        <v>20.343980573821099</v>
      </c>
      <c r="BU55" s="27">
        <v>0</v>
      </c>
      <c r="BV55" s="27">
        <v>0</v>
      </c>
      <c r="BW55" s="27">
        <v>8.5390801856406409</v>
      </c>
      <c r="BX55" s="27">
        <v>8.0697991381471006</v>
      </c>
      <c r="BY55" s="27">
        <v>92.8077131566329</v>
      </c>
      <c r="BZ55" s="27">
        <v>8.9458680118355307</v>
      </c>
      <c r="CB55" s="36">
        <f t="shared" ref="CB55:CB58" si="27">AI55/AS55</f>
        <v>8.0000900787506931E-3</v>
      </c>
      <c r="CC55" s="24">
        <f t="shared" si="17"/>
        <v>-0.68982779119562943</v>
      </c>
      <c r="CD55" s="24">
        <f t="shared" si="18"/>
        <v>-0.69056046165627838</v>
      </c>
      <c r="CE55" s="24">
        <f t="shared" si="19"/>
        <v>-0.69046360915754579</v>
      </c>
      <c r="CF55" s="24">
        <f t="shared" si="20"/>
        <v>-0.68947302881964345</v>
      </c>
      <c r="CG55" s="24">
        <f t="shared" si="21"/>
        <v>-0.68947971874942449</v>
      </c>
      <c r="CH55" s="24">
        <f t="shared" si="22"/>
        <v>-0.64749452126637941</v>
      </c>
      <c r="CI55" s="24">
        <f t="shared" si="23"/>
        <v>-0.68926514543563144</v>
      </c>
      <c r="CJ55" s="24">
        <f t="shared" si="24"/>
        <v>-0.68889225608876148</v>
      </c>
      <c r="CK55" s="24">
        <f t="shared" si="25"/>
        <v>-0.68888731378189416</v>
      </c>
      <c r="CL55" s="24" t="str">
        <f t="shared" si="11"/>
        <v/>
      </c>
      <c r="CM55" s="24">
        <f t="shared" si="12"/>
        <v>-0.68888600910138509</v>
      </c>
      <c r="CN55" s="24" t="str">
        <f t="shared" si="13"/>
        <v/>
      </c>
      <c r="CO55" s="24">
        <f t="shared" si="14"/>
        <v>-0.68888713208126762</v>
      </c>
      <c r="CP55" s="24" t="str">
        <f t="shared" si="15"/>
        <v/>
      </c>
      <c r="CQ55" s="24">
        <f t="shared" si="26"/>
        <v>-0.68911136727885292</v>
      </c>
    </row>
    <row r="56" spans="1:95" x14ac:dyDescent="0.3">
      <c r="A56" s="27" t="s">
        <v>11</v>
      </c>
      <c r="B56" s="27">
        <v>68.819521619</v>
      </c>
      <c r="C56" s="27">
        <v>0.16992222809999999</v>
      </c>
      <c r="D56" s="27">
        <v>344.39998650000001</v>
      </c>
      <c r="E56" s="27">
        <v>8.4807285884999999</v>
      </c>
      <c r="F56" s="27">
        <v>8.2001770012000001</v>
      </c>
      <c r="G56" s="27">
        <v>1.8285271304999999</v>
      </c>
      <c r="H56" s="27">
        <v>4.0972667134999998</v>
      </c>
      <c r="I56" s="27">
        <v>0.20016063410000001</v>
      </c>
      <c r="J56" s="27">
        <v>5.4807320100000001E-2</v>
      </c>
      <c r="K56" s="27"/>
      <c r="L56" s="27">
        <v>0.40302564070000002</v>
      </c>
      <c r="M56" s="27"/>
      <c r="N56" s="27">
        <v>9.4291485999999994E-3</v>
      </c>
      <c r="O56" s="30"/>
      <c r="P56" s="30">
        <v>7.7486995000000001E-3</v>
      </c>
      <c r="Q56" s="27"/>
      <c r="R56" s="27" t="s">
        <v>11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B56" s="36" t="e">
        <f t="shared" si="27"/>
        <v>#DIV/0!</v>
      </c>
      <c r="CC56" s="24">
        <f t="shared" si="17"/>
        <v>-1</v>
      </c>
      <c r="CD56" s="24">
        <f t="shared" si="18"/>
        <v>-1</v>
      </c>
      <c r="CE56" s="24">
        <f t="shared" si="19"/>
        <v>-1</v>
      </c>
      <c r="CF56" s="24">
        <f t="shared" si="20"/>
        <v>-1</v>
      </c>
      <c r="CG56" s="24">
        <f t="shared" si="21"/>
        <v>-1</v>
      </c>
      <c r="CH56" s="24">
        <f t="shared" si="22"/>
        <v>-1</v>
      </c>
      <c r="CI56" s="24">
        <f t="shared" si="23"/>
        <v>-1</v>
      </c>
      <c r="CJ56" s="24">
        <f t="shared" si="24"/>
        <v>-1</v>
      </c>
      <c r="CK56" s="24">
        <f t="shared" si="25"/>
        <v>-1</v>
      </c>
      <c r="CL56" s="24" t="str">
        <f t="shared" si="11"/>
        <v/>
      </c>
      <c r="CM56" s="24">
        <f t="shared" si="12"/>
        <v>-1</v>
      </c>
      <c r="CN56" s="24" t="str">
        <f t="shared" si="13"/>
        <v/>
      </c>
      <c r="CO56" s="24">
        <f t="shared" si="14"/>
        <v>-1</v>
      </c>
      <c r="CP56" s="24" t="str">
        <f t="shared" si="15"/>
        <v/>
      </c>
      <c r="CQ56" s="24">
        <f t="shared" si="26"/>
        <v>-1</v>
      </c>
    </row>
    <row r="57" spans="1:95" s="29" customFormat="1" x14ac:dyDescent="0.3">
      <c r="A57" s="29" t="s">
        <v>58</v>
      </c>
      <c r="B57" s="27">
        <v>170.64794354</v>
      </c>
      <c r="C57" s="27">
        <v>0.42138283989999997</v>
      </c>
      <c r="D57" s="27">
        <v>884.69329698000001</v>
      </c>
      <c r="E57" s="27">
        <v>23.229315551999999</v>
      </c>
      <c r="F57" s="27">
        <v>22.310306987000001</v>
      </c>
      <c r="G57" s="27">
        <v>15.131330467</v>
      </c>
      <c r="H57" s="27">
        <v>12.505893196000001</v>
      </c>
      <c r="I57" s="27">
        <v>0.63643797209999997</v>
      </c>
      <c r="J57" s="27">
        <v>0.17426693679999999</v>
      </c>
      <c r="K57" s="27"/>
      <c r="L57" s="27">
        <v>1.2814759268</v>
      </c>
      <c r="M57" s="27"/>
      <c r="N57" s="27">
        <v>2.99811213E-2</v>
      </c>
      <c r="O57" s="27"/>
      <c r="P57" s="27">
        <v>2.17491501E-2</v>
      </c>
      <c r="Q57" s="27"/>
      <c r="R57" s="27" t="s">
        <v>58</v>
      </c>
      <c r="S57" s="27">
        <v>0</v>
      </c>
      <c r="T57" s="27">
        <v>5.6093890600042696E-6</v>
      </c>
      <c r="U57" s="27">
        <v>1.1906023850526501E-4</v>
      </c>
      <c r="V57" s="27">
        <v>1.1906023850526501E-4</v>
      </c>
      <c r="W57" s="27">
        <v>0</v>
      </c>
      <c r="X57" s="27">
        <v>3.2616865311926598E-5</v>
      </c>
      <c r="Y57" s="27">
        <v>0</v>
      </c>
      <c r="Z57" s="27">
        <v>0</v>
      </c>
      <c r="AA57" s="27">
        <v>0</v>
      </c>
      <c r="AB57" s="27">
        <v>4.6968517336595801E-2</v>
      </c>
      <c r="AC57" s="27">
        <v>3.33650680996706E-5</v>
      </c>
      <c r="AD57" s="27">
        <v>7.1889565197837794E-5</v>
      </c>
      <c r="AE57" s="27">
        <v>4.8814499439474997E-5</v>
      </c>
      <c r="AF57" s="27">
        <v>0</v>
      </c>
      <c r="AG57" s="27">
        <v>2.39733374824321E-4</v>
      </c>
      <c r="AH57" s="27">
        <v>2.39733374824321E-4</v>
      </c>
      <c r="AI57" s="27">
        <v>1.82875536963243E-3</v>
      </c>
      <c r="AJ57" s="27">
        <v>2.6576243257990399E-5</v>
      </c>
      <c r="AK57" s="27">
        <v>2.1432836827989801E-5</v>
      </c>
      <c r="AL57" s="27">
        <v>0</v>
      </c>
      <c r="AM57" s="27">
        <v>0</v>
      </c>
      <c r="AN57" s="27">
        <v>4.9357054695018097E-6</v>
      </c>
      <c r="AO57" s="27">
        <v>1.26266439590602E-4</v>
      </c>
      <c r="AP57" s="27">
        <v>0</v>
      </c>
      <c r="AQ57" s="27">
        <v>0.20573961871062499</v>
      </c>
      <c r="AR57" s="27">
        <v>2.1030501165693698E-2</v>
      </c>
      <c r="AS57" s="27">
        <v>0.22859887524595099</v>
      </c>
      <c r="AT57" s="27">
        <v>0</v>
      </c>
      <c r="AU57" s="27">
        <v>6.5715737032689495E-5</v>
      </c>
      <c r="AV57" s="27">
        <v>0</v>
      </c>
      <c r="AW57" s="27">
        <v>1.2004393326609201E-3</v>
      </c>
      <c r="AX57" s="27">
        <v>3.1763289736933502E-6</v>
      </c>
      <c r="AY57" s="27">
        <v>1.11673804130359E-6</v>
      </c>
      <c r="AZ57" s="27">
        <v>4.2014848129103E-3</v>
      </c>
      <c r="BA57" s="27">
        <v>1.42739132591478E-6</v>
      </c>
      <c r="BB57" s="27">
        <v>0</v>
      </c>
      <c r="BC57" s="27">
        <v>2.0704839696423401E-7</v>
      </c>
      <c r="BD57" s="27">
        <v>5.6163879655417998E-3</v>
      </c>
      <c r="BE57" s="27">
        <v>5.4478686447858296E-3</v>
      </c>
      <c r="BF57" s="27">
        <v>1.68519320755964E-4</v>
      </c>
      <c r="BG57" s="27">
        <v>0</v>
      </c>
      <c r="BH57" s="27">
        <v>0</v>
      </c>
      <c r="BI57" s="27">
        <v>2.2290381785412998E-5</v>
      </c>
      <c r="BJ57" s="27">
        <v>0</v>
      </c>
      <c r="BK57" s="27">
        <v>2.3916268456819801E-4</v>
      </c>
      <c r="BL57" s="27">
        <v>0</v>
      </c>
      <c r="BM57" s="27">
        <v>6.2171001504654802E-6</v>
      </c>
      <c r="BN57" s="27">
        <v>9.5669108285520996E-4</v>
      </c>
      <c r="BO57" s="27">
        <v>8.1284095729096501E-5</v>
      </c>
      <c r="BP57" s="27">
        <v>0</v>
      </c>
      <c r="BQ57" s="27">
        <v>1.6073281634947599E-5</v>
      </c>
      <c r="BR57" s="27">
        <v>2.1794143421683401E-8</v>
      </c>
      <c r="BS57" s="27">
        <v>4.9368858612080603E-5</v>
      </c>
      <c r="BT57" s="27">
        <v>5.6739658977165801E-4</v>
      </c>
      <c r="BU57" s="27">
        <v>0</v>
      </c>
      <c r="BV57" s="27">
        <v>0</v>
      </c>
      <c r="BW57" s="27">
        <v>2.3820260615420099E-4</v>
      </c>
      <c r="BX57" s="27">
        <v>2.25067820565816E-4</v>
      </c>
      <c r="BY57" s="27">
        <v>2.5639789017675402E-3</v>
      </c>
      <c r="BZ57" s="27">
        <v>2.4958104965359902E-4</v>
      </c>
      <c r="CB57" s="36">
        <f t="shared" si="27"/>
        <v>7.9998441272506726E-3</v>
      </c>
      <c r="CC57" s="24">
        <f t="shared" si="17"/>
        <v>-0.99972476364870111</v>
      </c>
      <c r="CD57" s="24">
        <f t="shared" si="18"/>
        <v>-0.99970035220318754</v>
      </c>
      <c r="CE57" s="24">
        <f t="shared" si="19"/>
        <v>-0.99974160663811251</v>
      </c>
      <c r="CF57" s="24">
        <f t="shared" si="20"/>
        <v>-0.99975821982559199</v>
      </c>
      <c r="CG57" s="24">
        <f t="shared" si="21"/>
        <v>-0.99975581381968603</v>
      </c>
      <c r="CH57" s="24">
        <f t="shared" si="22"/>
        <v>-0.99999673730880967</v>
      </c>
      <c r="CI57" s="24">
        <f t="shared" si="23"/>
        <v>-0.99979497834648168</v>
      </c>
      <c r="CJ57" s="24">
        <f t="shared" si="24"/>
        <v>-0.9998129271920837</v>
      </c>
      <c r="CK57" s="24">
        <f t="shared" si="25"/>
        <v>-0.99981283388627329</v>
      </c>
      <c r="CL57" s="24" t="str">
        <f t="shared" si="11"/>
        <v/>
      </c>
      <c r="CM57" s="24">
        <f t="shared" si="12"/>
        <v>-0.99981292401221855</v>
      </c>
      <c r="CN57" s="24" t="str">
        <f t="shared" si="13"/>
        <v/>
      </c>
      <c r="CO57" s="24">
        <f t="shared" si="14"/>
        <v>-0.99981290262616018</v>
      </c>
      <c r="CP57" s="24" t="str">
        <f t="shared" si="15"/>
        <v/>
      </c>
      <c r="CQ57" s="24">
        <f t="shared" si="26"/>
        <v>-0.99977306214510409</v>
      </c>
    </row>
    <row r="58" spans="1:95" s="29" customFormat="1" x14ac:dyDescent="0.3">
      <c r="A58" s="29" t="s">
        <v>75</v>
      </c>
      <c r="B58" s="27">
        <v>30.793929954999999</v>
      </c>
      <c r="C58" s="27">
        <v>9.2518812000000006E-2</v>
      </c>
      <c r="D58" s="27">
        <v>185.51216991000001</v>
      </c>
      <c r="E58" s="27">
        <v>5.4476071998000002</v>
      </c>
      <c r="F58" s="27">
        <v>5.1436505267000001</v>
      </c>
      <c r="G58" s="27">
        <v>9.4944418055999993</v>
      </c>
      <c r="H58" s="27">
        <v>3.6910593219000001</v>
      </c>
      <c r="I58" s="27">
        <v>0.19388617029999999</v>
      </c>
      <c r="J58" s="27">
        <v>5.3089158999999997E-2</v>
      </c>
      <c r="K58" s="27"/>
      <c r="L58" s="27">
        <v>0.39039234760000002</v>
      </c>
      <c r="M58" s="27"/>
      <c r="N58" s="27">
        <v>9.1334981999999995E-3</v>
      </c>
      <c r="O58" s="27"/>
      <c r="P58" s="27">
        <v>5.1028753000000003E-3</v>
      </c>
      <c r="Q58" s="27"/>
      <c r="R58" s="27" t="s">
        <v>176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B58" s="36" t="e">
        <f t="shared" si="27"/>
        <v>#DIV/0!</v>
      </c>
      <c r="CC58" s="24">
        <f t="shared" si="17"/>
        <v>-1</v>
      </c>
      <c r="CD58" s="24">
        <f t="shared" si="18"/>
        <v>-1</v>
      </c>
      <c r="CE58" s="24">
        <f t="shared" si="19"/>
        <v>-1</v>
      </c>
      <c r="CF58" s="24">
        <f t="shared" si="20"/>
        <v>-1</v>
      </c>
      <c r="CG58" s="24">
        <f t="shared" si="21"/>
        <v>-1</v>
      </c>
      <c r="CH58" s="24">
        <f t="shared" si="22"/>
        <v>-1</v>
      </c>
      <c r="CI58" s="24">
        <f t="shared" si="23"/>
        <v>-1</v>
      </c>
      <c r="CJ58" s="24">
        <f t="shared" si="24"/>
        <v>-1</v>
      </c>
      <c r="CK58" s="24">
        <f t="shared" si="25"/>
        <v>-1</v>
      </c>
      <c r="CL58" s="24" t="str">
        <f t="shared" si="11"/>
        <v/>
      </c>
      <c r="CM58" s="24">
        <f t="shared" si="12"/>
        <v>-1</v>
      </c>
      <c r="CN58" s="24" t="str">
        <f t="shared" si="13"/>
        <v/>
      </c>
      <c r="CO58" s="24">
        <f t="shared" si="14"/>
        <v>-1</v>
      </c>
      <c r="CP58" s="24" t="str">
        <f t="shared" si="15"/>
        <v/>
      </c>
      <c r="CQ58" s="24">
        <f t="shared" si="26"/>
        <v>-1</v>
      </c>
    </row>
    <row r="59" spans="1:95" s="29" customFormat="1" x14ac:dyDescent="0.3">
      <c r="A59" s="29" t="s">
        <v>237</v>
      </c>
      <c r="B59" s="27">
        <v>62098.990136</v>
      </c>
      <c r="C59" s="27">
        <v>201.04987</v>
      </c>
      <c r="D59" s="27">
        <v>294760.78739999997</v>
      </c>
      <c r="E59" s="27">
        <v>8942.3510067999996</v>
      </c>
      <c r="F59" s="27">
        <v>8674.0742346000006</v>
      </c>
      <c r="G59" s="27">
        <v>894.34681481999996</v>
      </c>
      <c r="H59" s="27">
        <v>5179.1007216999997</v>
      </c>
      <c r="I59" s="27">
        <v>240.49835116</v>
      </c>
      <c r="J59" s="27">
        <v>65.852277779999994</v>
      </c>
      <c r="K59" s="27"/>
      <c r="L59" s="27">
        <v>484.24563298999999</v>
      </c>
      <c r="M59" s="27"/>
      <c r="N59" s="27">
        <v>11.329290501999999</v>
      </c>
      <c r="O59" s="27"/>
      <c r="P59" s="27">
        <v>7.8583624756999999</v>
      </c>
      <c r="Q59" s="27"/>
      <c r="R59" s="27" t="s">
        <v>69</v>
      </c>
      <c r="S59" s="27">
        <v>0</v>
      </c>
      <c r="T59" s="27">
        <v>10.6303916590713</v>
      </c>
      <c r="U59" s="27">
        <v>225.663921745175</v>
      </c>
      <c r="V59" s="27">
        <v>225.663921745175</v>
      </c>
      <c r="W59" s="27">
        <v>0</v>
      </c>
      <c r="X59" s="27">
        <v>61.789128081713699</v>
      </c>
      <c r="Y59" s="27">
        <v>0</v>
      </c>
      <c r="Z59" s="27">
        <v>0</v>
      </c>
      <c r="AA59" s="27">
        <v>0</v>
      </c>
      <c r="AB59" s="27">
        <v>56033.271735313101</v>
      </c>
      <c r="AC59" s="27">
        <v>63.276500797189399</v>
      </c>
      <c r="AD59" s="27">
        <v>136.32166161870299</v>
      </c>
      <c r="AE59" s="27">
        <v>92.577197151613404</v>
      </c>
      <c r="AF59" s="27">
        <v>0</v>
      </c>
      <c r="AG59" s="27">
        <v>454.375387286837</v>
      </c>
      <c r="AH59" s="27">
        <v>454.375387286837</v>
      </c>
      <c r="AI59" s="27">
        <v>2116.4358115709501</v>
      </c>
      <c r="AJ59" s="27">
        <v>50.393775125216898</v>
      </c>
      <c r="AK59" s="27">
        <v>40.642149433406097</v>
      </c>
      <c r="AL59" s="27">
        <v>0</v>
      </c>
      <c r="AM59" s="27">
        <v>0</v>
      </c>
      <c r="AN59" s="27">
        <v>7.23699042574715</v>
      </c>
      <c r="AO59" s="27">
        <v>185.16040599216299</v>
      </c>
      <c r="AP59" s="27">
        <v>0</v>
      </c>
      <c r="AQ59" s="27">
        <v>238097.505612195</v>
      </c>
      <c r="AR59" s="27">
        <v>24339.035866333699</v>
      </c>
      <c r="AS59" s="27">
        <v>264552.97729010001</v>
      </c>
      <c r="AT59" s="27">
        <v>0</v>
      </c>
      <c r="AU59" s="27">
        <v>124.612610180723</v>
      </c>
      <c r="AV59" s="27">
        <v>0</v>
      </c>
      <c r="AW59" s="27">
        <v>2276.00735914283</v>
      </c>
      <c r="AX59" s="27">
        <v>4.6573160601200403</v>
      </c>
      <c r="AY59" s="27">
        <v>1.6376563964351201</v>
      </c>
      <c r="AZ59" s="27">
        <v>6160.7646297061701</v>
      </c>
      <c r="BA59" s="27">
        <v>2.0930063327766701</v>
      </c>
      <c r="BB59" s="27">
        <v>0</v>
      </c>
      <c r="BC59" s="27">
        <v>0.30356211908265401</v>
      </c>
      <c r="BD59" s="27">
        <v>8235.4107853106107</v>
      </c>
      <c r="BE59" s="27">
        <v>7988.3366088195999</v>
      </c>
      <c r="BF59" s="27">
        <v>247.07417649101299</v>
      </c>
      <c r="BG59" s="27">
        <v>0</v>
      </c>
      <c r="BH59" s="27">
        <v>0</v>
      </c>
      <c r="BI59" s="27">
        <v>32.681032159923198</v>
      </c>
      <c r="BJ59" s="27">
        <v>0</v>
      </c>
      <c r="BK59" s="27">
        <v>350.69729988921898</v>
      </c>
      <c r="BL59" s="27">
        <v>0</v>
      </c>
      <c r="BM59" s="27">
        <v>9.1148873030307893</v>
      </c>
      <c r="BN59" s="27">
        <v>1402.7891592122901</v>
      </c>
      <c r="BO59" s="27">
        <v>154.15897904724599</v>
      </c>
      <c r="BP59" s="27">
        <v>0</v>
      </c>
      <c r="BQ59" s="27">
        <v>23.566105722647599</v>
      </c>
      <c r="BR59" s="27">
        <v>3.1953917888854003E-2</v>
      </c>
      <c r="BS59" s="27">
        <v>890.71106992641603</v>
      </c>
      <c r="BT59" s="27">
        <v>1076.25498113362</v>
      </c>
      <c r="BU59" s="27">
        <v>0</v>
      </c>
      <c r="BV59" s="27">
        <v>0</v>
      </c>
      <c r="BW59" s="27">
        <v>451.74194939860701</v>
      </c>
      <c r="BX59" s="27">
        <v>426.909864611118</v>
      </c>
      <c r="BY59" s="27">
        <v>4859.6357896129202</v>
      </c>
      <c r="BZ59" s="27">
        <v>473.259766739366</v>
      </c>
      <c r="CB59" s="36">
        <f>AI59/AS59</f>
        <v>8.0000453340207042E-3</v>
      </c>
      <c r="CC59" s="24">
        <f t="shared" si="17"/>
        <v>-9.7678213243124604E-2</v>
      </c>
      <c r="CD59" s="24">
        <f t="shared" si="18"/>
        <v>-7.9032451042306107E-2</v>
      </c>
      <c r="CE59" s="24">
        <f t="shared" si="19"/>
        <v>-0.10248245832274488</v>
      </c>
      <c r="CF59" s="24">
        <f t="shared" si="20"/>
        <v>-7.9055297756911239E-2</v>
      </c>
      <c r="CG59" s="24">
        <f t="shared" si="21"/>
        <v>-7.9056001509078988E-2</v>
      </c>
      <c r="CH59" s="24">
        <f t="shared" si="22"/>
        <v>-4.065251682386411E-3</v>
      </c>
      <c r="CI59" s="24">
        <f t="shared" si="23"/>
        <v>-6.1683475424323772E-2</v>
      </c>
      <c r="CJ59" s="24">
        <f t="shared" si="24"/>
        <v>-6.1682042073360699E-2</v>
      </c>
      <c r="CK59" s="24">
        <f t="shared" si="25"/>
        <v>-6.1700974290676933E-2</v>
      </c>
      <c r="CL59" s="24" t="str">
        <f t="shared" si="11"/>
        <v/>
      </c>
      <c r="CM59" s="24">
        <f t="shared" si="12"/>
        <v>-6.1684078633249824E-2</v>
      </c>
      <c r="CN59" s="24" t="str">
        <f t="shared" si="13"/>
        <v/>
      </c>
      <c r="CO59" s="24">
        <f t="shared" si="14"/>
        <v>-6.1689550886290717E-2</v>
      </c>
      <c r="CP59" s="24" t="str">
        <f t="shared" si="15"/>
        <v/>
      </c>
      <c r="CQ59" s="24">
        <f t="shared" si="26"/>
        <v>-7.9071441648853172E-2</v>
      </c>
    </row>
    <row r="60" spans="1:95" s="29" customFormat="1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C60" s="24" t="str">
        <f t="shared" si="17"/>
        <v/>
      </c>
      <c r="CD60" s="24"/>
      <c r="CE60" s="24" t="str">
        <f t="shared" si="19"/>
        <v/>
      </c>
      <c r="CF60" s="24" t="str">
        <f t="shared" si="20"/>
        <v/>
      </c>
      <c r="CG60" s="24" t="str">
        <f t="shared" si="21"/>
        <v/>
      </c>
      <c r="CH60" s="24" t="str">
        <f t="shared" si="22"/>
        <v/>
      </c>
      <c r="CI60" s="24" t="str">
        <f t="shared" si="23"/>
        <v/>
      </c>
      <c r="CP60" s="24" t="str">
        <f>IF(O60=0,"",(#REF!-O60)/O60)</f>
        <v/>
      </c>
      <c r="CQ60" s="24" t="str">
        <f t="shared" si="26"/>
        <v/>
      </c>
    </row>
    <row r="61" spans="1:95" x14ac:dyDescent="0.3">
      <c r="A61" s="43" t="s">
        <v>55</v>
      </c>
      <c r="B61" s="1">
        <f>SUM(B3:B59)</f>
        <v>114781.70996500729</v>
      </c>
      <c r="C61" s="1">
        <f t="shared" ref="C61:P61" si="28">SUM(C3:C59)</f>
        <v>334.50948516517064</v>
      </c>
      <c r="D61" s="1">
        <f t="shared" si="28"/>
        <v>564393.89385039068</v>
      </c>
      <c r="E61" s="1">
        <f t="shared" si="28"/>
        <v>15445.0955287131</v>
      </c>
      <c r="F61" s="1">
        <f t="shared" si="28"/>
        <v>14863.915781133001</v>
      </c>
      <c r="G61" s="1">
        <f t="shared" si="28"/>
        <v>3158.5564557611769</v>
      </c>
      <c r="H61" s="1">
        <f t="shared" si="28"/>
        <v>10080.134116929101</v>
      </c>
      <c r="I61" s="1">
        <f t="shared" si="28"/>
        <v>527.83191949044385</v>
      </c>
      <c r="J61" s="1">
        <f t="shared" si="28"/>
        <v>144.330424998311</v>
      </c>
      <c r="K61" s="1">
        <f t="shared" si="28"/>
        <v>1.55142428E-2</v>
      </c>
      <c r="L61" s="1">
        <f t="shared" si="28"/>
        <v>1061.3071139840999</v>
      </c>
      <c r="M61" s="1">
        <f t="shared" si="28"/>
        <v>0.49888129539999998</v>
      </c>
      <c r="N61" s="1">
        <f t="shared" si="28"/>
        <v>21.803304013175612</v>
      </c>
      <c r="O61" s="1">
        <f t="shared" si="28"/>
        <v>3.1595806338000001</v>
      </c>
      <c r="P61" s="1">
        <f t="shared" si="28"/>
        <v>14.48710361962606</v>
      </c>
      <c r="Q61" s="27"/>
      <c r="R61" s="27"/>
      <c r="S61" s="1">
        <f t="shared" ref="S61:BZ61" si="29">SUM(S3:S59)</f>
        <v>0</v>
      </c>
      <c r="T61" s="1">
        <f t="shared" si="29"/>
        <v>20.606395296613943</v>
      </c>
      <c r="U61" s="1">
        <f t="shared" si="29"/>
        <v>502.60391241963163</v>
      </c>
      <c r="V61" s="1">
        <f t="shared" si="29"/>
        <v>502.60391241963163</v>
      </c>
      <c r="W61" s="1">
        <f t="shared" si="29"/>
        <v>0</v>
      </c>
      <c r="X61" s="1">
        <f t="shared" si="29"/>
        <v>137.42104544868937</v>
      </c>
      <c r="Y61" s="1">
        <f t="shared" si="29"/>
        <v>3.1682293085412598</v>
      </c>
      <c r="Z61" s="1">
        <f t="shared" si="29"/>
        <v>0</v>
      </c>
      <c r="AA61" s="1">
        <f t="shared" si="29"/>
        <v>1.55558096060318E-2</v>
      </c>
      <c r="AB61" s="1">
        <f t="shared" si="29"/>
        <v>104735.30859349927</v>
      </c>
      <c r="AC61" s="1">
        <f t="shared" si="29"/>
        <v>121.32269788396189</v>
      </c>
      <c r="AD61" s="1">
        <f t="shared" si="29"/>
        <v>261.37469623700088</v>
      </c>
      <c r="AE61" s="1">
        <f t="shared" si="29"/>
        <v>177.50326326668187</v>
      </c>
      <c r="AF61" s="1">
        <f t="shared" si="29"/>
        <v>0</v>
      </c>
      <c r="AG61" s="1">
        <f t="shared" si="29"/>
        <v>1010.5064163483521</v>
      </c>
      <c r="AH61" s="1">
        <f t="shared" si="29"/>
        <v>1010.5064163483521</v>
      </c>
      <c r="AI61" s="1">
        <f t="shared" si="29"/>
        <v>4116.898176411557</v>
      </c>
      <c r="AJ61" s="1">
        <f t="shared" si="29"/>
        <v>96.621704266680553</v>
      </c>
      <c r="AK61" s="1">
        <f t="shared" si="29"/>
        <v>77.925844225932423</v>
      </c>
      <c r="AL61" s="1">
        <f t="shared" si="29"/>
        <v>0</v>
      </c>
      <c r="AM61" s="1">
        <f t="shared" si="29"/>
        <v>0.50023999602781699</v>
      </c>
      <c r="AN61" s="1">
        <f t="shared" si="29"/>
        <v>13.43049652748407</v>
      </c>
      <c r="AO61" s="1">
        <f t="shared" si="29"/>
        <v>309.40651036195197</v>
      </c>
      <c r="AP61" s="1">
        <f t="shared" si="29"/>
        <v>0</v>
      </c>
      <c r="AQ61" s="1">
        <f t="shared" si="29"/>
        <v>463149.32298369415</v>
      </c>
      <c r="AR61" s="1">
        <f t="shared" si="29"/>
        <v>47344.3431881793</v>
      </c>
      <c r="AS61" s="1">
        <f t="shared" si="29"/>
        <v>514610.56434828544</v>
      </c>
      <c r="AT61" s="1">
        <f t="shared" si="29"/>
        <v>0</v>
      </c>
      <c r="AU61" s="1">
        <f t="shared" si="29"/>
        <v>238.92556048603177</v>
      </c>
      <c r="AV61" s="1">
        <f t="shared" si="29"/>
        <v>0</v>
      </c>
      <c r="AW61" s="1">
        <f t="shared" si="29"/>
        <v>4363.8945481319215</v>
      </c>
      <c r="AX61" s="1">
        <f t="shared" si="29"/>
        <v>7.9986757388711851</v>
      </c>
      <c r="AY61" s="1">
        <f t="shared" si="29"/>
        <v>2.812580190140308</v>
      </c>
      <c r="AZ61" s="1">
        <f t="shared" si="29"/>
        <v>10580.766086300648</v>
      </c>
      <c r="BA61" s="1">
        <f t="shared" si="29"/>
        <v>3.5946149482029224</v>
      </c>
      <c r="BB61" s="1">
        <f t="shared" si="29"/>
        <v>0</v>
      </c>
      <c r="BC61" s="1">
        <f t="shared" si="29"/>
        <v>0.521352521859892</v>
      </c>
      <c r="BD61" s="1">
        <f t="shared" si="29"/>
        <v>14265.155308871335</v>
      </c>
      <c r="BE61" s="1">
        <f t="shared" si="29"/>
        <v>13719.51736441188</v>
      </c>
      <c r="BF61" s="1">
        <f t="shared" si="29"/>
        <v>545.63794445945859</v>
      </c>
      <c r="BG61" s="1">
        <f t="shared" si="29"/>
        <v>0</v>
      </c>
      <c r="BH61" s="1">
        <f t="shared" si="29"/>
        <v>0</v>
      </c>
      <c r="BI61" s="1">
        <f t="shared" si="29"/>
        <v>56.127839645572116</v>
      </c>
      <c r="BJ61" s="1">
        <f t="shared" si="29"/>
        <v>0</v>
      </c>
      <c r="BK61" s="1">
        <f t="shared" si="29"/>
        <v>602.30274435504555</v>
      </c>
      <c r="BL61" s="1">
        <f t="shared" si="29"/>
        <v>0</v>
      </c>
      <c r="BM61" s="1">
        <f t="shared" si="29"/>
        <v>15.654341468332106</v>
      </c>
      <c r="BN61" s="1">
        <f t="shared" si="29"/>
        <v>2409.2107091644148</v>
      </c>
      <c r="BO61" s="1">
        <f t="shared" si="29"/>
        <v>295.57541248024199</v>
      </c>
      <c r="BP61" s="1">
        <f t="shared" si="29"/>
        <v>0</v>
      </c>
      <c r="BQ61" s="1">
        <f t="shared" si="29"/>
        <v>40.473540974964095</v>
      </c>
      <c r="BR61" s="1">
        <f t="shared" si="29"/>
        <v>5.4879103809071628E-2</v>
      </c>
      <c r="BS61" s="1">
        <f t="shared" si="29"/>
        <v>3129.7328099473052</v>
      </c>
      <c r="BT61" s="1">
        <f t="shared" si="29"/>
        <v>2063.5561112339128</v>
      </c>
      <c r="BU61" s="1">
        <f t="shared" si="29"/>
        <v>0</v>
      </c>
      <c r="BV61" s="1">
        <f t="shared" si="29"/>
        <v>0</v>
      </c>
      <c r="BW61" s="1">
        <f t="shared" si="29"/>
        <v>866.14633159844698</v>
      </c>
      <c r="BX61" s="1">
        <f t="shared" si="29"/>
        <v>818.53445736236097</v>
      </c>
      <c r="BY61" s="1">
        <f t="shared" si="29"/>
        <v>9545.8309957939582</v>
      </c>
      <c r="BZ61" s="1">
        <f t="shared" si="29"/>
        <v>907.40294563674809</v>
      </c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</row>
    <row r="62" spans="1:95" x14ac:dyDescent="0.3">
      <c r="A62" s="10" t="s">
        <v>56</v>
      </c>
      <c r="B62" s="1">
        <f>SUM(B3:B51)</f>
        <v>46873.497195493299</v>
      </c>
      <c r="C62" s="1">
        <f>SUM(C3:C51)</f>
        <v>120.00799679017062</v>
      </c>
      <c r="D62" s="1">
        <f t="shared" ref="D62:L62" si="30">SUM(D3:D51)</f>
        <v>241102.75955100075</v>
      </c>
      <c r="E62" s="1">
        <f t="shared" si="30"/>
        <v>5813.2492913728011</v>
      </c>
      <c r="F62" s="1">
        <f t="shared" si="30"/>
        <v>5521.4355363780996</v>
      </c>
      <c r="G62" s="1">
        <f t="shared" si="30"/>
        <v>2231.2227098445765</v>
      </c>
      <c r="H62" s="1">
        <f t="shared" si="30"/>
        <v>4582.0674570276997</v>
      </c>
      <c r="I62" s="1">
        <f t="shared" si="30"/>
        <v>271.71437508094391</v>
      </c>
      <c r="J62" s="1">
        <f t="shared" si="30"/>
        <v>74.20135676801101</v>
      </c>
      <c r="K62" s="1"/>
      <c r="L62" s="1">
        <f t="shared" si="30"/>
        <v>545.61202857499995</v>
      </c>
      <c r="M62" s="1">
        <f t="shared" ref="M62:P62" si="31">SUM(M3:M51)</f>
        <v>0.49888129539999998</v>
      </c>
      <c r="N62" s="1">
        <f t="shared" si="31"/>
        <v>9.73823008187561</v>
      </c>
      <c r="O62" s="1">
        <f t="shared" si="31"/>
        <v>3.1595806338000001</v>
      </c>
      <c r="P62" s="1">
        <f t="shared" si="31"/>
        <v>5.9912119255260601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</row>
    <row r="63" spans="1:95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39986.239328482006</v>
      </c>
      <c r="C63" s="27">
        <f t="shared" ref="C63:P63" si="32">+C3+C5+C8+C9+C11+C12+C14+C15+C16+C17+C18+C19+C20+C21+C22+C23+C24+C25+C26+C28+C30+C31+C33+C34+C35+C36+C37+C39+C40+C41+C42+C43+C44+C46+C47+C49+C50+C10</f>
        <v>106.5863895569706</v>
      </c>
      <c r="D63" s="27">
        <f t="shared" si="32"/>
        <v>214450.78471189848</v>
      </c>
      <c r="E63" s="27">
        <f t="shared" si="32"/>
        <v>4837.8549051672007</v>
      </c>
      <c r="F63" s="27">
        <f t="shared" si="32"/>
        <v>4610.8852783912998</v>
      </c>
      <c r="G63" s="27">
        <f t="shared" si="32"/>
        <v>822.36145369411247</v>
      </c>
      <c r="H63" s="27">
        <f t="shared" si="32"/>
        <v>2904.6769702628994</v>
      </c>
      <c r="I63" s="27">
        <f t="shared" si="32"/>
        <v>136.15014488176192</v>
      </c>
      <c r="J63" s="27">
        <f t="shared" si="32"/>
        <v>37.280128926823508</v>
      </c>
      <c r="K63" s="27">
        <f t="shared" si="32"/>
        <v>0</v>
      </c>
      <c r="L63" s="27">
        <f t="shared" si="32"/>
        <v>274.14015608609998</v>
      </c>
      <c r="M63" s="27">
        <f t="shared" si="32"/>
        <v>0</v>
      </c>
      <c r="N63" s="27">
        <f t="shared" si="32"/>
        <v>6.4137070165246701</v>
      </c>
      <c r="O63" s="27">
        <f t="shared" si="32"/>
        <v>0</v>
      </c>
      <c r="P63" s="27">
        <f t="shared" si="32"/>
        <v>4.207656817874831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</row>
    <row r="65" spans="1:17" x14ac:dyDescent="0.3">
      <c r="A65" s="29"/>
      <c r="B65" s="29"/>
      <c r="D65" s="29"/>
      <c r="E65" s="29"/>
      <c r="F65" s="29"/>
      <c r="G65" s="29"/>
      <c r="H65" s="29"/>
      <c r="I65" s="29"/>
      <c r="J65" s="29"/>
      <c r="L65" s="29"/>
      <c r="Q65" s="29"/>
    </row>
    <row r="66" spans="1:17" x14ac:dyDescent="0.3">
      <c r="A66" s="5"/>
      <c r="B66" s="29"/>
      <c r="D66" s="29"/>
      <c r="E66" s="29"/>
      <c r="F66" s="29"/>
      <c r="G66" s="29"/>
      <c r="H66" s="29"/>
      <c r="I66" s="29"/>
    </row>
    <row r="67" spans="1:17" x14ac:dyDescent="0.3">
      <c r="A67" s="40"/>
      <c r="B67" s="29"/>
      <c r="D67" s="29"/>
      <c r="E67" s="29"/>
      <c r="F67" s="29"/>
      <c r="G67" s="29"/>
      <c r="H67" s="29"/>
      <c r="I67" s="29"/>
    </row>
    <row r="68" spans="1:17" x14ac:dyDescent="0.3">
      <c r="A68" s="20"/>
      <c r="B68" s="29"/>
      <c r="D68" s="29"/>
      <c r="E68" s="29"/>
      <c r="F68" s="29"/>
      <c r="G68" s="29"/>
      <c r="H68" s="29"/>
      <c r="I68" s="29"/>
    </row>
    <row r="69" spans="1:17" x14ac:dyDescent="0.3">
      <c r="A69" s="20"/>
      <c r="B69" s="29"/>
      <c r="D69" s="29"/>
      <c r="E69" s="29"/>
      <c r="F69" s="29"/>
      <c r="G69" s="29"/>
      <c r="H69" s="29"/>
      <c r="I69" s="29"/>
    </row>
    <row r="70" spans="1:17" x14ac:dyDescent="0.3">
      <c r="A70" s="20"/>
      <c r="B70" s="29"/>
      <c r="D70" s="29"/>
      <c r="E70" s="29"/>
      <c r="F70" s="29"/>
      <c r="G70" s="29"/>
      <c r="H70" s="29"/>
      <c r="I70" s="29"/>
    </row>
    <row r="71" spans="1:17" x14ac:dyDescent="0.3">
      <c r="A71" s="20"/>
      <c r="B71" s="29"/>
      <c r="D71" s="29"/>
      <c r="E71" s="29"/>
      <c r="F71" s="29"/>
      <c r="G71" s="29"/>
      <c r="H71" s="29"/>
      <c r="I71" s="29"/>
    </row>
    <row r="72" spans="1:17" x14ac:dyDescent="0.3">
      <c r="A72" s="20"/>
      <c r="B72" s="29"/>
      <c r="D72" s="29"/>
      <c r="E72" s="29"/>
      <c r="F72" s="29"/>
      <c r="G72" s="29"/>
      <c r="H72" s="29"/>
      <c r="I72" s="29"/>
    </row>
    <row r="73" spans="1:17" x14ac:dyDescent="0.3">
      <c r="A73" s="20"/>
      <c r="B73" s="29"/>
      <c r="D73" s="29"/>
      <c r="E73" s="29"/>
      <c r="F73" s="29"/>
      <c r="G73" s="29"/>
      <c r="H73" s="29"/>
      <c r="I73" s="29"/>
    </row>
    <row r="74" spans="1:17" x14ac:dyDescent="0.3">
      <c r="A74" s="20"/>
      <c r="B74" s="29"/>
      <c r="D74" s="29"/>
      <c r="E74" s="29"/>
      <c r="F74" s="29"/>
      <c r="G74" s="29"/>
      <c r="H74" s="29"/>
      <c r="I74" s="29"/>
    </row>
    <row r="75" spans="1:17" x14ac:dyDescent="0.3">
      <c r="A75" s="20"/>
      <c r="B75" s="29"/>
      <c r="D75" s="29"/>
      <c r="E75" s="29"/>
      <c r="F75" s="29"/>
      <c r="G75" s="29"/>
      <c r="H75" s="29"/>
      <c r="I75" s="29"/>
    </row>
    <row r="76" spans="1:17" x14ac:dyDescent="0.3">
      <c r="A76" s="20"/>
      <c r="B76" s="29"/>
      <c r="D76" s="29"/>
      <c r="E76" s="29"/>
      <c r="F76" s="29"/>
      <c r="G76" s="29"/>
      <c r="H76" s="29"/>
      <c r="I76" s="29"/>
    </row>
    <row r="77" spans="1:17" x14ac:dyDescent="0.3">
      <c r="A77" s="20"/>
      <c r="B77" s="29"/>
      <c r="D77" s="29"/>
      <c r="E77" s="29"/>
      <c r="F77" s="29"/>
      <c r="G77" s="29"/>
      <c r="H77" s="29"/>
      <c r="I77" s="29"/>
    </row>
    <row r="78" spans="1:17" x14ac:dyDescent="0.3">
      <c r="A78" s="23"/>
      <c r="B78" s="29"/>
      <c r="D78" s="29"/>
      <c r="E78" s="29"/>
      <c r="F78" s="29"/>
      <c r="G78" s="29"/>
      <c r="H78" s="29"/>
      <c r="I78" s="29"/>
    </row>
    <row r="79" spans="1:17" x14ac:dyDescent="0.3">
      <c r="A79" s="23"/>
      <c r="B79" s="29"/>
      <c r="D79" s="29"/>
      <c r="E79" s="29"/>
      <c r="F79" s="29"/>
      <c r="G79" s="29"/>
      <c r="H79" s="29"/>
      <c r="I79" s="29"/>
    </row>
    <row r="80" spans="1:17" x14ac:dyDescent="0.3">
      <c r="A80" s="17"/>
      <c r="B80" s="15"/>
      <c r="C80" s="15"/>
      <c r="D80" s="15"/>
      <c r="E80" s="15"/>
      <c r="F80" s="15"/>
      <c r="G80" s="15"/>
      <c r="H80" s="15"/>
      <c r="I80" s="15"/>
    </row>
    <row r="82" spans="1:17" x14ac:dyDescent="0.3">
      <c r="A82" s="29"/>
      <c r="D82" s="29"/>
      <c r="E82" s="29"/>
      <c r="F82" s="29"/>
      <c r="G82" s="29"/>
      <c r="H82" s="29"/>
      <c r="I82" s="29"/>
      <c r="J82" s="29"/>
      <c r="L82" s="29"/>
    </row>
    <row r="83" spans="1:17" x14ac:dyDescent="0.3">
      <c r="A83" s="5"/>
      <c r="B83" s="29"/>
      <c r="D83" s="29"/>
      <c r="E83" s="29"/>
      <c r="F83" s="29"/>
      <c r="G83" s="29"/>
      <c r="H83" s="29"/>
      <c r="I83" s="29"/>
      <c r="J83" s="29"/>
      <c r="L83" s="29"/>
      <c r="Q83" s="29"/>
    </row>
    <row r="84" spans="1:17" x14ac:dyDescent="0.3">
      <c r="A84" s="9"/>
      <c r="B84" s="29"/>
      <c r="D84" s="29"/>
      <c r="E84" s="29"/>
      <c r="F84" s="29"/>
      <c r="G84" s="29"/>
      <c r="H84" s="29"/>
      <c r="I84" s="29"/>
      <c r="J84" s="29"/>
      <c r="L84" s="29"/>
      <c r="Q84" s="29"/>
    </row>
    <row r="85" spans="1:17" x14ac:dyDescent="0.3">
      <c r="A85" s="20"/>
      <c r="B85" s="29"/>
      <c r="D85" s="29"/>
      <c r="E85" s="29"/>
      <c r="F85" s="29"/>
      <c r="G85" s="29"/>
      <c r="H85" s="29"/>
      <c r="I85" s="29"/>
      <c r="J85" s="29"/>
      <c r="L85" s="29"/>
      <c r="Q85" s="29"/>
    </row>
    <row r="86" spans="1:17" x14ac:dyDescent="0.3">
      <c r="A86" s="20"/>
      <c r="B86" s="29"/>
      <c r="D86" s="29"/>
      <c r="E86" s="29"/>
      <c r="F86" s="29"/>
      <c r="G86" s="29"/>
      <c r="H86" s="29"/>
      <c r="I86" s="29"/>
      <c r="J86" s="29"/>
      <c r="L86" s="29"/>
      <c r="Q86" s="29"/>
    </row>
    <row r="87" spans="1:17" x14ac:dyDescent="0.3">
      <c r="A87" s="20"/>
      <c r="B87" s="29"/>
      <c r="D87" s="29"/>
      <c r="E87" s="29"/>
      <c r="F87" s="29"/>
      <c r="G87" s="29"/>
      <c r="H87" s="29"/>
      <c r="I87" s="29"/>
      <c r="J87" s="29"/>
      <c r="L87" s="29"/>
      <c r="Q87" s="29"/>
    </row>
    <row r="88" spans="1:17" x14ac:dyDescent="0.3">
      <c r="A88" s="20"/>
      <c r="B88" s="29"/>
      <c r="D88" s="29"/>
      <c r="E88" s="29"/>
      <c r="F88" s="29"/>
      <c r="G88" s="29"/>
      <c r="H88" s="29"/>
      <c r="I88" s="29"/>
      <c r="J88" s="29"/>
      <c r="L88" s="29"/>
      <c r="Q88" s="29"/>
    </row>
    <row r="89" spans="1:17" x14ac:dyDescent="0.3">
      <c r="A89" s="20"/>
      <c r="B89" s="29"/>
      <c r="D89" s="29"/>
      <c r="E89" s="29"/>
      <c r="F89" s="29"/>
      <c r="G89" s="29"/>
      <c r="H89" s="29"/>
      <c r="I89" s="29"/>
      <c r="J89" s="29"/>
      <c r="L89" s="29"/>
      <c r="Q89" s="29"/>
    </row>
    <row r="90" spans="1:17" x14ac:dyDescent="0.3">
      <c r="A90" s="20"/>
      <c r="B90" s="29"/>
      <c r="D90" s="29"/>
      <c r="E90" s="29"/>
      <c r="F90" s="29"/>
      <c r="G90" s="29"/>
      <c r="H90" s="29"/>
      <c r="I90" s="29"/>
      <c r="J90" s="29"/>
      <c r="L90" s="29"/>
      <c r="Q90" s="29"/>
    </row>
    <row r="91" spans="1:17" x14ac:dyDescent="0.3">
      <c r="A91" s="20"/>
      <c r="B91" s="29"/>
      <c r="D91" s="29"/>
      <c r="E91" s="29"/>
      <c r="F91" s="29"/>
      <c r="G91" s="29"/>
      <c r="H91" s="29"/>
      <c r="I91" s="29"/>
      <c r="J91" s="29"/>
      <c r="L91" s="29"/>
      <c r="Q91" s="29"/>
    </row>
    <row r="92" spans="1:17" x14ac:dyDescent="0.3">
      <c r="A92" s="20"/>
      <c r="B92" s="29"/>
      <c r="D92" s="29"/>
      <c r="E92" s="29"/>
      <c r="F92" s="29"/>
      <c r="G92" s="29"/>
      <c r="H92" s="29"/>
      <c r="I92" s="29"/>
      <c r="J92" s="29"/>
      <c r="L92" s="29"/>
      <c r="Q92" s="29"/>
    </row>
    <row r="93" spans="1:17" x14ac:dyDescent="0.3">
      <c r="A93" s="20"/>
      <c r="B93" s="29"/>
      <c r="D93" s="29"/>
      <c r="E93" s="29"/>
      <c r="F93" s="29"/>
      <c r="G93" s="29"/>
      <c r="H93" s="29"/>
      <c r="I93" s="29"/>
      <c r="J93" s="29"/>
      <c r="L93" s="29"/>
      <c r="Q93" s="29"/>
    </row>
    <row r="94" spans="1:17" x14ac:dyDescent="0.3">
      <c r="A94" s="20"/>
      <c r="B94" s="29"/>
      <c r="D94" s="29"/>
      <c r="E94" s="29"/>
      <c r="F94" s="29"/>
      <c r="G94" s="29"/>
      <c r="H94" s="29"/>
      <c r="I94" s="29"/>
      <c r="J94" s="29"/>
      <c r="L94" s="29"/>
      <c r="Q94" s="29"/>
    </row>
    <row r="95" spans="1:17" x14ac:dyDescent="0.3">
      <c r="A95" s="23"/>
      <c r="B95" s="29"/>
      <c r="D95" s="29"/>
      <c r="E95" s="29"/>
      <c r="F95" s="29"/>
      <c r="G95" s="29"/>
      <c r="H95" s="29"/>
      <c r="I95" s="29"/>
      <c r="J95" s="29"/>
      <c r="L95" s="29"/>
      <c r="Q95" s="29"/>
    </row>
    <row r="96" spans="1:17" x14ac:dyDescent="0.3">
      <c r="A96" s="23"/>
      <c r="B96" s="29"/>
      <c r="D96" s="29"/>
      <c r="E96" s="29"/>
      <c r="F96" s="29"/>
      <c r="G96" s="29"/>
      <c r="H96" s="29"/>
      <c r="I96" s="29"/>
      <c r="J96" s="29"/>
      <c r="L96" s="29"/>
      <c r="Q96" s="29"/>
    </row>
    <row r="97" spans="1:17" x14ac:dyDescent="0.3">
      <c r="A97" s="17"/>
      <c r="B97" s="15"/>
      <c r="C97" s="55"/>
      <c r="D97" s="29"/>
      <c r="E97" s="29"/>
      <c r="F97" s="29"/>
      <c r="G97" s="29"/>
      <c r="H97" s="29"/>
      <c r="I97" s="29"/>
      <c r="J97" s="29"/>
      <c r="L97" s="29"/>
      <c r="Q97" s="2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62" sqref="G62"/>
    </sheetView>
  </sheetViews>
  <sheetFormatPr defaultColWidth="9.109375" defaultRowHeight="14.4" x14ac:dyDescent="0.3"/>
  <cols>
    <col min="1" max="1" width="19.33203125" style="29" customWidth="1"/>
    <col min="2" max="16" width="9.109375" style="29"/>
    <col min="17" max="17" width="22.33203125" style="29" bestFit="1" customWidth="1"/>
    <col min="18" max="18" width="5.44140625" style="29" bestFit="1" customWidth="1"/>
    <col min="19" max="19" width="5.5546875" style="29" bestFit="1" customWidth="1"/>
    <col min="20" max="20" width="14.5546875" style="29" bestFit="1" customWidth="1"/>
    <col min="21" max="21" width="5.5546875" style="29" bestFit="1" customWidth="1"/>
    <col min="22" max="22" width="5.6640625" style="29" bestFit="1" customWidth="1"/>
    <col min="23" max="23" width="4.5546875" style="29" bestFit="1" customWidth="1"/>
    <col min="24" max="24" width="6.6640625" style="29" bestFit="1" customWidth="1"/>
    <col min="25" max="25" width="4.5546875" style="29" bestFit="1" customWidth="1"/>
    <col min="26" max="26" width="5.6640625" style="29" bestFit="1" customWidth="1"/>
    <col min="27" max="27" width="5.5546875" style="29" bestFit="1" customWidth="1"/>
    <col min="28" max="28" width="5.88671875" style="29" bestFit="1" customWidth="1"/>
    <col min="29" max="29" width="6.44140625" style="29" bestFit="1" customWidth="1"/>
    <col min="30" max="30" width="15.44140625" style="29" bestFit="1" customWidth="1"/>
    <col min="31" max="31" width="6.5546875" style="29" bestFit="1" customWidth="1"/>
    <col min="32" max="32" width="5" style="29" bestFit="1" customWidth="1"/>
    <col min="33" max="33" width="5.109375" style="29" bestFit="1" customWidth="1"/>
    <col min="34" max="34" width="4.109375" style="29" bestFit="1" customWidth="1"/>
    <col min="35" max="35" width="6.5546875" style="29" bestFit="1" customWidth="1"/>
    <col min="36" max="36" width="6.109375" style="29" bestFit="1" customWidth="1"/>
    <col min="37" max="37" width="4.88671875" style="29" bestFit="1" customWidth="1"/>
    <col min="38" max="38" width="10" style="29" bestFit="1" customWidth="1"/>
    <col min="39" max="40" width="7.6640625" style="29" bestFit="1" customWidth="1"/>
    <col min="41" max="41" width="9.33203125" style="29" bestFit="1" customWidth="1"/>
    <col min="42" max="42" width="6" style="29" customWidth="1"/>
    <col min="43" max="43" width="5.6640625" style="29" bestFit="1" customWidth="1"/>
    <col min="44" max="44" width="4.33203125" style="29" bestFit="1" customWidth="1"/>
    <col min="45" max="45" width="6.6640625" style="29" bestFit="1" customWidth="1"/>
    <col min="46" max="46" width="4.5546875" style="29" bestFit="1" customWidth="1"/>
    <col min="47" max="47" width="4.109375" style="29" customWidth="1"/>
    <col min="48" max="48" width="4.33203125" style="29" bestFit="1" customWidth="1"/>
    <col min="49" max="49" width="4.109375" style="29" bestFit="1" customWidth="1"/>
    <col min="50" max="50" width="6.6640625" style="29" bestFit="1" customWidth="1"/>
    <col min="51" max="51" width="3.33203125" style="29" customWidth="1"/>
    <col min="52" max="52" width="6.6640625" style="29" bestFit="1" customWidth="1"/>
    <col min="53" max="53" width="6.88671875" style="29" bestFit="1" customWidth="1"/>
    <col min="54" max="54" width="5.6640625" style="29" bestFit="1" customWidth="1"/>
    <col min="55" max="55" width="5.109375" style="29" bestFit="1" customWidth="1"/>
    <col min="56" max="56" width="5.33203125" style="29" customWidth="1"/>
    <col min="57" max="57" width="8.6640625" style="29" bestFit="1" customWidth="1"/>
    <col min="58" max="58" width="4.88671875" style="29" customWidth="1"/>
    <col min="59" max="59" width="7.88671875" style="29" bestFit="1" customWidth="1"/>
    <col min="60" max="60" width="5.88671875" style="29" customWidth="1"/>
    <col min="61" max="61" width="6" style="29" customWidth="1"/>
    <col min="62" max="62" width="5.6640625" style="29" bestFit="1" customWidth="1"/>
    <col min="63" max="63" width="5.6640625" style="29" customWidth="1"/>
    <col min="64" max="64" width="3.88671875" style="29" bestFit="1" customWidth="1"/>
    <col min="65" max="65" width="6.6640625" style="29" bestFit="1" customWidth="1"/>
    <col min="66" max="66" width="3.88671875" style="29" bestFit="1" customWidth="1"/>
    <col min="67" max="67" width="7.6640625" style="29" bestFit="1" customWidth="1"/>
    <col min="68" max="68" width="8" style="29" bestFit="1" customWidth="1"/>
    <col min="69" max="70" width="5.33203125" style="29" bestFit="1" customWidth="1"/>
    <col min="71" max="72" width="5.6640625" style="29" bestFit="1" customWidth="1"/>
    <col min="73" max="73" width="9.109375" style="29" bestFit="1" customWidth="1"/>
    <col min="74" max="74" width="7.109375" style="29" bestFit="1" customWidth="1"/>
    <col min="75" max="16384" width="9.109375" style="29"/>
  </cols>
  <sheetData>
    <row r="1" spans="1:89" x14ac:dyDescent="0.3">
      <c r="B1" s="29" t="s">
        <v>482</v>
      </c>
      <c r="Q1" s="29" t="s">
        <v>483</v>
      </c>
    </row>
    <row r="2" spans="1:89" x14ac:dyDescent="0.3">
      <c r="A2" s="29" t="s">
        <v>52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65</v>
      </c>
      <c r="L2" s="29" t="s">
        <v>68</v>
      </c>
      <c r="M2" s="29" t="s">
        <v>317</v>
      </c>
      <c r="N2" s="29" t="s">
        <v>320</v>
      </c>
      <c r="O2" s="29" t="s">
        <v>327</v>
      </c>
      <c r="Q2" s="29" t="s">
        <v>227</v>
      </c>
      <c r="R2" s="27" t="s">
        <v>391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134</v>
      </c>
      <c r="X2" s="27" t="s">
        <v>59</v>
      </c>
      <c r="Y2" s="27" t="s">
        <v>136</v>
      </c>
      <c r="Z2" s="27" t="s">
        <v>137</v>
      </c>
      <c r="AA2" s="27" t="s">
        <v>393</v>
      </c>
      <c r="AB2" s="27" t="s">
        <v>138</v>
      </c>
      <c r="AC2" s="27" t="s">
        <v>139</v>
      </c>
      <c r="AD2" s="27" t="s">
        <v>140</v>
      </c>
      <c r="AE2" s="27" t="s">
        <v>141</v>
      </c>
      <c r="AF2" s="27" t="s">
        <v>142</v>
      </c>
      <c r="AG2" s="27" t="s">
        <v>143</v>
      </c>
      <c r="AH2" s="27" t="s">
        <v>394</v>
      </c>
      <c r="AI2" s="27" t="s">
        <v>144</v>
      </c>
      <c r="AJ2" s="27" t="s">
        <v>400</v>
      </c>
      <c r="AK2" s="27" t="s">
        <v>57</v>
      </c>
      <c r="AL2" s="27" t="s">
        <v>128</v>
      </c>
      <c r="AM2" s="27" t="s">
        <v>145</v>
      </c>
      <c r="AN2" s="27" t="s">
        <v>146</v>
      </c>
      <c r="AO2" s="27" t="s">
        <v>60</v>
      </c>
      <c r="AP2" s="27" t="s">
        <v>147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395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401</v>
      </c>
      <c r="BQ2" s="27" t="s">
        <v>169</v>
      </c>
      <c r="BR2" s="27" t="s">
        <v>170</v>
      </c>
      <c r="BS2" s="27" t="s">
        <v>171</v>
      </c>
      <c r="BT2" s="27" t="s">
        <v>173</v>
      </c>
      <c r="BU2" s="27" t="s">
        <v>174</v>
      </c>
      <c r="BV2" s="27" t="s">
        <v>402</v>
      </c>
      <c r="BX2" s="29" t="s">
        <v>141</v>
      </c>
      <c r="BY2" s="29" t="s">
        <v>59</v>
      </c>
      <c r="BZ2" s="29" t="s">
        <v>57</v>
      </c>
      <c r="CA2" s="29" t="s">
        <v>60</v>
      </c>
      <c r="CB2" s="29" t="s">
        <v>54</v>
      </c>
      <c r="CC2" s="29" t="s">
        <v>53</v>
      </c>
      <c r="CD2" s="29" t="s">
        <v>61</v>
      </c>
      <c r="CE2" s="29" t="s">
        <v>62</v>
      </c>
      <c r="CF2" s="29" t="s">
        <v>63</v>
      </c>
      <c r="CG2" s="29" t="s">
        <v>64</v>
      </c>
      <c r="CH2" s="29" t="s">
        <v>65</v>
      </c>
      <c r="CI2" s="29" t="s">
        <v>317</v>
      </c>
      <c r="CJ2" s="29" t="s">
        <v>320</v>
      </c>
      <c r="CK2" s="29" t="s">
        <v>327</v>
      </c>
    </row>
    <row r="3" spans="1:89" x14ac:dyDescent="0.3">
      <c r="A3" s="27" t="s">
        <v>0</v>
      </c>
      <c r="B3" s="27">
        <v>112.93700878</v>
      </c>
      <c r="C3" s="27">
        <v>0.28872417709999998</v>
      </c>
      <c r="D3" s="27">
        <v>1088.3494086000001</v>
      </c>
      <c r="E3" s="27">
        <v>16.147132571</v>
      </c>
      <c r="F3" s="27">
        <v>14.340283061999999</v>
      </c>
      <c r="G3" s="27">
        <v>30.789396686</v>
      </c>
      <c r="H3" s="27">
        <v>49.711153314999997</v>
      </c>
      <c r="I3" s="27">
        <v>1.1383842E-2</v>
      </c>
      <c r="J3" s="27">
        <v>4.8717619999999999E-4</v>
      </c>
      <c r="K3" s="27">
        <v>7.8046362499999994E-2</v>
      </c>
      <c r="L3" s="27"/>
      <c r="M3" s="27"/>
      <c r="N3" s="30"/>
      <c r="O3" s="30">
        <v>7.0742329999999999E-4</v>
      </c>
      <c r="P3" s="27"/>
      <c r="Q3" s="29" t="s">
        <v>0</v>
      </c>
      <c r="R3" s="27">
        <v>0</v>
      </c>
      <c r="S3" s="27">
        <v>1.14107793628334E-2</v>
      </c>
      <c r="T3" s="27">
        <v>1.14107793628334E-2</v>
      </c>
      <c r="U3" s="27">
        <v>0</v>
      </c>
      <c r="V3" s="27">
        <v>4.8832848644256603E-4</v>
      </c>
      <c r="W3" s="27">
        <v>0</v>
      </c>
      <c r="X3" s="27">
        <v>113.20405385891399</v>
      </c>
      <c r="Y3" s="27">
        <v>0.76564376904909204</v>
      </c>
      <c r="Z3" s="27">
        <v>1.6494984294746899</v>
      </c>
      <c r="AA3" s="27">
        <v>1.1201939278152699</v>
      </c>
      <c r="AB3" s="27">
        <v>0</v>
      </c>
      <c r="AC3" s="27">
        <v>7.8231315897419204E-2</v>
      </c>
      <c r="AD3" s="27">
        <v>7.8231315897419204E-2</v>
      </c>
      <c r="AE3" s="27">
        <v>8.7273656112039095</v>
      </c>
      <c r="AF3" s="27">
        <v>0.60976201036282096</v>
      </c>
      <c r="AG3" s="27">
        <v>0.49178527016959001</v>
      </c>
      <c r="AH3" s="27">
        <v>0</v>
      </c>
      <c r="AI3" s="27">
        <v>0</v>
      </c>
      <c r="AJ3" s="27">
        <v>7.0910622818598002E-4</v>
      </c>
      <c r="AK3" s="27">
        <v>0.28940707540358201</v>
      </c>
      <c r="AL3" s="27">
        <v>0</v>
      </c>
      <c r="AM3" s="27">
        <v>981.83110192518404</v>
      </c>
      <c r="AN3" s="27">
        <v>100.364808831715</v>
      </c>
      <c r="AO3" s="27">
        <v>1090.9232763681</v>
      </c>
      <c r="AP3" s="27">
        <v>0</v>
      </c>
      <c r="AQ3" s="27">
        <v>1.5078152124428801</v>
      </c>
      <c r="AR3" s="27">
        <v>0</v>
      </c>
      <c r="AS3" s="27">
        <v>27.539815455282099</v>
      </c>
      <c r="AT3" s="27">
        <v>0.27491052321191201</v>
      </c>
      <c r="AU3" s="27">
        <v>0</v>
      </c>
      <c r="AV3" s="27">
        <v>1.01944101809443</v>
      </c>
      <c r="AW3" s="27">
        <v>1.1213946548939899E-2</v>
      </c>
      <c r="AX3" s="27">
        <v>0</v>
      </c>
      <c r="AY3" s="27">
        <v>0</v>
      </c>
      <c r="AZ3" s="27">
        <v>16.185308305913299</v>
      </c>
      <c r="BA3" s="27">
        <v>14.374186726522099</v>
      </c>
      <c r="BB3" s="27">
        <v>1.8111215793911799</v>
      </c>
      <c r="BC3" s="27">
        <v>4.7913997034783398E-2</v>
      </c>
      <c r="BD3" s="27">
        <v>0</v>
      </c>
      <c r="BE3" s="27">
        <v>3.5877707744285798</v>
      </c>
      <c r="BF3" s="27">
        <v>0</v>
      </c>
      <c r="BG3" s="27">
        <v>1.5291697393585599</v>
      </c>
      <c r="BH3" s="27">
        <v>0</v>
      </c>
      <c r="BI3" s="27">
        <v>0</v>
      </c>
      <c r="BJ3" s="27">
        <v>6.1166724758456201</v>
      </c>
      <c r="BK3" s="27">
        <v>1.86532426195935</v>
      </c>
      <c r="BL3" s="27">
        <v>4.8933444997436799E-2</v>
      </c>
      <c r="BM3" s="27">
        <v>1.7361219045729199</v>
      </c>
      <c r="BN3" s="27">
        <v>2.0389024289422701E-3</v>
      </c>
      <c r="BO3" s="27">
        <v>30.862147676604</v>
      </c>
      <c r="BP3" s="27">
        <v>13.022765345923601</v>
      </c>
      <c r="BQ3" s="27">
        <v>0</v>
      </c>
      <c r="BR3" s="27">
        <v>0</v>
      </c>
      <c r="BS3" s="27">
        <v>5.4661252287725297</v>
      </c>
      <c r="BT3" s="27">
        <v>5.1656370795152098</v>
      </c>
      <c r="BU3" s="27">
        <v>49.828717516272803</v>
      </c>
      <c r="BV3" s="27">
        <v>5.72651635525275</v>
      </c>
      <c r="BX3" s="36">
        <f t="shared" ref="BX3:BX34" si="0">AE3/AO3</f>
        <v>7.9999811171497237E-3</v>
      </c>
      <c r="BY3" s="24">
        <f t="shared" ref="BY3:BY34" si="1">IF(B3=0,"",(X3-B3)/B3)</f>
        <v>2.3645488914461658E-3</v>
      </c>
      <c r="BZ3" s="24">
        <f t="shared" ref="BZ3:BZ34" si="2">IF(C3=0,"",(AK3-C3)/C3)</f>
        <v>2.3652272921554228E-3</v>
      </c>
      <c r="CA3" s="24">
        <f t="shared" ref="CA3:CA34" si="3">IF(D3=0,"",(AO3-D3)/D3)</f>
        <v>2.3649277959463802E-3</v>
      </c>
      <c r="CB3" s="24">
        <f t="shared" ref="CB3:CB34" si="4">IF(E3=0,"",(AZ3-E3)/E3)</f>
        <v>2.3642423659704127E-3</v>
      </c>
      <c r="CC3" s="24">
        <f t="shared" ref="CC3:CC34" si="5">IF(F3=0,"",(BA3-F3)/F3)</f>
        <v>2.3642256136450056E-3</v>
      </c>
      <c r="CD3" s="24">
        <f t="shared" ref="CD3:CD34" si="6">IF(G3=0,"",(BO3-G3)/G3)</f>
        <v>2.3628585953124515E-3</v>
      </c>
      <c r="CE3" s="24">
        <f t="shared" ref="CE3:CE34" si="7">IF(H3=0,"",(BU3-H3)/H3)</f>
        <v>2.3649461626417752E-3</v>
      </c>
      <c r="CF3" s="24">
        <f t="shared" ref="CF3:CF34" si="8">IF(I3=0,"",(T3-I3)/I3)</f>
        <v>2.3662804555263438E-3</v>
      </c>
      <c r="CG3" s="24">
        <f t="shared" ref="CG3:CG34" si="9">IF(J3=0,"",(V3-J3)/J3)</f>
        <v>2.3652354991192965E-3</v>
      </c>
      <c r="CH3" s="24">
        <f t="shared" ref="CH3:CH34" si="10">IF(K3=0,"",(AD3-K3)/K3)</f>
        <v>2.3697888216021633E-3</v>
      </c>
      <c r="CI3" s="24" t="str">
        <f>IF(M3=0,"",(#REF!-M3)/M3)</f>
        <v/>
      </c>
      <c r="CJ3" s="24" t="str">
        <f>IF(N3=0,"",(#REF!-N3)/N3)</f>
        <v/>
      </c>
      <c r="CK3" s="24">
        <f t="shared" ref="CK3:CK34" si="11">IF(O3=0,"",(AJ3-O3)/O3)</f>
        <v>2.3789549849150236E-3</v>
      </c>
    </row>
    <row r="4" spans="1:89" x14ac:dyDescent="0.3">
      <c r="A4" s="27" t="s">
        <v>2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30"/>
      <c r="O4" s="30"/>
      <c r="P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X4" s="36" t="e">
        <f t="shared" si="0"/>
        <v>#DIV/0!</v>
      </c>
      <c r="BY4" s="24" t="str">
        <f t="shared" si="1"/>
        <v/>
      </c>
      <c r="BZ4" s="24" t="str">
        <f t="shared" si="2"/>
        <v/>
      </c>
      <c r="CA4" s="24" t="str">
        <f t="shared" si="3"/>
        <v/>
      </c>
      <c r="CB4" s="24" t="str">
        <f t="shared" si="4"/>
        <v/>
      </c>
      <c r="CC4" s="24" t="str">
        <f t="shared" si="5"/>
        <v/>
      </c>
      <c r="CD4" s="24" t="str">
        <f t="shared" si="6"/>
        <v/>
      </c>
      <c r="CE4" s="24" t="str">
        <f t="shared" si="7"/>
        <v/>
      </c>
      <c r="CF4" s="24" t="str">
        <f t="shared" si="8"/>
        <v/>
      </c>
      <c r="CG4" s="24" t="str">
        <f t="shared" si="9"/>
        <v/>
      </c>
      <c r="CH4" s="24" t="str">
        <f t="shared" si="10"/>
        <v/>
      </c>
      <c r="CI4" s="24" t="str">
        <f>IF(M4=0,"",(#REF!-M4)/M4)</f>
        <v/>
      </c>
      <c r="CJ4" s="24" t="str">
        <f>IF(N4=0,"",(#REF!-N4)/N4)</f>
        <v/>
      </c>
      <c r="CK4" s="24" t="str">
        <f t="shared" si="11"/>
        <v/>
      </c>
    </row>
    <row r="5" spans="1:89" x14ac:dyDescent="0.3">
      <c r="A5" s="27" t="s">
        <v>3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30"/>
      <c r="O5" s="30"/>
      <c r="P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X5" s="36" t="e">
        <f t="shared" si="0"/>
        <v>#DIV/0!</v>
      </c>
      <c r="BY5" s="24" t="str">
        <f t="shared" si="1"/>
        <v/>
      </c>
      <c r="BZ5" s="24" t="str">
        <f t="shared" si="2"/>
        <v/>
      </c>
      <c r="CA5" s="24" t="str">
        <f t="shared" si="3"/>
        <v/>
      </c>
      <c r="CB5" s="24" t="str">
        <f t="shared" si="4"/>
        <v/>
      </c>
      <c r="CC5" s="24" t="str">
        <f t="shared" si="5"/>
        <v/>
      </c>
      <c r="CD5" s="24" t="str">
        <f t="shared" si="6"/>
        <v/>
      </c>
      <c r="CE5" s="24" t="str">
        <f t="shared" si="7"/>
        <v/>
      </c>
      <c r="CF5" s="24" t="str">
        <f t="shared" si="8"/>
        <v/>
      </c>
      <c r="CG5" s="24" t="str">
        <f t="shared" si="9"/>
        <v/>
      </c>
      <c r="CH5" s="24" t="str">
        <f t="shared" si="10"/>
        <v/>
      </c>
      <c r="CI5" s="24" t="str">
        <f>IF(M5=0,"",(#REF!-M5)/M5)</f>
        <v/>
      </c>
      <c r="CJ5" s="24" t="str">
        <f>IF(N5=0,"",(#REF!-N5)/N5)</f>
        <v/>
      </c>
      <c r="CK5" s="24" t="str">
        <f t="shared" si="11"/>
        <v/>
      </c>
    </row>
    <row r="6" spans="1:89" x14ac:dyDescent="0.3">
      <c r="A6" s="27" t="s">
        <v>4</v>
      </c>
      <c r="B6" s="27">
        <v>2.4287039654</v>
      </c>
      <c r="C6" s="27">
        <v>1.4746E-3</v>
      </c>
      <c r="D6" s="27">
        <v>23.693899412</v>
      </c>
      <c r="E6" s="27">
        <v>0.35571364020000001</v>
      </c>
      <c r="F6" s="27">
        <v>0.31936174849999999</v>
      </c>
      <c r="G6" s="27">
        <v>0.66084863279999995</v>
      </c>
      <c r="H6" s="27">
        <v>1.1009608372999999</v>
      </c>
      <c r="I6" s="27">
        <v>2.419535E-4</v>
      </c>
      <c r="J6" s="27">
        <v>1.0683526E-3</v>
      </c>
      <c r="K6" s="27">
        <v>1.7080357999999999E-3</v>
      </c>
      <c r="L6" s="30"/>
      <c r="M6" s="27"/>
      <c r="N6" s="30"/>
      <c r="O6" s="30">
        <v>4.8055E-5</v>
      </c>
      <c r="P6" s="27"/>
      <c r="Q6" s="29" t="s">
        <v>4</v>
      </c>
      <c r="R6" s="27">
        <v>0</v>
      </c>
      <c r="S6" s="27">
        <v>2.42533385157823E-4</v>
      </c>
      <c r="T6" s="27">
        <v>2.42533385157823E-4</v>
      </c>
      <c r="U6" s="27">
        <v>0</v>
      </c>
      <c r="V6" s="27">
        <v>1.0708642388762E-3</v>
      </c>
      <c r="W6" s="27">
        <v>0</v>
      </c>
      <c r="X6" s="27">
        <v>2.4344367611898301</v>
      </c>
      <c r="Y6" s="27">
        <v>1.69406364310918E-2</v>
      </c>
      <c r="Z6" s="27">
        <v>3.6496205868152602E-2</v>
      </c>
      <c r="AA6" s="27">
        <v>2.4785380256022602E-2</v>
      </c>
      <c r="AB6" s="27">
        <v>0</v>
      </c>
      <c r="AC6" s="27">
        <v>1.7115577282009701E-3</v>
      </c>
      <c r="AD6" s="27">
        <v>1.7115577282009701E-3</v>
      </c>
      <c r="AE6" s="27">
        <v>0.18999923036646299</v>
      </c>
      <c r="AF6" s="27">
        <v>1.3491560234020599E-2</v>
      </c>
      <c r="AG6" s="27">
        <v>1.0880668546360399E-2</v>
      </c>
      <c r="AH6" s="27">
        <v>0</v>
      </c>
      <c r="AI6" s="27">
        <v>0</v>
      </c>
      <c r="AJ6" s="27">
        <v>4.8167483654971102E-5</v>
      </c>
      <c r="AK6" s="27">
        <v>1.47813433864096E-3</v>
      </c>
      <c r="AL6" s="27">
        <v>0</v>
      </c>
      <c r="AM6" s="27">
        <v>21.3748822698787</v>
      </c>
      <c r="AN6" s="27">
        <v>2.18499338282709</v>
      </c>
      <c r="AO6" s="27">
        <v>23.749874883072302</v>
      </c>
      <c r="AP6" s="27">
        <v>0</v>
      </c>
      <c r="AQ6" s="27">
        <v>3.3361824919944799E-2</v>
      </c>
      <c r="AR6" s="27">
        <v>0</v>
      </c>
      <c r="AS6" s="27">
        <v>0.609340374030655</v>
      </c>
      <c r="AT6" s="27">
        <v>6.1223927864768298E-3</v>
      </c>
      <c r="AU6" s="27">
        <v>0</v>
      </c>
      <c r="AV6" s="27">
        <v>2.2703278824054599E-2</v>
      </c>
      <c r="AW6" s="27">
        <v>2.4974022939091802E-4</v>
      </c>
      <c r="AX6" s="27">
        <v>0</v>
      </c>
      <c r="AY6" s="27">
        <v>0</v>
      </c>
      <c r="AZ6" s="27">
        <v>0.35655474209780802</v>
      </c>
      <c r="BA6" s="27">
        <v>0.32011681962333999</v>
      </c>
      <c r="BB6" s="27">
        <v>3.6437922474467699E-2</v>
      </c>
      <c r="BC6" s="27">
        <v>1.06705346759481E-3</v>
      </c>
      <c r="BD6" s="27">
        <v>0</v>
      </c>
      <c r="BE6" s="27">
        <v>7.9900309198234196E-2</v>
      </c>
      <c r="BF6" s="27">
        <v>0</v>
      </c>
      <c r="BG6" s="27">
        <v>3.4054999255940202E-2</v>
      </c>
      <c r="BH6" s="27">
        <v>0</v>
      </c>
      <c r="BI6" s="27">
        <v>0</v>
      </c>
      <c r="BJ6" s="27">
        <v>0.13622019874667199</v>
      </c>
      <c r="BK6" s="27">
        <v>4.12713775032875E-2</v>
      </c>
      <c r="BL6" s="27">
        <v>1.0897621764028201E-3</v>
      </c>
      <c r="BM6" s="27">
        <v>3.8663678301559097E-2</v>
      </c>
      <c r="BN6" s="27">
        <v>4.54066370145009E-5</v>
      </c>
      <c r="BO6" s="27">
        <v>0.66241168626024505</v>
      </c>
      <c r="BP6" s="27">
        <v>0.28813856746731797</v>
      </c>
      <c r="BQ6" s="27">
        <v>0</v>
      </c>
      <c r="BR6" s="27">
        <v>0</v>
      </c>
      <c r="BS6" s="27">
        <v>0.120941300516432</v>
      </c>
      <c r="BT6" s="27">
        <v>0.114293524542403</v>
      </c>
      <c r="BU6" s="27">
        <v>1.10356080843488</v>
      </c>
      <c r="BV6" s="27">
        <v>0.126702450936137</v>
      </c>
      <c r="BX6" s="36">
        <f t="shared" si="0"/>
        <v>8.0000097390780251E-3</v>
      </c>
      <c r="BY6" s="24">
        <f t="shared" si="1"/>
        <v>2.3604341539772344E-3</v>
      </c>
      <c r="BZ6" s="24">
        <f t="shared" si="2"/>
        <v>2.3968117733351585E-3</v>
      </c>
      <c r="CA6" s="24">
        <f t="shared" si="3"/>
        <v>2.3624423358508885E-3</v>
      </c>
      <c r="CB6" s="24">
        <f t="shared" si="4"/>
        <v>2.3645477787556748E-3</v>
      </c>
      <c r="CC6" s="24">
        <f t="shared" si="5"/>
        <v>2.3643129676189163E-3</v>
      </c>
      <c r="CD6" s="24">
        <f t="shared" si="6"/>
        <v>2.3652215994190385E-3</v>
      </c>
      <c r="CE6" s="24">
        <f t="shared" si="7"/>
        <v>2.3615473382834068E-3</v>
      </c>
      <c r="CF6" s="24">
        <f t="shared" si="8"/>
        <v>2.3966801795510177E-3</v>
      </c>
      <c r="CG6" s="24">
        <f t="shared" si="9"/>
        <v>2.3509456299352412E-3</v>
      </c>
      <c r="CH6" s="24">
        <f t="shared" si="10"/>
        <v>2.0619756336313997E-3</v>
      </c>
      <c r="CI6" s="24" t="str">
        <f>IF(M6=0,"",(#REF!-M6)/M6)</f>
        <v/>
      </c>
      <c r="CJ6" s="24" t="str">
        <f>IF(N6=0,"",(#REF!-N6)/N6)</f>
        <v/>
      </c>
      <c r="CK6" s="24">
        <f t="shared" si="11"/>
        <v>2.3407273950910934E-3</v>
      </c>
    </row>
    <row r="7" spans="1:89" x14ac:dyDescent="0.3">
      <c r="A7" s="27" t="s">
        <v>5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30"/>
      <c r="O7" s="30"/>
      <c r="P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X7" s="36" t="e">
        <f t="shared" si="0"/>
        <v>#DIV/0!</v>
      </c>
      <c r="BY7" s="24" t="str">
        <f t="shared" si="1"/>
        <v/>
      </c>
      <c r="BZ7" s="24" t="str">
        <f t="shared" si="2"/>
        <v/>
      </c>
      <c r="CA7" s="24" t="str">
        <f t="shared" si="3"/>
        <v/>
      </c>
      <c r="CB7" s="24" t="str">
        <f t="shared" si="4"/>
        <v/>
      </c>
      <c r="CC7" s="24" t="str">
        <f t="shared" si="5"/>
        <v/>
      </c>
      <c r="CD7" s="24" t="str">
        <f t="shared" si="6"/>
        <v/>
      </c>
      <c r="CE7" s="24" t="str">
        <f t="shared" si="7"/>
        <v/>
      </c>
      <c r="CF7" s="24" t="str">
        <f t="shared" si="8"/>
        <v/>
      </c>
      <c r="CG7" s="24" t="str">
        <f t="shared" si="9"/>
        <v/>
      </c>
      <c r="CH7" s="24" t="str">
        <f t="shared" si="10"/>
        <v/>
      </c>
      <c r="CI7" s="24" t="str">
        <f>IF(M7=0,"",(#REF!-M7)/M7)</f>
        <v/>
      </c>
      <c r="CJ7" s="24" t="str">
        <f>IF(N7=0,"",(#REF!-N7)/N7)</f>
        <v/>
      </c>
      <c r="CK7" s="24" t="str">
        <f t="shared" si="11"/>
        <v/>
      </c>
    </row>
    <row r="8" spans="1:89" x14ac:dyDescent="0.3">
      <c r="A8" s="27" t="s">
        <v>6</v>
      </c>
      <c r="B8" s="27">
        <v>57.309233603999999</v>
      </c>
      <c r="C8" s="27">
        <v>0.1024856079</v>
      </c>
      <c r="D8" s="27">
        <v>593.94755581000004</v>
      </c>
      <c r="E8" s="27">
        <v>7.8280724668000001</v>
      </c>
      <c r="F8" s="27">
        <v>7.0257653955999997</v>
      </c>
      <c r="G8" s="27">
        <v>15.031456135999999</v>
      </c>
      <c r="H8" s="27">
        <v>25.555378150999999</v>
      </c>
      <c r="I8" s="27">
        <v>5.8521857999999996E-3</v>
      </c>
      <c r="J8" s="27">
        <v>2.5045360000000002E-4</v>
      </c>
      <c r="K8" s="27">
        <v>4.0122022200000003E-2</v>
      </c>
      <c r="L8" s="27"/>
      <c r="M8" s="27"/>
      <c r="N8" s="30"/>
      <c r="O8" s="30">
        <v>3.4869870000000001E-4</v>
      </c>
      <c r="P8" s="27"/>
      <c r="Q8" s="29" t="s">
        <v>6</v>
      </c>
      <c r="R8" s="27">
        <v>0</v>
      </c>
      <c r="S8" s="27">
        <v>5.86572349883432E-3</v>
      </c>
      <c r="T8" s="27">
        <v>5.86572349883432E-3</v>
      </c>
      <c r="U8" s="27">
        <v>0</v>
      </c>
      <c r="V8" s="27">
        <v>2.510381436158E-4</v>
      </c>
      <c r="W8" s="27">
        <v>0</v>
      </c>
      <c r="X8" s="27">
        <v>57.4448954954062</v>
      </c>
      <c r="Y8" s="27">
        <v>0.39360102909935601</v>
      </c>
      <c r="Z8" s="27">
        <v>0.84796654569917096</v>
      </c>
      <c r="AA8" s="27">
        <v>0.57586853902776003</v>
      </c>
      <c r="AB8" s="27">
        <v>0</v>
      </c>
      <c r="AC8" s="27">
        <v>4.0217331163323801E-2</v>
      </c>
      <c r="AD8" s="27">
        <v>4.0217331163323801E-2</v>
      </c>
      <c r="AE8" s="27">
        <v>4.7628060318457504</v>
      </c>
      <c r="AF8" s="27">
        <v>0.313463252606689</v>
      </c>
      <c r="AG8" s="27">
        <v>0.252815184720867</v>
      </c>
      <c r="AH8" s="27">
        <v>0</v>
      </c>
      <c r="AI8" s="27">
        <v>0</v>
      </c>
      <c r="AJ8" s="27">
        <v>3.4952623821871902E-4</v>
      </c>
      <c r="AK8" s="27">
        <v>0.102727899491283</v>
      </c>
      <c r="AL8" s="27">
        <v>0</v>
      </c>
      <c r="AM8" s="27">
        <v>535.81681377006805</v>
      </c>
      <c r="AN8" s="27">
        <v>54.772352651333598</v>
      </c>
      <c r="AO8" s="27">
        <v>595.35197245324696</v>
      </c>
      <c r="AP8" s="27">
        <v>0</v>
      </c>
      <c r="AQ8" s="27">
        <v>0.77512896941086895</v>
      </c>
      <c r="AR8" s="27">
        <v>0</v>
      </c>
      <c r="AS8" s="27">
        <v>14.1575163114469</v>
      </c>
      <c r="AT8" s="27">
        <v>0.134687071545495</v>
      </c>
      <c r="AU8" s="27">
        <v>0</v>
      </c>
      <c r="AV8" s="27">
        <v>0.49946005500531798</v>
      </c>
      <c r="AW8" s="27">
        <v>5.4940473001647899E-3</v>
      </c>
      <c r="AX8" s="27">
        <v>0</v>
      </c>
      <c r="AY8" s="27">
        <v>0</v>
      </c>
      <c r="AZ8" s="27">
        <v>7.8465868784205997</v>
      </c>
      <c r="BA8" s="27">
        <v>7.0423830060020798</v>
      </c>
      <c r="BB8" s="27">
        <v>0.80420387241852498</v>
      </c>
      <c r="BC8" s="27">
        <v>2.34746076048435E-2</v>
      </c>
      <c r="BD8" s="27">
        <v>0</v>
      </c>
      <c r="BE8" s="27">
        <v>1.7577586049152001</v>
      </c>
      <c r="BF8" s="27">
        <v>0</v>
      </c>
      <c r="BG8" s="27">
        <v>0.74918920617073603</v>
      </c>
      <c r="BH8" s="27">
        <v>0</v>
      </c>
      <c r="BI8" s="27">
        <v>0</v>
      </c>
      <c r="BJ8" s="27">
        <v>2.9967649817843101</v>
      </c>
      <c r="BK8" s="27">
        <v>0.95892423402239002</v>
      </c>
      <c r="BL8" s="27">
        <v>2.39740470797025E-2</v>
      </c>
      <c r="BM8" s="27">
        <v>0.85058144700364202</v>
      </c>
      <c r="BN8" s="27">
        <v>9.9893759266301901E-4</v>
      </c>
      <c r="BO8" s="27">
        <v>15.0670027039688</v>
      </c>
      <c r="BP8" s="27">
        <v>6.6947032073261497</v>
      </c>
      <c r="BQ8" s="27">
        <v>0</v>
      </c>
      <c r="BR8" s="27">
        <v>0</v>
      </c>
      <c r="BS8" s="27">
        <v>2.8100114261298401</v>
      </c>
      <c r="BT8" s="27">
        <v>2.6555377961275699</v>
      </c>
      <c r="BU8" s="27">
        <v>25.615803722504101</v>
      </c>
      <c r="BV8" s="27">
        <v>2.9438456144529401</v>
      </c>
      <c r="BX8" s="36">
        <f t="shared" si="0"/>
        <v>7.9999836268616273E-3</v>
      </c>
      <c r="BY8" s="24">
        <f t="shared" si="1"/>
        <v>2.3671908150719422E-3</v>
      </c>
      <c r="BZ8" s="24">
        <f t="shared" si="2"/>
        <v>2.3641523551230295E-3</v>
      </c>
      <c r="CA8" s="24">
        <f t="shared" si="3"/>
        <v>2.3645465487801116E-3</v>
      </c>
      <c r="CB8" s="24">
        <f t="shared" si="4"/>
        <v>2.3651303305024132E-3</v>
      </c>
      <c r="CC8" s="24">
        <f t="shared" si="5"/>
        <v>2.3652384425598876E-3</v>
      </c>
      <c r="CD8" s="24">
        <f t="shared" si="6"/>
        <v>2.3648120080440992E-3</v>
      </c>
      <c r="CE8" s="24">
        <f t="shared" si="7"/>
        <v>2.3644952990741338E-3</v>
      </c>
      <c r="CF8" s="24">
        <f t="shared" si="8"/>
        <v>2.3132722194706074E-3</v>
      </c>
      <c r="CG8" s="24">
        <f t="shared" si="9"/>
        <v>2.3339397628941174E-3</v>
      </c>
      <c r="CH8" s="24">
        <f t="shared" si="10"/>
        <v>2.3754775581525402E-3</v>
      </c>
      <c r="CI8" s="24" t="str">
        <f>IF(M8=0,"",(#REF!-M8)/M8)</f>
        <v/>
      </c>
      <c r="CJ8" s="24" t="str">
        <f>IF(N8=0,"",(#REF!-N8)/N8)</f>
        <v/>
      </c>
      <c r="CK8" s="24">
        <f t="shared" si="11"/>
        <v>2.373218537146846E-3</v>
      </c>
    </row>
    <row r="9" spans="1:89" x14ac:dyDescent="0.3">
      <c r="A9" s="27" t="s">
        <v>7</v>
      </c>
      <c r="B9" s="27">
        <v>219.78251212000001</v>
      </c>
      <c r="C9" s="27">
        <v>0.79163588679999997</v>
      </c>
      <c r="D9" s="27">
        <v>2309.1469987999999</v>
      </c>
      <c r="E9" s="27">
        <v>92.384996877999995</v>
      </c>
      <c r="F9" s="27">
        <v>82.082568241999994</v>
      </c>
      <c r="G9" s="27">
        <v>168.22573922000001</v>
      </c>
      <c r="H9" s="27">
        <v>93.103362344999994</v>
      </c>
      <c r="I9" s="27">
        <v>2.1320723699999999E-2</v>
      </c>
      <c r="J9" s="27">
        <v>9.1236699999999997E-4</v>
      </c>
      <c r="K9" s="27">
        <v>0.14617223730000001</v>
      </c>
      <c r="L9" s="27"/>
      <c r="M9" s="27"/>
      <c r="N9" s="30"/>
      <c r="O9" s="30">
        <v>4.0736187E-3</v>
      </c>
      <c r="P9" s="27"/>
      <c r="Q9" s="29" t="s">
        <v>7</v>
      </c>
      <c r="R9" s="27">
        <v>0</v>
      </c>
      <c r="S9" s="27">
        <v>2.1371623447874501E-2</v>
      </c>
      <c r="T9" s="27">
        <v>2.1371623447874501E-2</v>
      </c>
      <c r="U9" s="27">
        <v>0</v>
      </c>
      <c r="V9" s="27">
        <v>9.1453028691369299E-4</v>
      </c>
      <c r="W9" s="27">
        <v>0</v>
      </c>
      <c r="X9" s="27">
        <v>220.301994411283</v>
      </c>
      <c r="Y9" s="27">
        <v>1.4339238914102399</v>
      </c>
      <c r="Z9" s="27">
        <v>3.0892087520362499</v>
      </c>
      <c r="AA9" s="27">
        <v>2.0979568367135601</v>
      </c>
      <c r="AB9" s="27">
        <v>0</v>
      </c>
      <c r="AC9" s="27">
        <v>0.146517913754526</v>
      </c>
      <c r="AD9" s="27">
        <v>0.146517913754526</v>
      </c>
      <c r="AE9" s="27">
        <v>18.5168841195566</v>
      </c>
      <c r="AF9" s="27">
        <v>1.14198009164613</v>
      </c>
      <c r="AG9" s="27">
        <v>0.92102418694566002</v>
      </c>
      <c r="AH9" s="27">
        <v>0</v>
      </c>
      <c r="AI9" s="27">
        <v>0</v>
      </c>
      <c r="AJ9" s="27">
        <v>4.0831894237834503E-3</v>
      </c>
      <c r="AK9" s="27">
        <v>0.79350777735522504</v>
      </c>
      <c r="AL9" s="27">
        <v>0</v>
      </c>
      <c r="AM9" s="27">
        <v>2083.1451686260202</v>
      </c>
      <c r="AN9" s="27">
        <v>212.94377287984199</v>
      </c>
      <c r="AO9" s="27">
        <v>2314.60582562542</v>
      </c>
      <c r="AP9" s="27">
        <v>0</v>
      </c>
      <c r="AQ9" s="27">
        <v>2.82388181925405</v>
      </c>
      <c r="AR9" s="27">
        <v>0</v>
      </c>
      <c r="AS9" s="27">
        <v>51.577151457530903</v>
      </c>
      <c r="AT9" s="27">
        <v>1.5735598802890201</v>
      </c>
      <c r="AU9" s="27">
        <v>0</v>
      </c>
      <c r="AV9" s="27">
        <v>5.8352197181390899</v>
      </c>
      <c r="AW9" s="27">
        <v>6.4187527351091705E-2</v>
      </c>
      <c r="AX9" s="27">
        <v>0</v>
      </c>
      <c r="AY9" s="27">
        <v>0</v>
      </c>
      <c r="AZ9" s="27">
        <v>92.6034226782849</v>
      </c>
      <c r="BA9" s="27">
        <v>82.276629025391699</v>
      </c>
      <c r="BB9" s="27">
        <v>10.326793652893199</v>
      </c>
      <c r="BC9" s="27">
        <v>0.27425489839448403</v>
      </c>
      <c r="BD9" s="27">
        <v>0</v>
      </c>
      <c r="BE9" s="27">
        <v>20.536090874518301</v>
      </c>
      <c r="BF9" s="27">
        <v>0</v>
      </c>
      <c r="BG9" s="27">
        <v>8.7528447891003491</v>
      </c>
      <c r="BH9" s="27">
        <v>0</v>
      </c>
      <c r="BI9" s="27">
        <v>0</v>
      </c>
      <c r="BJ9" s="27">
        <v>35.011342228982997</v>
      </c>
      <c r="BK9" s="27">
        <v>3.4934178816801298</v>
      </c>
      <c r="BL9" s="27">
        <v>0.28009057689445899</v>
      </c>
      <c r="BM9" s="27">
        <v>9.9373681222683299</v>
      </c>
      <c r="BN9" s="27">
        <v>1.1670409453419E-2</v>
      </c>
      <c r="BO9" s="27">
        <v>168.62390978686699</v>
      </c>
      <c r="BP9" s="27">
        <v>24.3895210203323</v>
      </c>
      <c r="BQ9" s="27">
        <v>0</v>
      </c>
      <c r="BR9" s="27">
        <v>0</v>
      </c>
      <c r="BS9" s="27">
        <v>10.2371099572281</v>
      </c>
      <c r="BT9" s="27">
        <v>9.6743294029332301</v>
      </c>
      <c r="BU9" s="27">
        <v>93.323427305346101</v>
      </c>
      <c r="BV9" s="27">
        <v>10.7247036076709</v>
      </c>
      <c r="BX9" s="36">
        <f t="shared" si="0"/>
        <v>8.0000162077502896E-3</v>
      </c>
      <c r="BY9" s="24">
        <f t="shared" si="1"/>
        <v>2.3636197724383246E-3</v>
      </c>
      <c r="BZ9" s="24">
        <f t="shared" si="2"/>
        <v>2.3645852675928426E-3</v>
      </c>
      <c r="CA9" s="24">
        <f t="shared" si="3"/>
        <v>2.3640014378716249E-3</v>
      </c>
      <c r="CB9" s="24">
        <f t="shared" si="4"/>
        <v>2.364299482234647E-3</v>
      </c>
      <c r="CC9" s="24">
        <f t="shared" si="5"/>
        <v>2.3642143216031663E-3</v>
      </c>
      <c r="CD9" s="24">
        <f t="shared" si="6"/>
        <v>2.3668825514641741E-3</v>
      </c>
      <c r="CE9" s="24">
        <f t="shared" si="7"/>
        <v>2.3636628667678366E-3</v>
      </c>
      <c r="CF9" s="24">
        <f t="shared" si="8"/>
        <v>2.3873367804349904E-3</v>
      </c>
      <c r="CG9" s="24">
        <f t="shared" si="9"/>
        <v>2.371070976583998E-3</v>
      </c>
      <c r="CH9" s="24">
        <f t="shared" si="10"/>
        <v>2.3648571090591729E-3</v>
      </c>
      <c r="CI9" s="24" t="str">
        <f>IF(M9=0,"",(#REF!-M9)/M9)</f>
        <v/>
      </c>
      <c r="CJ9" s="24" t="str">
        <f>IF(N9=0,"",(#REF!-N9)/N9)</f>
        <v/>
      </c>
      <c r="CK9" s="24">
        <f t="shared" si="11"/>
        <v>2.3494402614192274E-3</v>
      </c>
    </row>
    <row r="10" spans="1:89" x14ac:dyDescent="0.3">
      <c r="A10" s="27" t="s">
        <v>8</v>
      </c>
      <c r="B10" s="27">
        <v>7.1759859E-3</v>
      </c>
      <c r="C10" s="27">
        <v>1.1011E-5</v>
      </c>
      <c r="D10" s="27">
        <v>7.4759294399999995E-2</v>
      </c>
      <c r="E10" s="27">
        <v>9.5872980000000002E-4</v>
      </c>
      <c r="F10" s="27">
        <v>8.6247090000000004E-4</v>
      </c>
      <c r="G10" s="27">
        <v>1.8373495E-3</v>
      </c>
      <c r="H10" s="27">
        <v>3.2355803000000002E-3</v>
      </c>
      <c r="I10" s="27">
        <v>7.4094776E-7</v>
      </c>
      <c r="J10" s="27">
        <v>3.1708739999999999E-8</v>
      </c>
      <c r="K10" s="27">
        <v>5.0798549999999997E-6</v>
      </c>
      <c r="L10" s="27"/>
      <c r="M10" s="27"/>
      <c r="N10" s="30"/>
      <c r="O10" s="30">
        <v>4.2803049000000002E-8</v>
      </c>
      <c r="P10" s="27"/>
      <c r="Q10" s="29" t="s">
        <v>8</v>
      </c>
      <c r="R10" s="27">
        <v>0</v>
      </c>
      <c r="S10" s="27">
        <v>7.4272493731708301E-7</v>
      </c>
      <c r="T10" s="27">
        <v>7.4272493731708301E-7</v>
      </c>
      <c r="U10" s="27">
        <v>0</v>
      </c>
      <c r="V10" s="27">
        <v>3.1784227285107E-8</v>
      </c>
      <c r="W10" s="27">
        <v>0</v>
      </c>
      <c r="X10" s="27">
        <v>7.1930417720751502E-3</v>
      </c>
      <c r="Y10" s="27">
        <v>4.9833150240579298E-5</v>
      </c>
      <c r="Z10" s="27">
        <v>1.0735983840341301E-4</v>
      </c>
      <c r="AA10" s="27">
        <v>7.2911492739628607E-5</v>
      </c>
      <c r="AB10" s="27">
        <v>0</v>
      </c>
      <c r="AC10" s="27">
        <v>5.0917649835480098E-6</v>
      </c>
      <c r="AD10" s="27">
        <v>5.0917649835480098E-6</v>
      </c>
      <c r="AE10" s="27">
        <v>5.9947682115554899E-4</v>
      </c>
      <c r="AF10" s="27">
        <v>3.96866060616082E-5</v>
      </c>
      <c r="AG10" s="27">
        <v>3.2007184798028998E-5</v>
      </c>
      <c r="AH10" s="27">
        <v>0</v>
      </c>
      <c r="AI10" s="27">
        <v>0</v>
      </c>
      <c r="AJ10" s="27">
        <v>4.29046398976503E-8</v>
      </c>
      <c r="AK10" s="27">
        <v>1.10369902500591E-5</v>
      </c>
      <c r="AL10" s="27">
        <v>0</v>
      </c>
      <c r="AM10" s="27">
        <v>6.7442819491062803E-2</v>
      </c>
      <c r="AN10" s="27">
        <v>6.8940546856484401E-3</v>
      </c>
      <c r="AO10" s="27">
        <v>7.4936350997866802E-2</v>
      </c>
      <c r="AP10" s="27">
        <v>0</v>
      </c>
      <c r="AQ10" s="27">
        <v>9.8140591830773495E-5</v>
      </c>
      <c r="AR10" s="27">
        <v>0</v>
      </c>
      <c r="AS10" s="27">
        <v>1.7924704112171101E-3</v>
      </c>
      <c r="AT10" s="27">
        <v>1.6533948422868499E-5</v>
      </c>
      <c r="AU10" s="27">
        <v>0</v>
      </c>
      <c r="AV10" s="27">
        <v>6.1310096617558701E-5</v>
      </c>
      <c r="AW10" s="27">
        <v>6.7443244762644897E-7</v>
      </c>
      <c r="AX10" s="27">
        <v>0</v>
      </c>
      <c r="AY10" s="27">
        <v>0</v>
      </c>
      <c r="AZ10" s="27">
        <v>9.6098496172225003E-4</v>
      </c>
      <c r="BA10" s="27">
        <v>8.64504971422587E-4</v>
      </c>
      <c r="BB10" s="27">
        <v>9.6479990299662798E-5</v>
      </c>
      <c r="BC10" s="27">
        <v>2.88171872330339E-6</v>
      </c>
      <c r="BD10" s="27">
        <v>0</v>
      </c>
      <c r="BE10" s="27">
        <v>2.15786636683807E-4</v>
      </c>
      <c r="BF10" s="27">
        <v>0</v>
      </c>
      <c r="BG10" s="27">
        <v>9.1965255157437596E-5</v>
      </c>
      <c r="BH10" s="27">
        <v>0</v>
      </c>
      <c r="BI10" s="27">
        <v>0</v>
      </c>
      <c r="BJ10" s="27">
        <v>3.67874358592789E-4</v>
      </c>
      <c r="BK10" s="27">
        <v>1.21409786061277E-4</v>
      </c>
      <c r="BL10" s="27">
        <v>2.9430160331134101E-6</v>
      </c>
      <c r="BM10" s="27">
        <v>1.04412881606287E-4</v>
      </c>
      <c r="BN10" s="27">
        <v>1.2262713779438601E-7</v>
      </c>
      <c r="BO10" s="27">
        <v>1.8417151077233401E-3</v>
      </c>
      <c r="BP10" s="27">
        <v>8.4759333900362205E-4</v>
      </c>
      <c r="BQ10" s="27">
        <v>0</v>
      </c>
      <c r="BR10" s="27">
        <v>0</v>
      </c>
      <c r="BS10" s="27">
        <v>3.5576185192876599E-4</v>
      </c>
      <c r="BT10" s="27">
        <v>3.3621151606342598E-4</v>
      </c>
      <c r="BU10" s="27">
        <v>3.2432207322652001E-3</v>
      </c>
      <c r="BV10" s="27">
        <v>3.7272044269911797E-4</v>
      </c>
      <c r="BX10" s="36">
        <f t="shared" si="0"/>
        <v>7.9998133505675261E-3</v>
      </c>
      <c r="BY10" s="24">
        <f t="shared" si="1"/>
        <v>2.3767984375708063E-3</v>
      </c>
      <c r="BZ10" s="24">
        <f t="shared" si="2"/>
        <v>2.3603896157569962E-3</v>
      </c>
      <c r="CA10" s="24">
        <f t="shared" si="3"/>
        <v>2.3683556578191368E-3</v>
      </c>
      <c r="CB10" s="24">
        <f t="shared" si="4"/>
        <v>2.3522391003701045E-3</v>
      </c>
      <c r="CC10" s="24">
        <f t="shared" si="5"/>
        <v>2.358423249511331E-3</v>
      </c>
      <c r="CD10" s="24">
        <f t="shared" si="6"/>
        <v>2.3760355464978577E-3</v>
      </c>
      <c r="CE10" s="24">
        <f t="shared" si="7"/>
        <v>2.3613792756742667E-3</v>
      </c>
      <c r="CF10" s="24">
        <f t="shared" si="8"/>
        <v>2.3985190495521692E-3</v>
      </c>
      <c r="CG10" s="24">
        <f t="shared" si="9"/>
        <v>2.38064600192252E-3</v>
      </c>
      <c r="CH10" s="24">
        <f t="shared" si="10"/>
        <v>2.3445518716597512E-3</v>
      </c>
      <c r="CI10" s="24" t="str">
        <f>IF(M10=0,"",(#REF!-M10)/M10)</f>
        <v/>
      </c>
      <c r="CJ10" s="24" t="str">
        <f>IF(N10=0,"",(#REF!-N10)/N10)</f>
        <v/>
      </c>
      <c r="CK10" s="24">
        <f t="shared" si="11"/>
        <v>2.3734500233919703E-3</v>
      </c>
    </row>
    <row r="11" spans="1:89" x14ac:dyDescent="0.3">
      <c r="A11" s="27" t="s">
        <v>9</v>
      </c>
      <c r="B11" s="27">
        <v>3147.9142416</v>
      </c>
      <c r="C11" s="27">
        <v>6.3389340234000002</v>
      </c>
      <c r="D11" s="27">
        <v>32702.667507999999</v>
      </c>
      <c r="E11" s="27">
        <v>443.52276798000003</v>
      </c>
      <c r="F11" s="27">
        <v>396.70879865000001</v>
      </c>
      <c r="G11" s="27">
        <v>852.27239740000005</v>
      </c>
      <c r="H11" s="27">
        <v>1390.8189672000001</v>
      </c>
      <c r="I11" s="27">
        <v>0.3184979872</v>
      </c>
      <c r="J11" s="27">
        <v>1.36299926E-2</v>
      </c>
      <c r="K11" s="27">
        <v>2.1835868096</v>
      </c>
      <c r="L11" s="27"/>
      <c r="M11" s="27"/>
      <c r="N11" s="30"/>
      <c r="O11" s="30">
        <v>1.9632035799999999E-2</v>
      </c>
      <c r="P11" s="27"/>
      <c r="Q11" s="29" t="s">
        <v>9</v>
      </c>
      <c r="R11" s="27">
        <v>0</v>
      </c>
      <c r="S11" s="27">
        <v>0.319248398200911</v>
      </c>
      <c r="T11" s="27">
        <v>0.319248398200911</v>
      </c>
      <c r="U11" s="27">
        <v>0</v>
      </c>
      <c r="V11" s="27">
        <v>1.3662468648640499E-2</v>
      </c>
      <c r="W11" s="27">
        <v>0</v>
      </c>
      <c r="X11" s="27">
        <v>3155.36470724846</v>
      </c>
      <c r="Y11" s="27">
        <v>21.4212004712154</v>
      </c>
      <c r="Z11" s="27">
        <v>46.149166778384703</v>
      </c>
      <c r="AA11" s="27">
        <v>31.340534380624302</v>
      </c>
      <c r="AB11" s="27">
        <v>0</v>
      </c>
      <c r="AC11" s="27">
        <v>2.1887446646377602</v>
      </c>
      <c r="AD11" s="27">
        <v>2.1887446646377602</v>
      </c>
      <c r="AE11" s="27">
        <v>262.23960026080601</v>
      </c>
      <c r="AF11" s="27">
        <v>17.059786172184801</v>
      </c>
      <c r="AG11" s="27">
        <v>13.759113535692199</v>
      </c>
      <c r="AH11" s="27">
        <v>0</v>
      </c>
      <c r="AI11" s="27">
        <v>0</v>
      </c>
      <c r="AJ11" s="27">
        <v>1.9677891635462502E-2</v>
      </c>
      <c r="AK11" s="27">
        <v>6.3538830753594899</v>
      </c>
      <c r="AL11" s="27">
        <v>0</v>
      </c>
      <c r="AM11" s="27">
        <v>29501.6930623234</v>
      </c>
      <c r="AN11" s="27">
        <v>3015.74792987605</v>
      </c>
      <c r="AO11" s="27">
        <v>32779.680592460303</v>
      </c>
      <c r="AP11" s="27">
        <v>0</v>
      </c>
      <c r="AQ11" s="27">
        <v>42.185418285350103</v>
      </c>
      <c r="AR11" s="27">
        <v>0</v>
      </c>
      <c r="AS11" s="27">
        <v>770.50802595441598</v>
      </c>
      <c r="AT11" s="27">
        <v>7.6051221486245799</v>
      </c>
      <c r="AU11" s="27">
        <v>0</v>
      </c>
      <c r="AV11" s="27">
        <v>28.2020207399813</v>
      </c>
      <c r="AW11" s="27">
        <v>0.310219268770978</v>
      </c>
      <c r="AX11" s="27">
        <v>0</v>
      </c>
      <c r="AY11" s="27">
        <v>0</v>
      </c>
      <c r="AZ11" s="27">
        <v>444.568682919075</v>
      </c>
      <c r="BA11" s="27">
        <v>397.64425369019699</v>
      </c>
      <c r="BB11" s="27">
        <v>46.924429228878303</v>
      </c>
      <c r="BC11" s="27">
        <v>1.32549300604617</v>
      </c>
      <c r="BD11" s="27">
        <v>0</v>
      </c>
      <c r="BE11" s="27">
        <v>99.251148272623396</v>
      </c>
      <c r="BF11" s="27">
        <v>0</v>
      </c>
      <c r="BG11" s="27">
        <v>42.3025246678462</v>
      </c>
      <c r="BH11" s="27">
        <v>0</v>
      </c>
      <c r="BI11" s="27">
        <v>0</v>
      </c>
      <c r="BJ11" s="27">
        <v>169.20998537034799</v>
      </c>
      <c r="BK11" s="27">
        <v>52.187763523293398</v>
      </c>
      <c r="BL11" s="27">
        <v>1.35368838087049</v>
      </c>
      <c r="BM11" s="27">
        <v>48.027647926387601</v>
      </c>
      <c r="BN11" s="27">
        <v>5.6403908697784798E-2</v>
      </c>
      <c r="BO11" s="27">
        <v>854.28882865214996</v>
      </c>
      <c r="BP11" s="27">
        <v>364.34850674780398</v>
      </c>
      <c r="BQ11" s="27">
        <v>0</v>
      </c>
      <c r="BR11" s="27">
        <v>0</v>
      </c>
      <c r="BS11" s="27">
        <v>152.93119726938701</v>
      </c>
      <c r="BT11" s="27">
        <v>144.522940222497</v>
      </c>
      <c r="BU11" s="27">
        <v>1394.1016871608299</v>
      </c>
      <c r="BV11" s="27">
        <v>160.21466162748001</v>
      </c>
      <c r="BX11" s="36">
        <f t="shared" si="0"/>
        <v>8.0000657578440243E-3</v>
      </c>
      <c r="BY11" s="24">
        <f t="shared" si="1"/>
        <v>2.3667943522734584E-3</v>
      </c>
      <c r="BZ11" s="24">
        <f t="shared" si="2"/>
        <v>2.3582911423759402E-3</v>
      </c>
      <c r="CA11" s="24">
        <f t="shared" si="3"/>
        <v>2.3549480922761099E-3</v>
      </c>
      <c r="CB11" s="24">
        <f t="shared" si="4"/>
        <v>2.3581989800400501E-3</v>
      </c>
      <c r="CC11" s="24">
        <f t="shared" si="5"/>
        <v>2.358039557933522E-3</v>
      </c>
      <c r="CD11" s="24">
        <f t="shared" si="6"/>
        <v>2.3659469182638979E-3</v>
      </c>
      <c r="CE11" s="24">
        <f t="shared" si="7"/>
        <v>2.3602783958566425E-3</v>
      </c>
      <c r="CF11" s="24">
        <f t="shared" si="8"/>
        <v>2.3560933854184177E-3</v>
      </c>
      <c r="CG11" s="24">
        <f t="shared" si="9"/>
        <v>2.3826901153636464E-3</v>
      </c>
      <c r="CH11" s="24">
        <f t="shared" si="10"/>
        <v>2.3621021225646026E-3</v>
      </c>
      <c r="CI11" s="24" t="str">
        <f>IF(M11=0,"",(#REF!-M11)/M11)</f>
        <v/>
      </c>
      <c r="CJ11" s="24" t="str">
        <f>IF(N11=0,"",(#REF!-N11)/N11)</f>
        <v/>
      </c>
      <c r="CK11" s="24">
        <f t="shared" si="11"/>
        <v>2.3357656806280965E-3</v>
      </c>
    </row>
    <row r="12" spans="1:89" x14ac:dyDescent="0.3">
      <c r="A12" s="27" t="s">
        <v>10</v>
      </c>
      <c r="B12" s="27">
        <v>343.33099611</v>
      </c>
      <c r="C12" s="27">
        <v>0.88509877250000002</v>
      </c>
      <c r="D12" s="27">
        <v>3580.7555862999998</v>
      </c>
      <c r="E12" s="27">
        <v>51.337474481000001</v>
      </c>
      <c r="F12" s="27">
        <v>45.745502832</v>
      </c>
      <c r="G12" s="27">
        <v>99.575767002999996</v>
      </c>
      <c r="H12" s="27">
        <v>147.18369412999999</v>
      </c>
      <c r="I12" s="27">
        <v>3.3705085799999999E-2</v>
      </c>
      <c r="J12" s="27">
        <v>1.4423741E-3</v>
      </c>
      <c r="K12" s="27">
        <v>0.23107848389999999</v>
      </c>
      <c r="L12" s="27"/>
      <c r="M12" s="27"/>
      <c r="N12" s="30"/>
      <c r="O12" s="30">
        <v>2.2703145E-3</v>
      </c>
      <c r="P12" s="27"/>
      <c r="Q12" s="29" t="s">
        <v>10</v>
      </c>
      <c r="R12" s="27">
        <v>0</v>
      </c>
      <c r="S12" s="27">
        <v>3.3785409496625299E-2</v>
      </c>
      <c r="T12" s="27">
        <v>3.3785409496625299E-2</v>
      </c>
      <c r="U12" s="27">
        <v>0</v>
      </c>
      <c r="V12" s="27">
        <v>1.4458146537134899E-3</v>
      </c>
      <c r="W12" s="27">
        <v>0</v>
      </c>
      <c r="X12" s="27">
        <v>344.142432469673</v>
      </c>
      <c r="Y12" s="27">
        <v>2.2668889232182998</v>
      </c>
      <c r="Z12" s="27">
        <v>4.8837516039980899</v>
      </c>
      <c r="AA12" s="27">
        <v>3.3166466301764199</v>
      </c>
      <c r="AB12" s="27">
        <v>0</v>
      </c>
      <c r="AC12" s="27">
        <v>0.23162289442947101</v>
      </c>
      <c r="AD12" s="27">
        <v>0.23162289442947101</v>
      </c>
      <c r="AE12" s="27">
        <v>28.713712336513399</v>
      </c>
      <c r="AF12" s="27">
        <v>1.8053592045723801</v>
      </c>
      <c r="AG12" s="27">
        <v>1.4560478357353801</v>
      </c>
      <c r="AH12" s="27">
        <v>0</v>
      </c>
      <c r="AI12" s="27">
        <v>0</v>
      </c>
      <c r="AJ12" s="27">
        <v>2.2756865445209E-3</v>
      </c>
      <c r="AK12" s="27">
        <v>0.88719005439904497</v>
      </c>
      <c r="AL12" s="27">
        <v>0</v>
      </c>
      <c r="AM12" s="27">
        <v>3230.2947491415698</v>
      </c>
      <c r="AN12" s="27">
        <v>330.20880936082398</v>
      </c>
      <c r="AO12" s="27">
        <v>3589.2172708389098</v>
      </c>
      <c r="AP12" s="27">
        <v>0</v>
      </c>
      <c r="AQ12" s="27">
        <v>4.4643039854605098</v>
      </c>
      <c r="AR12" s="27">
        <v>0</v>
      </c>
      <c r="AS12" s="27">
        <v>81.538932464160794</v>
      </c>
      <c r="AT12" s="27">
        <v>0.876963390047233</v>
      </c>
      <c r="AU12" s="27">
        <v>0</v>
      </c>
      <c r="AV12" s="27">
        <v>3.25202484608982</v>
      </c>
      <c r="AW12" s="27">
        <v>3.5772269272529703E-2</v>
      </c>
      <c r="AX12" s="27">
        <v>0</v>
      </c>
      <c r="AY12" s="27">
        <v>0</v>
      </c>
      <c r="AZ12" s="27">
        <v>51.458809163621503</v>
      </c>
      <c r="BA12" s="27">
        <v>45.853603169254299</v>
      </c>
      <c r="BB12" s="27">
        <v>5.6052059943671901</v>
      </c>
      <c r="BC12" s="27">
        <v>0.15284502686883</v>
      </c>
      <c r="BD12" s="27">
        <v>0</v>
      </c>
      <c r="BE12" s="27">
        <v>11.444975523184301</v>
      </c>
      <c r="BF12" s="27">
        <v>0</v>
      </c>
      <c r="BG12" s="27">
        <v>4.8780544100707299</v>
      </c>
      <c r="BH12" s="27">
        <v>0</v>
      </c>
      <c r="BI12" s="27">
        <v>0</v>
      </c>
      <c r="BJ12" s="27">
        <v>19.512165853712201</v>
      </c>
      <c r="BK12" s="27">
        <v>5.5227745389899399</v>
      </c>
      <c r="BL12" s="27">
        <v>0.156097380798844</v>
      </c>
      <c r="BM12" s="27">
        <v>5.5382004332082202</v>
      </c>
      <c r="BN12" s="27">
        <v>6.5040360014771001E-3</v>
      </c>
      <c r="BO12" s="27">
        <v>99.811356916174901</v>
      </c>
      <c r="BP12" s="27">
        <v>38.557362049334102</v>
      </c>
      <c r="BQ12" s="27">
        <v>0</v>
      </c>
      <c r="BR12" s="27">
        <v>0</v>
      </c>
      <c r="BS12" s="27">
        <v>16.183915420317501</v>
      </c>
      <c r="BT12" s="27">
        <v>15.2942181773507</v>
      </c>
      <c r="BU12" s="27">
        <v>147.531610972403</v>
      </c>
      <c r="BV12" s="27">
        <v>16.954748614748901</v>
      </c>
      <c r="BX12" s="36">
        <f t="shared" si="0"/>
        <v>7.9999928033897289E-3</v>
      </c>
      <c r="BY12" s="24">
        <f t="shared" si="1"/>
        <v>2.3634229617095783E-3</v>
      </c>
      <c r="BZ12" s="24">
        <f t="shared" si="2"/>
        <v>2.3627666922845609E-3</v>
      </c>
      <c r="CA12" s="24">
        <f t="shared" si="3"/>
        <v>2.363100282880106E-3</v>
      </c>
      <c r="CB12" s="24">
        <f t="shared" si="4"/>
        <v>2.3634719831496106E-3</v>
      </c>
      <c r="CC12" s="24">
        <f t="shared" si="5"/>
        <v>2.3630811896700995E-3</v>
      </c>
      <c r="CD12" s="24">
        <f t="shared" si="6"/>
        <v>2.3659362138562057E-3</v>
      </c>
      <c r="CE12" s="24">
        <f t="shared" si="7"/>
        <v>2.3638273550581745E-3</v>
      </c>
      <c r="CF12" s="24">
        <f t="shared" si="8"/>
        <v>2.3831328334817446E-3</v>
      </c>
      <c r="CG12" s="24">
        <f t="shared" si="9"/>
        <v>2.3853407472374491E-3</v>
      </c>
      <c r="CH12" s="24">
        <f t="shared" si="10"/>
        <v>2.3559550862667649E-3</v>
      </c>
      <c r="CI12" s="24" t="str">
        <f>IF(M12=0,"",(#REF!-M12)/M12)</f>
        <v/>
      </c>
      <c r="CJ12" s="24" t="str">
        <f>IF(N12=0,"",(#REF!-N12)/N12)</f>
        <v/>
      </c>
      <c r="CK12" s="24">
        <f t="shared" si="11"/>
        <v>2.3662116067619718E-3</v>
      </c>
    </row>
    <row r="13" spans="1:89" x14ac:dyDescent="0.3">
      <c r="A13" s="27" t="s">
        <v>12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30"/>
      <c r="O13" s="30"/>
      <c r="P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X13" s="36" t="e">
        <f t="shared" si="0"/>
        <v>#DIV/0!</v>
      </c>
      <c r="BY13" s="24" t="str">
        <f t="shared" si="1"/>
        <v/>
      </c>
      <c r="BZ13" s="24" t="str">
        <f t="shared" si="2"/>
        <v/>
      </c>
      <c r="CA13" s="24" t="str">
        <f t="shared" si="3"/>
        <v/>
      </c>
      <c r="CB13" s="24" t="str">
        <f t="shared" si="4"/>
        <v/>
      </c>
      <c r="CC13" s="24" t="str">
        <f t="shared" si="5"/>
        <v/>
      </c>
      <c r="CD13" s="24" t="str">
        <f t="shared" si="6"/>
        <v/>
      </c>
      <c r="CE13" s="24" t="str">
        <f t="shared" si="7"/>
        <v/>
      </c>
      <c r="CF13" s="24" t="str">
        <f t="shared" si="8"/>
        <v/>
      </c>
      <c r="CG13" s="24" t="str">
        <f t="shared" si="9"/>
        <v/>
      </c>
      <c r="CH13" s="24" t="str">
        <f t="shared" si="10"/>
        <v/>
      </c>
      <c r="CI13" s="24" t="str">
        <f>IF(M13=0,"",(#REF!-M13)/M13)</f>
        <v/>
      </c>
      <c r="CJ13" s="24" t="str">
        <f>IF(N13=0,"",(#REF!-N13)/N13)</f>
        <v/>
      </c>
      <c r="CK13" s="24" t="str">
        <f t="shared" si="11"/>
        <v/>
      </c>
    </row>
    <row r="14" spans="1:89" x14ac:dyDescent="0.3">
      <c r="A14" s="27" t="s">
        <v>13</v>
      </c>
      <c r="B14" s="27">
        <v>9.8924331313000007</v>
      </c>
      <c r="C14" s="27">
        <v>3.8922770000000002E-2</v>
      </c>
      <c r="D14" s="27">
        <v>83.149803865999999</v>
      </c>
      <c r="E14" s="27">
        <v>1.4337830035000001</v>
      </c>
      <c r="F14" s="27">
        <v>1.2777404325999999</v>
      </c>
      <c r="G14" s="27">
        <v>2.7255510207999998</v>
      </c>
      <c r="H14" s="27">
        <v>2.3296197682000002</v>
      </c>
      <c r="I14" s="27">
        <v>5.3348339999999999E-4</v>
      </c>
      <c r="J14" s="27">
        <v>2.2830300000000001E-5</v>
      </c>
      <c r="K14" s="27">
        <v>3.6575058E-3</v>
      </c>
      <c r="L14" s="27"/>
      <c r="M14" s="27"/>
      <c r="N14" s="30"/>
      <c r="O14" s="30">
        <v>6.3123100000000006E-5</v>
      </c>
      <c r="P14" s="27"/>
      <c r="Q14" s="29" t="s">
        <v>13</v>
      </c>
      <c r="R14" s="27">
        <v>0</v>
      </c>
      <c r="S14" s="27">
        <v>5.33859959084643E-4</v>
      </c>
      <c r="T14" s="27">
        <v>5.33859959084643E-4</v>
      </c>
      <c r="U14" s="27">
        <v>0</v>
      </c>
      <c r="V14" s="27">
        <v>2.2847752085803801E-5</v>
      </c>
      <c r="W14" s="27">
        <v>0</v>
      </c>
      <c r="X14" s="27">
        <v>9.8993025678334696</v>
      </c>
      <c r="Y14" s="27">
        <v>3.5820488341407698E-2</v>
      </c>
      <c r="Z14" s="27">
        <v>7.7171312815026705E-2</v>
      </c>
      <c r="AA14" s="27">
        <v>5.2408213036922099E-2</v>
      </c>
      <c r="AB14" s="27">
        <v>0</v>
      </c>
      <c r="AC14" s="27">
        <v>3.6600985206545499E-3</v>
      </c>
      <c r="AD14" s="27">
        <v>3.6600985206545499E-3</v>
      </c>
      <c r="AE14" s="27">
        <v>0.66566693629193496</v>
      </c>
      <c r="AF14" s="27">
        <v>2.8527223679844799E-2</v>
      </c>
      <c r="AG14" s="27">
        <v>2.3008083515710698E-2</v>
      </c>
      <c r="AH14" s="27">
        <v>0</v>
      </c>
      <c r="AI14" s="27">
        <v>0</v>
      </c>
      <c r="AJ14" s="27">
        <v>6.31674424942544E-5</v>
      </c>
      <c r="AK14" s="27">
        <v>3.8950411768271999E-2</v>
      </c>
      <c r="AL14" s="27">
        <v>0</v>
      </c>
      <c r="AM14" s="27">
        <v>74.887625787463193</v>
      </c>
      <c r="AN14" s="27">
        <v>7.6551979144275597</v>
      </c>
      <c r="AO14" s="27">
        <v>83.208490638182695</v>
      </c>
      <c r="AP14" s="27">
        <v>0</v>
      </c>
      <c r="AQ14" s="27">
        <v>7.0543036872302498E-2</v>
      </c>
      <c r="AR14" s="27">
        <v>0</v>
      </c>
      <c r="AS14" s="27">
        <v>1.2884381947783601</v>
      </c>
      <c r="AT14" s="27">
        <v>2.4454230394021101E-2</v>
      </c>
      <c r="AU14" s="27">
        <v>0</v>
      </c>
      <c r="AV14" s="27">
        <v>9.0683523206402494E-2</v>
      </c>
      <c r="AW14" s="27">
        <v>9.9751594217276193E-4</v>
      </c>
      <c r="AX14" s="27">
        <v>0</v>
      </c>
      <c r="AY14" s="27">
        <v>0</v>
      </c>
      <c r="AZ14" s="27">
        <v>1.4347965409481001</v>
      </c>
      <c r="BA14" s="27">
        <v>1.2786442963673299</v>
      </c>
      <c r="BB14" s="27">
        <v>0.15615224458076399</v>
      </c>
      <c r="BC14" s="27">
        <v>4.2621385935614001E-3</v>
      </c>
      <c r="BD14" s="27">
        <v>0</v>
      </c>
      <c r="BE14" s="27">
        <v>0.31914833247904201</v>
      </c>
      <c r="BF14" s="27">
        <v>0</v>
      </c>
      <c r="BG14" s="27">
        <v>0.13602581281657</v>
      </c>
      <c r="BH14" s="27">
        <v>0</v>
      </c>
      <c r="BI14" s="27">
        <v>0</v>
      </c>
      <c r="BJ14" s="27">
        <v>0.54410453215165699</v>
      </c>
      <c r="BK14" s="27">
        <v>8.7268948328730903E-2</v>
      </c>
      <c r="BL14" s="27">
        <v>4.3527611236958202E-3</v>
      </c>
      <c r="BM14" s="27">
        <v>0.15443407904671999</v>
      </c>
      <c r="BN14" s="27">
        <v>1.8137061349118299E-4</v>
      </c>
      <c r="BO14" s="27">
        <v>2.72745758362406</v>
      </c>
      <c r="BP14" s="27">
        <v>0.609270243273072</v>
      </c>
      <c r="BQ14" s="27">
        <v>0</v>
      </c>
      <c r="BR14" s="27">
        <v>0</v>
      </c>
      <c r="BS14" s="27">
        <v>0.25573170360973801</v>
      </c>
      <c r="BT14" s="27">
        <v>0.241672946801368</v>
      </c>
      <c r="BU14" s="27">
        <v>2.3312595556584301</v>
      </c>
      <c r="BV14" s="27">
        <v>0.26791123382716803</v>
      </c>
      <c r="BX14" s="36">
        <f t="shared" si="0"/>
        <v>7.9999881164347659E-3</v>
      </c>
      <c r="BY14" s="24">
        <f t="shared" si="1"/>
        <v>6.94413239118474E-4</v>
      </c>
      <c r="BZ14" s="24">
        <f t="shared" si="2"/>
        <v>7.1016960694206732E-4</v>
      </c>
      <c r="CA14" s="24">
        <f t="shared" si="3"/>
        <v>7.0579567784997868E-4</v>
      </c>
      <c r="CB14" s="24">
        <f t="shared" si="4"/>
        <v>7.0689737960752353E-4</v>
      </c>
      <c r="CC14" s="24">
        <f t="shared" si="5"/>
        <v>7.0739231871277811E-4</v>
      </c>
      <c r="CD14" s="24">
        <f t="shared" si="6"/>
        <v>6.9951463374205995E-4</v>
      </c>
      <c r="CE14" s="24">
        <f t="shared" si="7"/>
        <v>7.0388630832101827E-4</v>
      </c>
      <c r="CF14" s="24">
        <f t="shared" si="8"/>
        <v>7.0584967525327564E-4</v>
      </c>
      <c r="CG14" s="24">
        <f t="shared" si="9"/>
        <v>7.6442647726049882E-4</v>
      </c>
      <c r="CH14" s="24">
        <f t="shared" si="10"/>
        <v>7.0887670350378376E-4</v>
      </c>
      <c r="CI14" s="24" t="str">
        <f>IF(M14=0,"",(#REF!-M14)/M14)</f>
        <v/>
      </c>
      <c r="CJ14" s="24" t="str">
        <f>IF(N14=0,"",(#REF!-N14)/N14)</f>
        <v/>
      </c>
      <c r="CK14" s="24">
        <f t="shared" si="11"/>
        <v>7.0247649837213973E-4</v>
      </c>
    </row>
    <row r="15" spans="1:89" x14ac:dyDescent="0.3">
      <c r="A15" s="27" t="s">
        <v>14</v>
      </c>
      <c r="B15" s="27">
        <v>2.0143362046000002</v>
      </c>
      <c r="C15" s="27">
        <v>1.4345076E-2</v>
      </c>
      <c r="D15" s="27">
        <v>16.957793820999999</v>
      </c>
      <c r="E15" s="27">
        <v>0.52842341839999996</v>
      </c>
      <c r="F15" s="27">
        <v>0.47091436759999999</v>
      </c>
      <c r="G15" s="27">
        <v>0.55585750270000001</v>
      </c>
      <c r="H15" s="27">
        <v>0.85858601209999996</v>
      </c>
      <c r="I15" s="27">
        <v>1.966161E-4</v>
      </c>
      <c r="J15" s="27">
        <v>8.4141360999999997E-6</v>
      </c>
      <c r="K15" s="27">
        <v>1.3479804000000001E-3</v>
      </c>
      <c r="L15" s="27"/>
      <c r="M15" s="27"/>
      <c r="N15" s="30"/>
      <c r="O15" s="30">
        <v>2.32641E-5</v>
      </c>
      <c r="P15" s="27"/>
      <c r="Q15" s="29" t="s">
        <v>14</v>
      </c>
      <c r="R15" s="27">
        <v>0</v>
      </c>
      <c r="S15" s="27">
        <v>1.9675890798458899E-4</v>
      </c>
      <c r="T15" s="27">
        <v>1.9675890798458899E-4</v>
      </c>
      <c r="U15" s="27">
        <v>0</v>
      </c>
      <c r="V15" s="27">
        <v>8.4203889261374495E-6</v>
      </c>
      <c r="W15" s="27">
        <v>0</v>
      </c>
      <c r="X15" s="27">
        <v>2.0157626812612599</v>
      </c>
      <c r="Y15" s="27">
        <v>1.32017708368194E-2</v>
      </c>
      <c r="Z15" s="27">
        <v>2.84413326817573E-2</v>
      </c>
      <c r="AA15" s="27">
        <v>1.9315075108054001E-2</v>
      </c>
      <c r="AB15" s="27">
        <v>0</v>
      </c>
      <c r="AC15" s="27">
        <v>1.34893969194816E-3</v>
      </c>
      <c r="AD15" s="27">
        <v>1.34893969194816E-3</v>
      </c>
      <c r="AE15" s="27">
        <v>0.13575753390984099</v>
      </c>
      <c r="AF15" s="27">
        <v>1.0513757256237599E-2</v>
      </c>
      <c r="AG15" s="27">
        <v>8.4797170882896199E-3</v>
      </c>
      <c r="AH15" s="27">
        <v>0</v>
      </c>
      <c r="AI15" s="27">
        <v>0</v>
      </c>
      <c r="AJ15" s="27">
        <v>2.3280215216141099E-5</v>
      </c>
      <c r="AK15" s="27">
        <v>1.43552644719654E-2</v>
      </c>
      <c r="AL15" s="27">
        <v>0</v>
      </c>
      <c r="AM15" s="27">
        <v>15.272743658680399</v>
      </c>
      <c r="AN15" s="27">
        <v>1.5612169539840299</v>
      </c>
      <c r="AO15" s="27">
        <v>16.969718146574301</v>
      </c>
      <c r="AP15" s="27">
        <v>0</v>
      </c>
      <c r="AQ15" s="27">
        <v>2.5998857460165298E-2</v>
      </c>
      <c r="AR15" s="27">
        <v>0</v>
      </c>
      <c r="AS15" s="27">
        <v>0.47485930676763799</v>
      </c>
      <c r="AT15" s="27">
        <v>9.0127432662577105E-3</v>
      </c>
      <c r="AU15" s="27">
        <v>0</v>
      </c>
      <c r="AV15" s="27">
        <v>3.3421656001807701E-2</v>
      </c>
      <c r="AW15" s="27">
        <v>3.6763662318049702E-4</v>
      </c>
      <c r="AX15" s="27">
        <v>0</v>
      </c>
      <c r="AY15" s="27">
        <v>0</v>
      </c>
      <c r="AZ15" s="27">
        <v>0.52879492998671596</v>
      </c>
      <c r="BA15" s="27">
        <v>0.47124573109123202</v>
      </c>
      <c r="BB15" s="27">
        <v>5.7549198895484301E-2</v>
      </c>
      <c r="BC15" s="27">
        <v>1.57081400155425E-3</v>
      </c>
      <c r="BD15" s="27">
        <v>0</v>
      </c>
      <c r="BE15" s="27">
        <v>0.117622041810656</v>
      </c>
      <c r="BF15" s="27">
        <v>0</v>
      </c>
      <c r="BG15" s="27">
        <v>5.0132842804940403E-2</v>
      </c>
      <c r="BH15" s="27">
        <v>0</v>
      </c>
      <c r="BI15" s="27">
        <v>0</v>
      </c>
      <c r="BJ15" s="27">
        <v>0.200529737594867</v>
      </c>
      <c r="BK15" s="27">
        <v>3.2162876809470997E-2</v>
      </c>
      <c r="BL15" s="27">
        <v>1.60423507884279E-3</v>
      </c>
      <c r="BM15" s="27">
        <v>5.6917187784189603E-2</v>
      </c>
      <c r="BN15" s="27">
        <v>6.6836124935927999E-5</v>
      </c>
      <c r="BO15" s="27">
        <v>0.55625006498123297</v>
      </c>
      <c r="BP15" s="27">
        <v>0.22454801106731201</v>
      </c>
      <c r="BQ15" s="27">
        <v>0</v>
      </c>
      <c r="BR15" s="27">
        <v>0</v>
      </c>
      <c r="BS15" s="27">
        <v>9.4250048726334607E-2</v>
      </c>
      <c r="BT15" s="27">
        <v>8.9069041187850098E-2</v>
      </c>
      <c r="BU15" s="27">
        <v>0.85918943765604505</v>
      </c>
      <c r="BV15" s="27">
        <v>9.8740102976239502E-2</v>
      </c>
      <c r="BX15" s="36">
        <f t="shared" si="0"/>
        <v>7.9999875506032818E-3</v>
      </c>
      <c r="BY15" s="24">
        <f t="shared" si="1"/>
        <v>7.0816215188019627E-4</v>
      </c>
      <c r="BZ15" s="24">
        <f t="shared" si="2"/>
        <v>7.102417558052886E-4</v>
      </c>
      <c r="CA15" s="24">
        <f t="shared" si="3"/>
        <v>7.0317670448000853E-4</v>
      </c>
      <c r="CB15" s="24">
        <f t="shared" si="4"/>
        <v>7.0305662803683226E-4</v>
      </c>
      <c r="CC15" s="24">
        <f t="shared" si="5"/>
        <v>7.0365976073486966E-4</v>
      </c>
      <c r="CD15" s="24">
        <f t="shared" si="6"/>
        <v>7.0622826772356265E-4</v>
      </c>
      <c r="CE15" s="24">
        <f t="shared" si="7"/>
        <v>7.0281316902564249E-4</v>
      </c>
      <c r="CF15" s="24">
        <f t="shared" si="8"/>
        <v>7.2632904726010637E-4</v>
      </c>
      <c r="CG15" s="24">
        <f t="shared" si="9"/>
        <v>7.4313346767112046E-4</v>
      </c>
      <c r="CH15" s="24">
        <f t="shared" si="10"/>
        <v>7.1165125854938545E-4</v>
      </c>
      <c r="CI15" s="24" t="str">
        <f>IF(M15=0,"",(#REF!-M15)/M15)</f>
        <v/>
      </c>
      <c r="CJ15" s="24" t="str">
        <f>IF(N15=0,"",(#REF!-N15)/N15)</f>
        <v/>
      </c>
      <c r="CK15" s="24">
        <f t="shared" si="11"/>
        <v>6.9270748239130082E-4</v>
      </c>
    </row>
    <row r="16" spans="1:89" x14ac:dyDescent="0.3">
      <c r="A16" s="27" t="s">
        <v>15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30"/>
      <c r="O16" s="30"/>
      <c r="P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X16" s="36" t="e">
        <f t="shared" si="0"/>
        <v>#DIV/0!</v>
      </c>
      <c r="BY16" s="24" t="str">
        <f t="shared" si="1"/>
        <v/>
      </c>
      <c r="BZ16" s="24" t="str">
        <f t="shared" si="2"/>
        <v/>
      </c>
      <c r="CA16" s="24" t="str">
        <f t="shared" si="3"/>
        <v/>
      </c>
      <c r="CB16" s="24" t="str">
        <f t="shared" si="4"/>
        <v/>
      </c>
      <c r="CC16" s="24" t="str">
        <f t="shared" si="5"/>
        <v/>
      </c>
      <c r="CD16" s="24" t="str">
        <f t="shared" si="6"/>
        <v/>
      </c>
      <c r="CE16" s="24" t="str">
        <f t="shared" si="7"/>
        <v/>
      </c>
      <c r="CF16" s="24" t="str">
        <f t="shared" si="8"/>
        <v/>
      </c>
      <c r="CG16" s="24" t="str">
        <f t="shared" si="9"/>
        <v/>
      </c>
      <c r="CH16" s="24" t="str">
        <f t="shared" si="10"/>
        <v/>
      </c>
      <c r="CI16" s="24" t="str">
        <f>IF(M16=0,"",(#REF!-M16)/M16)</f>
        <v/>
      </c>
      <c r="CJ16" s="24" t="str">
        <f>IF(N16=0,"",(#REF!-N16)/N16)</f>
        <v/>
      </c>
      <c r="CK16" s="24" t="str">
        <f t="shared" si="11"/>
        <v/>
      </c>
    </row>
    <row r="17" spans="1:89" x14ac:dyDescent="0.3">
      <c r="A17" s="27" t="s">
        <v>16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30"/>
      <c r="O17" s="30"/>
      <c r="P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X17" s="36" t="e">
        <f t="shared" si="0"/>
        <v>#DIV/0!</v>
      </c>
      <c r="BY17" s="24" t="str">
        <f t="shared" si="1"/>
        <v/>
      </c>
      <c r="BZ17" s="24" t="str">
        <f t="shared" si="2"/>
        <v/>
      </c>
      <c r="CA17" s="24" t="str">
        <f t="shared" si="3"/>
        <v/>
      </c>
      <c r="CB17" s="24" t="str">
        <f t="shared" si="4"/>
        <v/>
      </c>
      <c r="CC17" s="24" t="str">
        <f t="shared" si="5"/>
        <v/>
      </c>
      <c r="CD17" s="24" t="str">
        <f t="shared" si="6"/>
        <v/>
      </c>
      <c r="CE17" s="24" t="str">
        <f t="shared" si="7"/>
        <v/>
      </c>
      <c r="CF17" s="24" t="str">
        <f t="shared" si="8"/>
        <v/>
      </c>
      <c r="CG17" s="24" t="str">
        <f t="shared" si="9"/>
        <v/>
      </c>
      <c r="CH17" s="24" t="str">
        <f t="shared" si="10"/>
        <v/>
      </c>
      <c r="CI17" s="24" t="str">
        <f>IF(M17=0,"",(#REF!-M17)/M17)</f>
        <v/>
      </c>
      <c r="CJ17" s="24" t="str">
        <f>IF(N17=0,"",(#REF!-N17)/N17)</f>
        <v/>
      </c>
      <c r="CK17" s="24" t="str">
        <f t="shared" si="11"/>
        <v/>
      </c>
    </row>
    <row r="18" spans="1:89" x14ac:dyDescent="0.3">
      <c r="A18" s="27" t="s">
        <v>17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30"/>
      <c r="O18" s="30"/>
      <c r="P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X18" s="36" t="e">
        <f t="shared" si="0"/>
        <v>#DIV/0!</v>
      </c>
      <c r="BY18" s="24" t="str">
        <f t="shared" si="1"/>
        <v/>
      </c>
      <c r="BZ18" s="24" t="str">
        <f t="shared" si="2"/>
        <v/>
      </c>
      <c r="CA18" s="24" t="str">
        <f t="shared" si="3"/>
        <v/>
      </c>
      <c r="CB18" s="24" t="str">
        <f t="shared" si="4"/>
        <v/>
      </c>
      <c r="CC18" s="24" t="str">
        <f t="shared" si="5"/>
        <v/>
      </c>
      <c r="CD18" s="24" t="str">
        <f t="shared" si="6"/>
        <v/>
      </c>
      <c r="CE18" s="24" t="str">
        <f t="shared" si="7"/>
        <v/>
      </c>
      <c r="CF18" s="24" t="str">
        <f t="shared" si="8"/>
        <v/>
      </c>
      <c r="CG18" s="24" t="str">
        <f t="shared" si="9"/>
        <v/>
      </c>
      <c r="CH18" s="24" t="str">
        <f t="shared" si="10"/>
        <v/>
      </c>
      <c r="CI18" s="24" t="str">
        <f>IF(M18=0,"",(#REF!-M18)/M18)</f>
        <v/>
      </c>
      <c r="CJ18" s="24" t="str">
        <f>IF(N18=0,"",(#REF!-N18)/N18)</f>
        <v/>
      </c>
      <c r="CK18" s="24" t="str">
        <f t="shared" si="11"/>
        <v/>
      </c>
    </row>
    <row r="19" spans="1:89" x14ac:dyDescent="0.3">
      <c r="A19" s="27" t="s">
        <v>18</v>
      </c>
      <c r="B19" s="27">
        <v>1374.0404457</v>
      </c>
      <c r="C19" s="27">
        <v>2.8687245153999998</v>
      </c>
      <c r="D19" s="27">
        <v>13563.646848</v>
      </c>
      <c r="E19" s="27">
        <v>189.72327944</v>
      </c>
      <c r="F19" s="27">
        <v>169.24892663</v>
      </c>
      <c r="G19" s="27">
        <v>360.34828241000002</v>
      </c>
      <c r="H19" s="27">
        <v>615.19350759999998</v>
      </c>
      <c r="I19" s="27">
        <v>0.14087941919999999</v>
      </c>
      <c r="J19" s="27">
        <v>6.0289054999999999E-3</v>
      </c>
      <c r="K19" s="27">
        <v>0.96585386709999999</v>
      </c>
      <c r="L19" s="27"/>
      <c r="M19" s="27"/>
      <c r="N19" s="30"/>
      <c r="O19" s="30">
        <v>8.3493599000000005E-3</v>
      </c>
      <c r="P19" s="27"/>
      <c r="Q19" s="29" t="s">
        <v>18</v>
      </c>
      <c r="R19" s="27">
        <v>0</v>
      </c>
      <c r="S19" s="27">
        <v>0.14121196559573199</v>
      </c>
      <c r="T19" s="27">
        <v>0.14121196559573199</v>
      </c>
      <c r="U19" s="27">
        <v>0</v>
      </c>
      <c r="V19" s="27">
        <v>6.0430992600734998E-3</v>
      </c>
      <c r="W19" s="27">
        <v>0</v>
      </c>
      <c r="X19" s="27">
        <v>1377.2866308371499</v>
      </c>
      <c r="Y19" s="27">
        <v>9.4751226806679991</v>
      </c>
      <c r="Z19" s="27">
        <v>20.413003897526401</v>
      </c>
      <c r="AA19" s="27">
        <v>13.862868660693399</v>
      </c>
      <c r="AB19" s="27">
        <v>0</v>
      </c>
      <c r="AC19" s="27">
        <v>0.96813706761912999</v>
      </c>
      <c r="AD19" s="27">
        <v>0.96813706761912999</v>
      </c>
      <c r="AE19" s="27">
        <v>108.7652572192</v>
      </c>
      <c r="AF19" s="27">
        <v>7.5459861453899704</v>
      </c>
      <c r="AG19" s="27">
        <v>6.08600035189232</v>
      </c>
      <c r="AH19" s="27">
        <v>0</v>
      </c>
      <c r="AI19" s="27">
        <v>0</v>
      </c>
      <c r="AJ19" s="27">
        <v>8.3692424670140601E-3</v>
      </c>
      <c r="AK19" s="27">
        <v>2.8754966891648301</v>
      </c>
      <c r="AL19" s="27">
        <v>0</v>
      </c>
      <c r="AM19" s="27">
        <v>12236.128428424099</v>
      </c>
      <c r="AN19" s="27">
        <v>1250.8064090345399</v>
      </c>
      <c r="AO19" s="27">
        <v>13595.700094677901</v>
      </c>
      <c r="AP19" s="27">
        <v>0</v>
      </c>
      <c r="AQ19" s="27">
        <v>18.659738909836399</v>
      </c>
      <c r="AR19" s="27">
        <v>0</v>
      </c>
      <c r="AS19" s="27">
        <v>340.81476052104</v>
      </c>
      <c r="AT19" s="27">
        <v>3.2445819810733099</v>
      </c>
      <c r="AU19" s="27">
        <v>0</v>
      </c>
      <c r="AV19" s="27">
        <v>12.031877670045199</v>
      </c>
      <c r="AW19" s="27">
        <v>0.13235028428600501</v>
      </c>
      <c r="AX19" s="27">
        <v>0</v>
      </c>
      <c r="AY19" s="27">
        <v>0</v>
      </c>
      <c r="AZ19" s="27">
        <v>190.17164117313399</v>
      </c>
      <c r="BA19" s="27">
        <v>169.64890892998599</v>
      </c>
      <c r="BB19" s="27">
        <v>20.522732243147701</v>
      </c>
      <c r="BC19" s="27">
        <v>0.56549811835513197</v>
      </c>
      <c r="BD19" s="27">
        <v>0</v>
      </c>
      <c r="BE19" s="27">
        <v>42.343958094545101</v>
      </c>
      <c r="BF19" s="27">
        <v>0</v>
      </c>
      <c r="BG19" s="27">
        <v>18.0477778457536</v>
      </c>
      <c r="BH19" s="27">
        <v>0</v>
      </c>
      <c r="BI19" s="27">
        <v>0</v>
      </c>
      <c r="BJ19" s="27">
        <v>72.1910665498215</v>
      </c>
      <c r="BK19" s="27">
        <v>23.084061312357601</v>
      </c>
      <c r="BL19" s="27">
        <v>0.57752771419280502</v>
      </c>
      <c r="BM19" s="27">
        <v>20.490207060301898</v>
      </c>
      <c r="BN19" s="27">
        <v>2.4063611611744001E-2</v>
      </c>
      <c r="BO19" s="27">
        <v>361.19994726896903</v>
      </c>
      <c r="BP19" s="27">
        <v>161.16137748816999</v>
      </c>
      <c r="BQ19" s="27">
        <v>0</v>
      </c>
      <c r="BR19" s="27">
        <v>0</v>
      </c>
      <c r="BS19" s="27">
        <v>67.645268030536201</v>
      </c>
      <c r="BT19" s="27">
        <v>63.926397245417299</v>
      </c>
      <c r="BU19" s="27">
        <v>616.64768775938705</v>
      </c>
      <c r="BV19" s="27">
        <v>70.866997302351606</v>
      </c>
      <c r="BX19" s="36">
        <f t="shared" si="0"/>
        <v>7.9999747318475097E-3</v>
      </c>
      <c r="BY19" s="24">
        <f t="shared" si="1"/>
        <v>2.3625106140861764E-3</v>
      </c>
      <c r="BZ19" s="24">
        <f t="shared" si="2"/>
        <v>2.360691564657273E-3</v>
      </c>
      <c r="CA19" s="24">
        <f t="shared" si="3"/>
        <v>2.3631731964937445E-3</v>
      </c>
      <c r="CB19" s="24">
        <f t="shared" si="4"/>
        <v>2.3632404755884861E-3</v>
      </c>
      <c r="CC19" s="24">
        <f t="shared" si="5"/>
        <v>2.3632782077277568E-3</v>
      </c>
      <c r="CD19" s="24">
        <f t="shared" si="6"/>
        <v>2.3634491977402791E-3</v>
      </c>
      <c r="CE19" s="24">
        <f t="shared" si="7"/>
        <v>2.3637768302532045E-3</v>
      </c>
      <c r="CF19" s="24">
        <f t="shared" si="8"/>
        <v>2.3605037387319939E-3</v>
      </c>
      <c r="CG19" s="24">
        <f t="shared" si="9"/>
        <v>2.3542847161064006E-3</v>
      </c>
      <c r="CH19" s="24">
        <f t="shared" si="10"/>
        <v>2.363919218944961E-3</v>
      </c>
      <c r="CI19" s="24" t="str">
        <f>IF(M19=0,"",(#REF!-M19)/M19)</f>
        <v/>
      </c>
      <c r="CJ19" s="24" t="str">
        <f>IF(N19=0,"",(#REF!-N19)/N19)</f>
        <v/>
      </c>
      <c r="CK19" s="24">
        <f t="shared" si="11"/>
        <v>2.3813282996771462E-3</v>
      </c>
    </row>
    <row r="20" spans="1:89" x14ac:dyDescent="0.3">
      <c r="A20" s="27" t="s">
        <v>19</v>
      </c>
      <c r="B20" s="27">
        <v>45.006390738</v>
      </c>
      <c r="C20" s="27">
        <v>0.1176901353</v>
      </c>
      <c r="D20" s="27">
        <v>473.04880262</v>
      </c>
      <c r="E20" s="27">
        <v>6.7423394982999998</v>
      </c>
      <c r="F20" s="27">
        <v>6.0098193185</v>
      </c>
      <c r="G20" s="27">
        <v>13.100309225</v>
      </c>
      <c r="H20" s="27">
        <v>19.156951923000001</v>
      </c>
      <c r="I20" s="27">
        <v>4.3869627999999997E-3</v>
      </c>
      <c r="J20" s="27">
        <v>1.8774960000000001E-4</v>
      </c>
      <c r="K20" s="27">
        <v>3.0076420199999999E-2</v>
      </c>
      <c r="L20" s="27"/>
      <c r="M20" s="27"/>
      <c r="N20" s="30"/>
      <c r="O20" s="30">
        <v>2.9829390000000002E-4</v>
      </c>
      <c r="P20" s="27"/>
      <c r="Q20" s="29" t="s">
        <v>19</v>
      </c>
      <c r="R20" s="27">
        <v>0</v>
      </c>
      <c r="S20" s="27">
        <v>4.3973052469822504E-3</v>
      </c>
      <c r="T20" s="27">
        <v>4.3973052469822504E-3</v>
      </c>
      <c r="U20" s="27">
        <v>0</v>
      </c>
      <c r="V20" s="27">
        <v>1.8819149465238E-4</v>
      </c>
      <c r="W20" s="27">
        <v>0</v>
      </c>
      <c r="X20" s="27">
        <v>45.112498068199798</v>
      </c>
      <c r="Y20" s="27">
        <v>0.29504950437474198</v>
      </c>
      <c r="Z20" s="27">
        <v>0.63565127852180003</v>
      </c>
      <c r="AA20" s="27">
        <v>0.43168509369599301</v>
      </c>
      <c r="AB20" s="27">
        <v>0</v>
      </c>
      <c r="AC20" s="27">
        <v>3.01478065606023E-2</v>
      </c>
      <c r="AD20" s="27">
        <v>3.01478065606023E-2</v>
      </c>
      <c r="AE20" s="27">
        <v>3.7933318031051999</v>
      </c>
      <c r="AF20" s="27">
        <v>0.23497965722427</v>
      </c>
      <c r="AG20" s="27">
        <v>0.18951512438300899</v>
      </c>
      <c r="AH20" s="27">
        <v>0</v>
      </c>
      <c r="AI20" s="27">
        <v>0</v>
      </c>
      <c r="AJ20" s="27">
        <v>2.9902338642834699E-4</v>
      </c>
      <c r="AK20" s="27">
        <v>0.11796827857603399</v>
      </c>
      <c r="AL20" s="27">
        <v>0</v>
      </c>
      <c r="AM20" s="27">
        <v>426.75117353130798</v>
      </c>
      <c r="AN20" s="27">
        <v>43.623239830905398</v>
      </c>
      <c r="AO20" s="27">
        <v>474.16774516531899</v>
      </c>
      <c r="AP20" s="27">
        <v>0</v>
      </c>
      <c r="AQ20" s="27">
        <v>0.58105645745355095</v>
      </c>
      <c r="AR20" s="27">
        <v>0</v>
      </c>
      <c r="AS20" s="27">
        <v>10.6128082730865</v>
      </c>
      <c r="AT20" s="27">
        <v>0.115210886864311</v>
      </c>
      <c r="AU20" s="27">
        <v>0</v>
      </c>
      <c r="AV20" s="27">
        <v>0.42723438879611197</v>
      </c>
      <c r="AW20" s="27">
        <v>4.6996127581474404E-3</v>
      </c>
      <c r="AX20" s="27">
        <v>0</v>
      </c>
      <c r="AY20" s="27">
        <v>0</v>
      </c>
      <c r="AZ20" s="27">
        <v>6.7582636650187098</v>
      </c>
      <c r="BA20" s="27">
        <v>6.0240125740063997</v>
      </c>
      <c r="BB20" s="27">
        <v>0.73425109101230501</v>
      </c>
      <c r="BC20" s="27">
        <v>2.0080150465450801E-2</v>
      </c>
      <c r="BD20" s="27">
        <v>0</v>
      </c>
      <c r="BE20" s="27">
        <v>1.5035755441282601</v>
      </c>
      <c r="BF20" s="27">
        <v>0</v>
      </c>
      <c r="BG20" s="27">
        <v>0.64085284368678797</v>
      </c>
      <c r="BH20" s="27">
        <v>0</v>
      </c>
      <c r="BI20" s="27">
        <v>0</v>
      </c>
      <c r="BJ20" s="27">
        <v>2.5634160287041801</v>
      </c>
      <c r="BK20" s="27">
        <v>0.71883424068255197</v>
      </c>
      <c r="BL20" s="27">
        <v>2.05073465720883E-2</v>
      </c>
      <c r="BM20" s="27">
        <v>0.72758129157779095</v>
      </c>
      <c r="BN20" s="27">
        <v>8.54480453270282E-4</v>
      </c>
      <c r="BO20" s="27">
        <v>13.1312558474842</v>
      </c>
      <c r="BP20" s="27">
        <v>5.0185134246500098</v>
      </c>
      <c r="BQ20" s="27">
        <v>0</v>
      </c>
      <c r="BR20" s="27">
        <v>0</v>
      </c>
      <c r="BS20" s="27">
        <v>2.1064412360014702</v>
      </c>
      <c r="BT20" s="27">
        <v>1.9906485637923901</v>
      </c>
      <c r="BU20" s="27">
        <v>19.202214873482198</v>
      </c>
      <c r="BV20" s="27">
        <v>2.2067666015272498</v>
      </c>
      <c r="BX20" s="36">
        <f t="shared" si="0"/>
        <v>7.9999785767432396E-3</v>
      </c>
      <c r="BY20" s="24">
        <f t="shared" si="1"/>
        <v>2.3576058524108416E-3</v>
      </c>
      <c r="BZ20" s="24">
        <f t="shared" si="2"/>
        <v>2.3633525046512188E-3</v>
      </c>
      <c r="CA20" s="24">
        <f t="shared" si="3"/>
        <v>2.3653850070472185E-3</v>
      </c>
      <c r="CB20" s="24">
        <f t="shared" si="4"/>
        <v>2.3618162097481278E-3</v>
      </c>
      <c r="CC20" s="24">
        <f t="shared" si="5"/>
        <v>2.3616775736848995E-3</v>
      </c>
      <c r="CD20" s="24">
        <f t="shared" si="6"/>
        <v>2.3622818326412016E-3</v>
      </c>
      <c r="CE20" s="24">
        <f t="shared" si="7"/>
        <v>2.3627428133728306E-3</v>
      </c>
      <c r="CF20" s="24">
        <f t="shared" si="8"/>
        <v>2.3575415278767995E-3</v>
      </c>
      <c r="CG20" s="24">
        <f t="shared" si="9"/>
        <v>2.3536383160336358E-3</v>
      </c>
      <c r="CH20" s="24">
        <f t="shared" si="10"/>
        <v>2.3734992438462195E-3</v>
      </c>
      <c r="CI20" s="24" t="str">
        <f>IF(M20=0,"",(#REF!-M20)/M20)</f>
        <v/>
      </c>
      <c r="CJ20" s="24" t="str">
        <f>IF(N20=0,"",(#REF!-N20)/N20)</f>
        <v/>
      </c>
      <c r="CK20" s="24">
        <f t="shared" si="11"/>
        <v>2.4455291521112872E-3</v>
      </c>
    </row>
    <row r="21" spans="1:89" x14ac:dyDescent="0.3">
      <c r="A21" s="27" t="s">
        <v>20</v>
      </c>
      <c r="B21" s="27">
        <v>346.40861878999999</v>
      </c>
      <c r="C21" s="27">
        <v>0.71879253769999996</v>
      </c>
      <c r="D21" s="27">
        <v>3201.9271948999999</v>
      </c>
      <c r="E21" s="27">
        <v>45.587705192999998</v>
      </c>
      <c r="F21" s="27">
        <v>40.739351372000002</v>
      </c>
      <c r="G21" s="27">
        <v>86.333819151</v>
      </c>
      <c r="H21" s="27">
        <v>159.92193861000001</v>
      </c>
      <c r="I21" s="27">
        <v>3.6622175700000002E-2</v>
      </c>
      <c r="J21" s="27">
        <v>1.5671691E-3</v>
      </c>
      <c r="K21" s="27">
        <v>0.25107753900000002</v>
      </c>
      <c r="L21" s="27"/>
      <c r="M21" s="27"/>
      <c r="N21" s="30"/>
      <c r="O21" s="30">
        <v>2.0218850000000002E-3</v>
      </c>
      <c r="P21" s="27"/>
      <c r="Q21" s="29" t="s">
        <v>20</v>
      </c>
      <c r="R21" s="27">
        <v>0</v>
      </c>
      <c r="S21" s="27">
        <v>3.6709013104504098E-2</v>
      </c>
      <c r="T21" s="27">
        <v>3.6709013104504098E-2</v>
      </c>
      <c r="U21" s="27">
        <v>0</v>
      </c>
      <c r="V21" s="27">
        <v>1.5708775409337601E-3</v>
      </c>
      <c r="W21" s="27">
        <v>0</v>
      </c>
      <c r="X21" s="27">
        <v>347.22772693992999</v>
      </c>
      <c r="Y21" s="27">
        <v>2.4630979916796401</v>
      </c>
      <c r="Z21" s="27">
        <v>5.3064354461321503</v>
      </c>
      <c r="AA21" s="27">
        <v>3.6037098492817501</v>
      </c>
      <c r="AB21" s="27">
        <v>0</v>
      </c>
      <c r="AC21" s="27">
        <v>0.25167127750680102</v>
      </c>
      <c r="AD21" s="27">
        <v>0.25167127750680102</v>
      </c>
      <c r="AE21" s="27">
        <v>25.675932204941599</v>
      </c>
      <c r="AF21" s="27">
        <v>1.96161035087365</v>
      </c>
      <c r="AG21" s="27">
        <v>1.5820817365000699</v>
      </c>
      <c r="AH21" s="27">
        <v>0</v>
      </c>
      <c r="AI21" s="27">
        <v>0</v>
      </c>
      <c r="AJ21" s="27">
        <v>2.0266538178126E-3</v>
      </c>
      <c r="AK21" s="27">
        <v>0.72049279944884603</v>
      </c>
      <c r="AL21" s="27">
        <v>0</v>
      </c>
      <c r="AM21" s="27">
        <v>2888.5460492162001</v>
      </c>
      <c r="AN21" s="27">
        <v>295.27285753622402</v>
      </c>
      <c r="AO21" s="27">
        <v>3209.4948389573601</v>
      </c>
      <c r="AP21" s="27">
        <v>0</v>
      </c>
      <c r="AQ21" s="27">
        <v>4.8506846155063696</v>
      </c>
      <c r="AR21" s="27">
        <v>0</v>
      </c>
      <c r="AS21" s="27">
        <v>88.596311106370806</v>
      </c>
      <c r="AT21" s="27">
        <v>0.78099472862756703</v>
      </c>
      <c r="AU21" s="27">
        <v>0</v>
      </c>
      <c r="AV21" s="27">
        <v>2.8961457188996702</v>
      </c>
      <c r="AW21" s="27">
        <v>3.1857629210139002E-2</v>
      </c>
      <c r="AX21" s="27">
        <v>0</v>
      </c>
      <c r="AY21" s="27">
        <v>0</v>
      </c>
      <c r="AZ21" s="27">
        <v>45.6955109232712</v>
      </c>
      <c r="BA21" s="27">
        <v>40.835696379159501</v>
      </c>
      <c r="BB21" s="27">
        <v>4.85981454411173</v>
      </c>
      <c r="BC21" s="27">
        <v>0.13611881030881201</v>
      </c>
      <c r="BD21" s="27">
        <v>0</v>
      </c>
      <c r="BE21" s="27">
        <v>10.192498425238499</v>
      </c>
      <c r="BF21" s="27">
        <v>0</v>
      </c>
      <c r="BG21" s="27">
        <v>4.34422593506285</v>
      </c>
      <c r="BH21" s="27">
        <v>0</v>
      </c>
      <c r="BI21" s="27">
        <v>0</v>
      </c>
      <c r="BJ21" s="27">
        <v>17.3768872752525</v>
      </c>
      <c r="BK21" s="27">
        <v>6.0007972597271104</v>
      </c>
      <c r="BL21" s="27">
        <v>0.139015026341925</v>
      </c>
      <c r="BM21" s="27">
        <v>4.9321605614069899</v>
      </c>
      <c r="BN21" s="27">
        <v>5.7922688104410803E-3</v>
      </c>
      <c r="BO21" s="27">
        <v>86.537936847897399</v>
      </c>
      <c r="BP21" s="27">
        <v>41.894546704530001</v>
      </c>
      <c r="BQ21" s="27">
        <v>0</v>
      </c>
      <c r="BR21" s="27">
        <v>0</v>
      </c>
      <c r="BS21" s="27">
        <v>17.584663800903002</v>
      </c>
      <c r="BT21" s="27">
        <v>16.6179607366259</v>
      </c>
      <c r="BU21" s="27">
        <v>160.29999740064</v>
      </c>
      <c r="BV21" s="27">
        <v>18.4221613298274</v>
      </c>
      <c r="BX21" s="36">
        <f t="shared" si="0"/>
        <v>7.9999917411559731E-3</v>
      </c>
      <c r="BY21" s="24">
        <f t="shared" si="1"/>
        <v>2.3645720848145604E-3</v>
      </c>
      <c r="BZ21" s="24">
        <f t="shared" si="2"/>
        <v>2.3654415699508966E-3</v>
      </c>
      <c r="CA21" s="24">
        <f t="shared" si="3"/>
        <v>2.3634653746699443E-3</v>
      </c>
      <c r="CB21" s="24">
        <f t="shared" si="4"/>
        <v>2.364798355495116E-3</v>
      </c>
      <c r="CC21" s="24">
        <f t="shared" si="5"/>
        <v>2.364912643791297E-3</v>
      </c>
      <c r="CD21" s="24">
        <f t="shared" si="6"/>
        <v>2.3642843430845056E-3</v>
      </c>
      <c r="CE21" s="24">
        <f t="shared" si="7"/>
        <v>2.3640208086893638E-3</v>
      </c>
      <c r="CF21" s="24">
        <f t="shared" si="8"/>
        <v>2.3711700040829689E-3</v>
      </c>
      <c r="CG21" s="24">
        <f t="shared" si="9"/>
        <v>2.3663310703101815E-3</v>
      </c>
      <c r="CH21" s="24">
        <f t="shared" si="10"/>
        <v>2.3647615360806941E-3</v>
      </c>
      <c r="CI21" s="24" t="str">
        <f>IF(M21=0,"",(#REF!-M21)/M21)</f>
        <v/>
      </c>
      <c r="CJ21" s="24" t="str">
        <f>IF(N21=0,"",(#REF!-N21)/N21)</f>
        <v/>
      </c>
      <c r="CK21" s="24">
        <f t="shared" si="11"/>
        <v>2.3585999266030485E-3</v>
      </c>
    </row>
    <row r="22" spans="1:89" x14ac:dyDescent="0.3">
      <c r="A22" s="27" t="s">
        <v>21</v>
      </c>
      <c r="B22" s="27">
        <v>147.75798828999999</v>
      </c>
      <c r="C22" s="27">
        <v>0.30159613079999997</v>
      </c>
      <c r="D22" s="27">
        <v>1470.8838742</v>
      </c>
      <c r="E22" s="27">
        <v>20.256975333</v>
      </c>
      <c r="F22" s="27">
        <v>18.127087088</v>
      </c>
      <c r="G22" s="27">
        <v>38.769340208000003</v>
      </c>
      <c r="H22" s="27">
        <v>66.592208967000005</v>
      </c>
      <c r="I22" s="27">
        <v>1.52496384E-2</v>
      </c>
      <c r="J22" s="27">
        <v>6.5257550000000003E-4</v>
      </c>
      <c r="K22" s="27">
        <v>0.1045497423</v>
      </c>
      <c r="L22" s="27"/>
      <c r="M22" s="27"/>
      <c r="N22" s="30"/>
      <c r="O22" s="30">
        <v>8.9958509999999998E-4</v>
      </c>
      <c r="P22" s="27"/>
      <c r="Q22" s="29" t="s">
        <v>129</v>
      </c>
      <c r="R22" s="27">
        <v>0</v>
      </c>
      <c r="S22" s="27">
        <v>1.5285952198387499E-2</v>
      </c>
      <c r="T22" s="27">
        <v>1.5285952198387499E-2</v>
      </c>
      <c r="U22" s="27">
        <v>0</v>
      </c>
      <c r="V22" s="27">
        <v>6.54114249916104E-4</v>
      </c>
      <c r="W22" s="27">
        <v>0</v>
      </c>
      <c r="X22" s="27">
        <v>148.106614346577</v>
      </c>
      <c r="Y22" s="27">
        <v>1.02563504333768</v>
      </c>
      <c r="Z22" s="27">
        <v>2.2096054426809202</v>
      </c>
      <c r="AA22" s="27">
        <v>1.50058797267216</v>
      </c>
      <c r="AB22" s="27">
        <v>0</v>
      </c>
      <c r="AC22" s="27">
        <v>0.104796059839922</v>
      </c>
      <c r="AD22" s="27">
        <v>0.104796059839922</v>
      </c>
      <c r="AE22" s="27">
        <v>11.7948211969995</v>
      </c>
      <c r="AF22" s="27">
        <v>0.81681647977314298</v>
      </c>
      <c r="AG22" s="27">
        <v>0.65878013052861395</v>
      </c>
      <c r="AH22" s="27">
        <v>0</v>
      </c>
      <c r="AI22" s="27">
        <v>0</v>
      </c>
      <c r="AJ22" s="27">
        <v>9.0170089812582704E-4</v>
      </c>
      <c r="AK22" s="27">
        <v>0.30230697751836699</v>
      </c>
      <c r="AL22" s="27">
        <v>0</v>
      </c>
      <c r="AM22" s="27">
        <v>1326.9177894255299</v>
      </c>
      <c r="AN22" s="27">
        <v>135.64018623323699</v>
      </c>
      <c r="AO22" s="27">
        <v>1474.3527968557701</v>
      </c>
      <c r="AP22" s="27">
        <v>0</v>
      </c>
      <c r="AQ22" s="27">
        <v>2.01982845392615</v>
      </c>
      <c r="AR22" s="27">
        <v>0</v>
      </c>
      <c r="AS22" s="27">
        <v>36.891611465004303</v>
      </c>
      <c r="AT22" s="27">
        <v>0.34750361348567299</v>
      </c>
      <c r="AU22" s="27">
        <v>0</v>
      </c>
      <c r="AV22" s="27">
        <v>1.2886379360328899</v>
      </c>
      <c r="AW22" s="27">
        <v>1.4174943809696999E-2</v>
      </c>
      <c r="AX22" s="27">
        <v>0</v>
      </c>
      <c r="AY22" s="27">
        <v>0</v>
      </c>
      <c r="AZ22" s="27">
        <v>20.304724603239599</v>
      </c>
      <c r="BA22" s="27">
        <v>18.169806545732101</v>
      </c>
      <c r="BB22" s="27">
        <v>2.1349180575075599</v>
      </c>
      <c r="BC22" s="27">
        <v>6.0566028097907197E-2</v>
      </c>
      <c r="BD22" s="27">
        <v>0</v>
      </c>
      <c r="BE22" s="27">
        <v>4.5351519271151899</v>
      </c>
      <c r="BF22" s="27">
        <v>0</v>
      </c>
      <c r="BG22" s="27">
        <v>1.9329576106306801</v>
      </c>
      <c r="BH22" s="27">
        <v>0</v>
      </c>
      <c r="BI22" s="27">
        <v>0</v>
      </c>
      <c r="BJ22" s="27">
        <v>7.7318229655472503</v>
      </c>
      <c r="BK22" s="27">
        <v>2.4987312927017098</v>
      </c>
      <c r="BL22" s="27">
        <v>6.1854763471618203E-2</v>
      </c>
      <c r="BM22" s="27">
        <v>2.1945594878663099</v>
      </c>
      <c r="BN22" s="27">
        <v>2.5772696748733699E-3</v>
      </c>
      <c r="BO22" s="27">
        <v>38.860702389920498</v>
      </c>
      <c r="BP22" s="27">
        <v>17.444899931080101</v>
      </c>
      <c r="BQ22" s="27">
        <v>0</v>
      </c>
      <c r="BR22" s="27">
        <v>0</v>
      </c>
      <c r="BS22" s="27">
        <v>7.3222594857650698</v>
      </c>
      <c r="BT22" s="27">
        <v>6.9197362742439497</v>
      </c>
      <c r="BU22" s="27">
        <v>66.749473922077598</v>
      </c>
      <c r="BV22" s="27">
        <v>7.6709960917227296</v>
      </c>
      <c r="BX22" s="36">
        <f t="shared" si="0"/>
        <v>7.9999992011093521E-3</v>
      </c>
      <c r="BY22" s="24">
        <f t="shared" si="1"/>
        <v>2.3594396527163095E-3</v>
      </c>
      <c r="BZ22" s="24">
        <f t="shared" si="2"/>
        <v>2.3569490645700942E-3</v>
      </c>
      <c r="CA22" s="24">
        <f t="shared" si="3"/>
        <v>2.3583932876120109E-3</v>
      </c>
      <c r="CB22" s="24">
        <f t="shared" si="4"/>
        <v>2.3571766986264899E-3</v>
      </c>
      <c r="CC22" s="24">
        <f t="shared" si="5"/>
        <v>2.3566642298740339E-3</v>
      </c>
      <c r="CD22" s="24">
        <f t="shared" si="6"/>
        <v>2.3565575640526987E-3</v>
      </c>
      <c r="CE22" s="24">
        <f t="shared" si="7"/>
        <v>2.3616119290400281E-3</v>
      </c>
      <c r="CF22" s="24">
        <f t="shared" si="8"/>
        <v>2.3812891450265359E-3</v>
      </c>
      <c r="CG22" s="24">
        <f t="shared" si="9"/>
        <v>2.3579645820352912E-3</v>
      </c>
      <c r="CH22" s="24">
        <f t="shared" si="10"/>
        <v>2.3559841899486516E-3</v>
      </c>
      <c r="CI22" s="24" t="str">
        <f>IF(M22=0,"",(#REF!-M22)/M22)</f>
        <v/>
      </c>
      <c r="CJ22" s="24" t="str">
        <f>IF(N22=0,"",(#REF!-N22)/N22)</f>
        <v/>
      </c>
      <c r="CK22" s="24">
        <f t="shared" si="11"/>
        <v>2.3519710651355328E-3</v>
      </c>
    </row>
    <row r="23" spans="1:89" x14ac:dyDescent="0.3">
      <c r="A23" s="27" t="s">
        <v>22</v>
      </c>
      <c r="B23" s="27">
        <v>4.4314461668999998</v>
      </c>
      <c r="C23" s="27">
        <v>1.1941308100000001E-2</v>
      </c>
      <c r="D23" s="27">
        <v>34.883504451999997</v>
      </c>
      <c r="E23" s="27">
        <v>0.43987659940000001</v>
      </c>
      <c r="F23" s="27">
        <v>0.39200435680000001</v>
      </c>
      <c r="G23" s="27">
        <v>1.1434409262</v>
      </c>
      <c r="H23" s="27">
        <v>0.71471488240000003</v>
      </c>
      <c r="I23" s="27">
        <v>1.6366960000000001E-4</v>
      </c>
      <c r="J23" s="27">
        <v>7.0042116000000004E-6</v>
      </c>
      <c r="K23" s="27">
        <v>1.1221022000000001E-3</v>
      </c>
      <c r="L23" s="27"/>
      <c r="M23" s="27"/>
      <c r="N23" s="30"/>
      <c r="O23" s="30">
        <v>1.93658E-5</v>
      </c>
      <c r="P23" s="27"/>
      <c r="Q23" s="29" t="s">
        <v>22</v>
      </c>
      <c r="R23" s="27">
        <v>0</v>
      </c>
      <c r="S23" s="27">
        <v>1.6371573195033499E-4</v>
      </c>
      <c r="T23" s="27">
        <v>1.6371573195033499E-4</v>
      </c>
      <c r="U23" s="27">
        <v>0</v>
      </c>
      <c r="V23" s="27">
        <v>7.0065641432027204E-6</v>
      </c>
      <c r="W23" s="27">
        <v>0</v>
      </c>
      <c r="X23" s="27">
        <v>4.4327461915511996</v>
      </c>
      <c r="Y23" s="27">
        <v>1.0984741408929299E-2</v>
      </c>
      <c r="Z23" s="27">
        <v>2.3665623322950399E-2</v>
      </c>
      <c r="AA23" s="27">
        <v>1.60719816680862E-2</v>
      </c>
      <c r="AB23" s="27">
        <v>0</v>
      </c>
      <c r="AC23" s="27">
        <v>1.1223642746866101E-3</v>
      </c>
      <c r="AD23" s="27">
        <v>1.1223642746866101E-3</v>
      </c>
      <c r="AE23" s="27">
        <v>0.279151101210241</v>
      </c>
      <c r="AF23" s="27">
        <v>8.7479204942849404E-3</v>
      </c>
      <c r="AG23" s="27">
        <v>7.0558524133682897E-3</v>
      </c>
      <c r="AH23" s="27">
        <v>0</v>
      </c>
      <c r="AI23" s="27">
        <v>0</v>
      </c>
      <c r="AJ23" s="27">
        <v>1.93704309486328E-5</v>
      </c>
      <c r="AK23" s="27">
        <v>1.1944556120115499E-2</v>
      </c>
      <c r="AL23" s="27">
        <v>0</v>
      </c>
      <c r="AM23" s="27">
        <v>31.404499357560599</v>
      </c>
      <c r="AN23" s="27">
        <v>3.21024815632197</v>
      </c>
      <c r="AO23" s="27">
        <v>34.893898615092802</v>
      </c>
      <c r="AP23" s="27">
        <v>0</v>
      </c>
      <c r="AQ23" s="27">
        <v>2.1632890640407999E-2</v>
      </c>
      <c r="AR23" s="27">
        <v>0</v>
      </c>
      <c r="AS23" s="27">
        <v>0.395119805293141</v>
      </c>
      <c r="AT23" s="27">
        <v>7.4992691561037699E-3</v>
      </c>
      <c r="AU23" s="27">
        <v>0</v>
      </c>
      <c r="AV23" s="27">
        <v>2.7809428089805199E-2</v>
      </c>
      <c r="AW23" s="27">
        <v>3.0590532571460002E-4</v>
      </c>
      <c r="AX23" s="27">
        <v>0</v>
      </c>
      <c r="AY23" s="27">
        <v>0</v>
      </c>
      <c r="AZ23" s="27">
        <v>0.439999190795755</v>
      </c>
      <c r="BA23" s="27">
        <v>0.39211370255797601</v>
      </c>
      <c r="BB23" s="27">
        <v>4.7885488237779598E-2</v>
      </c>
      <c r="BC23" s="27">
        <v>1.30704747388901E-3</v>
      </c>
      <c r="BD23" s="27">
        <v>0</v>
      </c>
      <c r="BE23" s="27">
        <v>9.7871176285211997E-2</v>
      </c>
      <c r="BF23" s="27">
        <v>0</v>
      </c>
      <c r="BG23" s="27">
        <v>4.1714236910905603E-2</v>
      </c>
      <c r="BH23" s="27">
        <v>0</v>
      </c>
      <c r="BI23" s="27">
        <v>0</v>
      </c>
      <c r="BJ23" s="27">
        <v>0.16685647640304799</v>
      </c>
      <c r="BK23" s="27">
        <v>2.67621921541931E-2</v>
      </c>
      <c r="BL23" s="27">
        <v>1.33485406470455E-3</v>
      </c>
      <c r="BM23" s="27">
        <v>4.7359688142605903E-2</v>
      </c>
      <c r="BN23" s="27">
        <v>5.56207059863203E-5</v>
      </c>
      <c r="BO23" s="27">
        <v>1.1437795078844499</v>
      </c>
      <c r="BP23" s="27">
        <v>0.18684051745667701</v>
      </c>
      <c r="BQ23" s="27">
        <v>0</v>
      </c>
      <c r="BR23" s="27">
        <v>0</v>
      </c>
      <c r="BS23" s="27">
        <v>7.8423188078792894E-2</v>
      </c>
      <c r="BT23" s="27">
        <v>7.4112357861391503E-2</v>
      </c>
      <c r="BU23" s="27">
        <v>0.71491083318948001</v>
      </c>
      <c r="BV23" s="27">
        <v>8.2158747987550906E-2</v>
      </c>
      <c r="BX23" s="36">
        <f t="shared" si="0"/>
        <v>7.9999974863656717E-3</v>
      </c>
      <c r="BY23" s="24">
        <f t="shared" si="1"/>
        <v>2.933635211254871E-4</v>
      </c>
      <c r="BZ23" s="24">
        <f t="shared" si="2"/>
        <v>2.7199868626609193E-4</v>
      </c>
      <c r="CA23" s="24">
        <f t="shared" si="3"/>
        <v>2.9796785776232113E-4</v>
      </c>
      <c r="CB23" s="24">
        <f t="shared" si="4"/>
        <v>2.7869497018528954E-4</v>
      </c>
      <c r="CC23" s="24">
        <f t="shared" si="5"/>
        <v>2.7894015992221803E-4</v>
      </c>
      <c r="CD23" s="24">
        <f t="shared" si="6"/>
        <v>2.9610771898387389E-4</v>
      </c>
      <c r="CE23" s="24">
        <f t="shared" si="7"/>
        <v>2.7416637641849902E-4</v>
      </c>
      <c r="CF23" s="24">
        <f t="shared" si="8"/>
        <v>2.8186022532579295E-4</v>
      </c>
      <c r="CG23" s="24">
        <f t="shared" si="9"/>
        <v>3.3587551848377275E-4</v>
      </c>
      <c r="CH23" s="24">
        <f t="shared" si="10"/>
        <v>2.3355687798311367E-4</v>
      </c>
      <c r="CI23" s="24" t="str">
        <f>IF(M23=0,"",(#REF!-M23)/M23)</f>
        <v/>
      </c>
      <c r="CJ23" s="24" t="str">
        <f>IF(N23=0,"",(#REF!-N23)/N23)</f>
        <v/>
      </c>
      <c r="CK23" s="24">
        <f t="shared" si="11"/>
        <v>2.3913025192863883E-4</v>
      </c>
    </row>
    <row r="24" spans="1:89" x14ac:dyDescent="0.3">
      <c r="A24" s="27" t="s">
        <v>23</v>
      </c>
      <c r="B24" s="27">
        <v>16.75076949</v>
      </c>
      <c r="C24" s="27">
        <v>8.7234329299999996E-2</v>
      </c>
      <c r="D24" s="27">
        <v>142.24951282999999</v>
      </c>
      <c r="E24" s="27">
        <v>3.2134130086999999</v>
      </c>
      <c r="F24" s="27">
        <v>2.8636960919000001</v>
      </c>
      <c r="G24" s="27">
        <v>4.6627930449999999</v>
      </c>
      <c r="H24" s="27">
        <v>5.2211832326999996</v>
      </c>
      <c r="I24" s="27">
        <v>1.1956522E-3</v>
      </c>
      <c r="J24" s="27">
        <v>5.1167600000000001E-5</v>
      </c>
      <c r="K24" s="27">
        <v>8.1972555000000003E-3</v>
      </c>
      <c r="L24" s="27"/>
      <c r="M24" s="27"/>
      <c r="N24" s="30"/>
      <c r="O24" s="30">
        <v>1.414722E-4</v>
      </c>
      <c r="P24" s="27"/>
      <c r="Q24" s="29" t="s">
        <v>23</v>
      </c>
      <c r="R24" s="27">
        <v>0</v>
      </c>
      <c r="S24" s="27">
        <v>1.1956328528368099E-3</v>
      </c>
      <c r="T24" s="27">
        <v>1.1956328528368099E-3</v>
      </c>
      <c r="U24" s="27">
        <v>0</v>
      </c>
      <c r="V24" s="27">
        <v>5.1165629321450599E-5</v>
      </c>
      <c r="W24" s="27">
        <v>0</v>
      </c>
      <c r="X24" s="27">
        <v>16.7506639944135</v>
      </c>
      <c r="Y24" s="27">
        <v>8.0224150828021396E-2</v>
      </c>
      <c r="Z24" s="27">
        <v>0.17283451153624299</v>
      </c>
      <c r="AA24" s="27">
        <v>0.117375642327276</v>
      </c>
      <c r="AB24" s="27">
        <v>0</v>
      </c>
      <c r="AC24" s="27">
        <v>8.1972905227660608E-3</v>
      </c>
      <c r="AD24" s="27">
        <v>8.1972905227660608E-3</v>
      </c>
      <c r="AE24" s="27">
        <v>1.1379940657407199</v>
      </c>
      <c r="AF24" s="27">
        <v>6.3891123364907307E-2</v>
      </c>
      <c r="AG24" s="27">
        <v>5.1529346908374303E-2</v>
      </c>
      <c r="AH24" s="27">
        <v>0</v>
      </c>
      <c r="AI24" s="27">
        <v>0</v>
      </c>
      <c r="AJ24" s="27">
        <v>1.4147107539302399E-4</v>
      </c>
      <c r="AK24" s="27">
        <v>8.7233869602396694E-2</v>
      </c>
      <c r="AL24" s="27">
        <v>0</v>
      </c>
      <c r="AM24" s="27">
        <v>128.02466596504499</v>
      </c>
      <c r="AN24" s="27">
        <v>13.0868297774103</v>
      </c>
      <c r="AO24" s="27">
        <v>142.24948980819599</v>
      </c>
      <c r="AP24" s="27">
        <v>0</v>
      </c>
      <c r="AQ24" s="27">
        <v>0.15799078736617</v>
      </c>
      <c r="AR24" s="27">
        <v>0</v>
      </c>
      <c r="AS24" s="27">
        <v>2.8856537343678901</v>
      </c>
      <c r="AT24" s="27">
        <v>5.4769498918412401E-2</v>
      </c>
      <c r="AU24" s="27">
        <v>0</v>
      </c>
      <c r="AV24" s="27">
        <v>0.20309939419963899</v>
      </c>
      <c r="AW24" s="27">
        <v>2.2340909907240599E-3</v>
      </c>
      <c r="AX24" s="27">
        <v>0</v>
      </c>
      <c r="AY24" s="27">
        <v>0</v>
      </c>
      <c r="AZ24" s="27">
        <v>3.2134122019658999</v>
      </c>
      <c r="BA24" s="27">
        <v>2.8636947837226598</v>
      </c>
      <c r="BB24" s="27">
        <v>0.34971741824324698</v>
      </c>
      <c r="BC24" s="27">
        <v>9.5456045595330302E-3</v>
      </c>
      <c r="BD24" s="27">
        <v>0</v>
      </c>
      <c r="BE24" s="27">
        <v>0.71476959041319998</v>
      </c>
      <c r="BF24" s="27">
        <v>0</v>
      </c>
      <c r="BG24" s="27">
        <v>0.30464798630047901</v>
      </c>
      <c r="BH24" s="27">
        <v>0</v>
      </c>
      <c r="BI24" s="27">
        <v>0</v>
      </c>
      <c r="BJ24" s="27">
        <v>1.21859565650997</v>
      </c>
      <c r="BK24" s="27">
        <v>0.195449710883462</v>
      </c>
      <c r="BL24" s="27">
        <v>9.7486910055942406E-3</v>
      </c>
      <c r="BM24" s="27">
        <v>0.345878068550516</v>
      </c>
      <c r="BN24" s="27">
        <v>4.06202274586769E-4</v>
      </c>
      <c r="BO24" s="27">
        <v>4.6627879901330003</v>
      </c>
      <c r="BP24" s="27">
        <v>1.3645422789627499</v>
      </c>
      <c r="BQ24" s="27">
        <v>0</v>
      </c>
      <c r="BR24" s="27">
        <v>0</v>
      </c>
      <c r="BS24" s="27">
        <v>0.572747326864809</v>
      </c>
      <c r="BT24" s="27">
        <v>0.54126005990720505</v>
      </c>
      <c r="BU24" s="27">
        <v>5.2211867582907603</v>
      </c>
      <c r="BV24" s="27">
        <v>0.60003122733859804</v>
      </c>
      <c r="BX24" s="36">
        <f t="shared" si="0"/>
        <v>7.9999869755255325E-3</v>
      </c>
      <c r="BY24" s="24">
        <f t="shared" si="1"/>
        <v>-6.2979546439580074E-6</v>
      </c>
      <c r="BZ24" s="24">
        <f t="shared" si="2"/>
        <v>-5.2696869110080699E-6</v>
      </c>
      <c r="CA24" s="24">
        <f t="shared" si="3"/>
        <v>-1.6184100415790951E-7</v>
      </c>
      <c r="CB24" s="24">
        <f t="shared" si="4"/>
        <v>-2.5105210496851481E-7</v>
      </c>
      <c r="CC24" s="24">
        <f t="shared" si="5"/>
        <v>-4.5681430509733533E-7</v>
      </c>
      <c r="CD24" s="24">
        <f t="shared" si="6"/>
        <v>-1.0840856437030827E-6</v>
      </c>
      <c r="CE24" s="24">
        <f t="shared" si="7"/>
        <v>6.7524746854050976E-7</v>
      </c>
      <c r="CF24" s="24">
        <f t="shared" si="8"/>
        <v>-1.6181263405943863E-5</v>
      </c>
      <c r="CG24" s="24">
        <f t="shared" si="9"/>
        <v>-3.8514187677404959E-5</v>
      </c>
      <c r="CH24" s="24">
        <f t="shared" si="10"/>
        <v>4.2724990163512798E-6</v>
      </c>
      <c r="CI24" s="24" t="str">
        <f>IF(M24=0,"",(#REF!-M24)/M24)</f>
        <v/>
      </c>
      <c r="CJ24" s="24" t="str">
        <f>IF(N24=0,"",(#REF!-N24)/N24)</f>
        <v/>
      </c>
      <c r="CK24" s="24">
        <f t="shared" si="11"/>
        <v>-7.9493142540506429E-6</v>
      </c>
    </row>
    <row r="25" spans="1:89" x14ac:dyDescent="0.3">
      <c r="A25" s="27" t="s">
        <v>24</v>
      </c>
      <c r="B25" s="27">
        <v>99.623214012999995</v>
      </c>
      <c r="C25" s="27">
        <v>0.21799602739999999</v>
      </c>
      <c r="D25" s="27">
        <v>1025.1667729000001</v>
      </c>
      <c r="E25" s="27">
        <v>14.300442426</v>
      </c>
      <c r="F25" s="27">
        <v>12.749694604</v>
      </c>
      <c r="G25" s="27">
        <v>27.407903934</v>
      </c>
      <c r="H25" s="27">
        <v>43.733912218</v>
      </c>
      <c r="I25" s="27">
        <v>1.00150681E-2</v>
      </c>
      <c r="J25" s="27">
        <v>4.2865200000000002E-4</v>
      </c>
      <c r="K25" s="27">
        <v>6.8662331199999996E-2</v>
      </c>
      <c r="L25" s="27"/>
      <c r="M25" s="27"/>
      <c r="N25" s="30"/>
      <c r="O25" s="30">
        <v>6.2886579999999999E-4</v>
      </c>
      <c r="P25" s="27"/>
      <c r="Q25" s="29" t="s">
        <v>24</v>
      </c>
      <c r="R25" s="27">
        <v>0</v>
      </c>
      <c r="S25" s="27">
        <v>1.0038666290309001E-2</v>
      </c>
      <c r="T25" s="27">
        <v>1.0038666290309001E-2</v>
      </c>
      <c r="U25" s="27">
        <v>0</v>
      </c>
      <c r="V25" s="27">
        <v>4.2967125473811901E-4</v>
      </c>
      <c r="W25" s="27">
        <v>0</v>
      </c>
      <c r="X25" s="27">
        <v>99.858756042042202</v>
      </c>
      <c r="Y25" s="27">
        <v>0.67358015827080497</v>
      </c>
      <c r="Z25" s="27">
        <v>1.4511514811885</v>
      </c>
      <c r="AA25" s="27">
        <v>0.98550661351212698</v>
      </c>
      <c r="AB25" s="27">
        <v>0</v>
      </c>
      <c r="AC25" s="27">
        <v>6.8824701667686505E-2</v>
      </c>
      <c r="AD25" s="27">
        <v>6.8824701667686505E-2</v>
      </c>
      <c r="AE25" s="27">
        <v>8.2207637780606895</v>
      </c>
      <c r="AF25" s="27">
        <v>0.53644203052960504</v>
      </c>
      <c r="AG25" s="27">
        <v>0.43265070984231402</v>
      </c>
      <c r="AH25" s="27">
        <v>0</v>
      </c>
      <c r="AI25" s="27">
        <v>0</v>
      </c>
      <c r="AJ25" s="27">
        <v>6.3035116132707E-4</v>
      </c>
      <c r="AK25" s="27">
        <v>0.218511553872694</v>
      </c>
      <c r="AL25" s="27">
        <v>0</v>
      </c>
      <c r="AM25" s="27">
        <v>924.83087595143104</v>
      </c>
      <c r="AN25" s="27">
        <v>94.538167518202002</v>
      </c>
      <c r="AO25" s="27">
        <v>1027.58980724769</v>
      </c>
      <c r="AP25" s="27">
        <v>0</v>
      </c>
      <c r="AQ25" s="27">
        <v>1.32651785176121</v>
      </c>
      <c r="AR25" s="27">
        <v>0</v>
      </c>
      <c r="AS25" s="27">
        <v>24.2285493887134</v>
      </c>
      <c r="AT25" s="27">
        <v>0.24441846370916601</v>
      </c>
      <c r="AU25" s="27">
        <v>0</v>
      </c>
      <c r="AV25" s="27">
        <v>0.90637964692978501</v>
      </c>
      <c r="AW25" s="27">
        <v>9.9700621152245608E-3</v>
      </c>
      <c r="AX25" s="27">
        <v>0</v>
      </c>
      <c r="AY25" s="27">
        <v>0</v>
      </c>
      <c r="AZ25" s="27">
        <v>14.3342535059552</v>
      </c>
      <c r="BA25" s="27">
        <v>12.7798431706873</v>
      </c>
      <c r="BB25" s="27">
        <v>1.55441033526789</v>
      </c>
      <c r="BC25" s="27">
        <v>4.2599416877483601E-2</v>
      </c>
      <c r="BD25" s="27">
        <v>0</v>
      </c>
      <c r="BE25" s="27">
        <v>3.1898151865385702</v>
      </c>
      <c r="BF25" s="27">
        <v>0</v>
      </c>
      <c r="BG25" s="27">
        <v>1.35955357507013</v>
      </c>
      <c r="BH25" s="27">
        <v>0</v>
      </c>
      <c r="BI25" s="27">
        <v>0</v>
      </c>
      <c r="BJ25" s="27">
        <v>5.4382312317774097</v>
      </c>
      <c r="BK25" s="27">
        <v>1.6410340605543501</v>
      </c>
      <c r="BL25" s="27">
        <v>4.3505848310983898E-2</v>
      </c>
      <c r="BM25" s="27">
        <v>1.54355699223422</v>
      </c>
      <c r="BN25" s="27">
        <v>1.81274712434619E-3</v>
      </c>
      <c r="BO25" s="27">
        <v>27.4726524799242</v>
      </c>
      <c r="BP25" s="27">
        <v>11.456945399015799</v>
      </c>
      <c r="BQ25" s="27">
        <v>0</v>
      </c>
      <c r="BR25" s="27">
        <v>0</v>
      </c>
      <c r="BS25" s="27">
        <v>4.80885242725354</v>
      </c>
      <c r="BT25" s="27">
        <v>4.54451488172755</v>
      </c>
      <c r="BU25" s="27">
        <v>43.837318628504597</v>
      </c>
      <c r="BV25" s="27">
        <v>5.0379148242034404</v>
      </c>
      <c r="BX25" s="36">
        <f t="shared" si="0"/>
        <v>8.0000441032782241E-3</v>
      </c>
      <c r="BY25" s="24">
        <f t="shared" si="1"/>
        <v>2.3643287498380768E-3</v>
      </c>
      <c r="BZ25" s="24">
        <f t="shared" si="2"/>
        <v>2.364843427848682E-3</v>
      </c>
      <c r="CA25" s="24">
        <f t="shared" si="3"/>
        <v>2.3635513867033206E-3</v>
      </c>
      <c r="CB25" s="24">
        <f t="shared" si="4"/>
        <v>2.3643380357048984E-3</v>
      </c>
      <c r="CC25" s="24">
        <f t="shared" si="5"/>
        <v>2.3646501052536316E-3</v>
      </c>
      <c r="CD25" s="24">
        <f t="shared" si="6"/>
        <v>2.362404147362693E-3</v>
      </c>
      <c r="CE25" s="24">
        <f t="shared" si="7"/>
        <v>2.3644445525282114E-3</v>
      </c>
      <c r="CF25" s="24">
        <f t="shared" si="8"/>
        <v>2.3562685818382875E-3</v>
      </c>
      <c r="CG25" s="24">
        <f t="shared" si="9"/>
        <v>2.3778140265739984E-3</v>
      </c>
      <c r="CH25" s="24">
        <f t="shared" si="10"/>
        <v>2.3647677678399234E-3</v>
      </c>
      <c r="CI25" s="24" t="str">
        <f>IF(M25=0,"",(#REF!-M25)/M25)</f>
        <v/>
      </c>
      <c r="CJ25" s="24" t="str">
        <f>IF(N25=0,"",(#REF!-N25)/N25)</f>
        <v/>
      </c>
      <c r="CK25" s="24">
        <f t="shared" si="11"/>
        <v>2.3619686856400945E-3</v>
      </c>
    </row>
    <row r="26" spans="1:89" x14ac:dyDescent="0.3">
      <c r="A26" s="27" t="s">
        <v>25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30"/>
      <c r="O26" s="30"/>
      <c r="P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X26" s="36" t="e">
        <f t="shared" si="0"/>
        <v>#DIV/0!</v>
      </c>
      <c r="BY26" s="24" t="str">
        <f t="shared" si="1"/>
        <v/>
      </c>
      <c r="BZ26" s="24" t="str">
        <f t="shared" si="2"/>
        <v/>
      </c>
      <c r="CA26" s="24" t="str">
        <f t="shared" si="3"/>
        <v/>
      </c>
      <c r="CB26" s="24" t="str">
        <f t="shared" si="4"/>
        <v/>
      </c>
      <c r="CC26" s="24" t="str">
        <f t="shared" si="5"/>
        <v/>
      </c>
      <c r="CD26" s="24" t="str">
        <f t="shared" si="6"/>
        <v/>
      </c>
      <c r="CE26" s="24" t="str">
        <f t="shared" si="7"/>
        <v/>
      </c>
      <c r="CF26" s="24" t="str">
        <f t="shared" si="8"/>
        <v/>
      </c>
      <c r="CG26" s="24" t="str">
        <f t="shared" si="9"/>
        <v/>
      </c>
      <c r="CH26" s="24" t="str">
        <f t="shared" si="10"/>
        <v/>
      </c>
      <c r="CI26" s="24" t="str">
        <f>IF(M26=0,"",(#REF!-M26)/M26)</f>
        <v/>
      </c>
      <c r="CJ26" s="24" t="str">
        <f>IF(N26=0,"",(#REF!-N26)/N26)</f>
        <v/>
      </c>
      <c r="CK26" s="24" t="str">
        <f t="shared" si="11"/>
        <v/>
      </c>
    </row>
    <row r="27" spans="1:89" x14ac:dyDescent="0.3">
      <c r="A27" s="27" t="s">
        <v>26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30"/>
      <c r="O27" s="30"/>
      <c r="P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X27" s="36" t="e">
        <f t="shared" si="0"/>
        <v>#DIV/0!</v>
      </c>
      <c r="BY27" s="24" t="str">
        <f t="shared" si="1"/>
        <v/>
      </c>
      <c r="BZ27" s="24" t="str">
        <f t="shared" si="2"/>
        <v/>
      </c>
      <c r="CA27" s="24" t="str">
        <f t="shared" si="3"/>
        <v/>
      </c>
      <c r="CB27" s="24" t="str">
        <f t="shared" si="4"/>
        <v/>
      </c>
      <c r="CC27" s="24" t="str">
        <f t="shared" si="5"/>
        <v/>
      </c>
      <c r="CD27" s="24" t="str">
        <f t="shared" si="6"/>
        <v/>
      </c>
      <c r="CE27" s="24" t="str">
        <f t="shared" si="7"/>
        <v/>
      </c>
      <c r="CF27" s="24" t="str">
        <f t="shared" si="8"/>
        <v/>
      </c>
      <c r="CG27" s="24" t="str">
        <f t="shared" si="9"/>
        <v/>
      </c>
      <c r="CH27" s="24" t="str">
        <f t="shared" si="10"/>
        <v/>
      </c>
      <c r="CI27" s="24" t="str">
        <f>IF(M27=0,"",(#REF!-M27)/M27)</f>
        <v/>
      </c>
      <c r="CJ27" s="24" t="str">
        <f>IF(N27=0,"",(#REF!-N27)/N27)</f>
        <v/>
      </c>
      <c r="CK27" s="24" t="str">
        <f t="shared" si="11"/>
        <v/>
      </c>
    </row>
    <row r="28" spans="1:89" x14ac:dyDescent="0.3">
      <c r="A28" s="27" t="s">
        <v>27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30"/>
      <c r="O28" s="30"/>
      <c r="P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X28" s="36" t="e">
        <f t="shared" si="0"/>
        <v>#DIV/0!</v>
      </c>
      <c r="BY28" s="24" t="str">
        <f t="shared" si="1"/>
        <v/>
      </c>
      <c r="BZ28" s="24" t="str">
        <f t="shared" si="2"/>
        <v/>
      </c>
      <c r="CA28" s="24" t="str">
        <f t="shared" si="3"/>
        <v/>
      </c>
      <c r="CB28" s="24" t="str">
        <f t="shared" si="4"/>
        <v/>
      </c>
      <c r="CC28" s="24" t="str">
        <f t="shared" si="5"/>
        <v/>
      </c>
      <c r="CD28" s="24" t="str">
        <f t="shared" si="6"/>
        <v/>
      </c>
      <c r="CE28" s="24" t="str">
        <f t="shared" si="7"/>
        <v/>
      </c>
      <c r="CF28" s="24" t="str">
        <f t="shared" si="8"/>
        <v/>
      </c>
      <c r="CG28" s="24" t="str">
        <f t="shared" si="9"/>
        <v/>
      </c>
      <c r="CH28" s="24" t="str">
        <f t="shared" si="10"/>
        <v/>
      </c>
      <c r="CI28" s="24" t="str">
        <f>IF(M28=0,"",(#REF!-M28)/M28)</f>
        <v/>
      </c>
      <c r="CJ28" s="24" t="str">
        <f>IF(N28=0,"",(#REF!-N28)/N28)</f>
        <v/>
      </c>
      <c r="CK28" s="24" t="str">
        <f t="shared" si="11"/>
        <v/>
      </c>
    </row>
    <row r="29" spans="1:89" x14ac:dyDescent="0.3">
      <c r="A29" s="27" t="s">
        <v>28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30"/>
      <c r="O29" s="30"/>
      <c r="P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X29" s="36" t="e">
        <f t="shared" si="0"/>
        <v>#DIV/0!</v>
      </c>
      <c r="BY29" s="24" t="str">
        <f t="shared" si="1"/>
        <v/>
      </c>
      <c r="BZ29" s="24" t="str">
        <f t="shared" si="2"/>
        <v/>
      </c>
      <c r="CA29" s="24" t="str">
        <f t="shared" si="3"/>
        <v/>
      </c>
      <c r="CB29" s="24" t="str">
        <f t="shared" si="4"/>
        <v/>
      </c>
      <c r="CC29" s="24" t="str">
        <f t="shared" si="5"/>
        <v/>
      </c>
      <c r="CD29" s="24" t="str">
        <f t="shared" si="6"/>
        <v/>
      </c>
      <c r="CE29" s="24" t="str">
        <f t="shared" si="7"/>
        <v/>
      </c>
      <c r="CF29" s="24" t="str">
        <f t="shared" si="8"/>
        <v/>
      </c>
      <c r="CG29" s="24" t="str">
        <f t="shared" si="9"/>
        <v/>
      </c>
      <c r="CH29" s="24" t="str">
        <f t="shared" si="10"/>
        <v/>
      </c>
      <c r="CI29" s="24" t="str">
        <f>IF(M29=0,"",(#REF!-M29)/M29)</f>
        <v/>
      </c>
      <c r="CJ29" s="24" t="str">
        <f>IF(N29=0,"",(#REF!-N29)/N29)</f>
        <v/>
      </c>
      <c r="CK29" s="24" t="str">
        <f t="shared" si="11"/>
        <v/>
      </c>
    </row>
    <row r="30" spans="1:89" x14ac:dyDescent="0.3">
      <c r="A30" s="27" t="s">
        <v>29</v>
      </c>
      <c r="B30" s="27">
        <v>22.394361016000001</v>
      </c>
      <c r="C30" s="27">
        <v>0.22715704</v>
      </c>
      <c r="D30" s="27">
        <v>265.36001902999999</v>
      </c>
      <c r="E30" s="27">
        <v>10.724532246000001</v>
      </c>
      <c r="F30" s="27">
        <v>9.4910231218999996</v>
      </c>
      <c r="G30" s="27">
        <v>20.292364048</v>
      </c>
      <c r="H30" s="27">
        <v>8.8582475550000002</v>
      </c>
      <c r="I30" s="27">
        <v>2.0285387000000001E-3</v>
      </c>
      <c r="J30" s="27">
        <v>8.6810800000000006E-5</v>
      </c>
      <c r="K30" s="27">
        <v>1.39074487E-2</v>
      </c>
      <c r="L30" s="27"/>
      <c r="M30" s="27"/>
      <c r="N30" s="30"/>
      <c r="O30" s="30">
        <v>4.7102469999999998E-4</v>
      </c>
      <c r="P30" s="27"/>
      <c r="Q30" s="29" t="s">
        <v>29</v>
      </c>
      <c r="R30" s="27">
        <v>0</v>
      </c>
      <c r="S30" s="27">
        <v>2.0331795910117499E-3</v>
      </c>
      <c r="T30" s="27">
        <v>2.0331795910117499E-3</v>
      </c>
      <c r="U30" s="27">
        <v>0</v>
      </c>
      <c r="V30" s="27">
        <v>8.7016967968165605E-5</v>
      </c>
      <c r="W30" s="27">
        <v>0</v>
      </c>
      <c r="X30" s="27">
        <v>22.447361894210999</v>
      </c>
      <c r="Y30" s="27">
        <v>0.13642821260272101</v>
      </c>
      <c r="Z30" s="27">
        <v>0.293916573967823</v>
      </c>
      <c r="AA30" s="27">
        <v>0.19960371149655101</v>
      </c>
      <c r="AB30" s="27">
        <v>0</v>
      </c>
      <c r="AC30" s="27">
        <v>1.3940079009242899E-2</v>
      </c>
      <c r="AD30" s="27">
        <v>1.3940079009242899E-2</v>
      </c>
      <c r="AE30" s="27">
        <v>2.1279215595495899</v>
      </c>
      <c r="AF30" s="27">
        <v>0.108651228715201</v>
      </c>
      <c r="AG30" s="27">
        <v>8.7629576936457301E-2</v>
      </c>
      <c r="AH30" s="27">
        <v>0</v>
      </c>
      <c r="AI30" s="27">
        <v>0</v>
      </c>
      <c r="AJ30" s="27">
        <v>4.7214444220142698E-4</v>
      </c>
      <c r="AK30" s="27">
        <v>0.22769341093602699</v>
      </c>
      <c r="AL30" s="27">
        <v>0</v>
      </c>
      <c r="AM30" s="27">
        <v>239.38810518251401</v>
      </c>
      <c r="AN30" s="27">
        <v>24.471045707325398</v>
      </c>
      <c r="AO30" s="27">
        <v>265.98707244938902</v>
      </c>
      <c r="AP30" s="27">
        <v>0</v>
      </c>
      <c r="AQ30" s="27">
        <v>0.26867335400166498</v>
      </c>
      <c r="AR30" s="27">
        <v>0</v>
      </c>
      <c r="AS30" s="27">
        <v>4.9072461604854301</v>
      </c>
      <c r="AT30" s="27">
        <v>0.18194723237266899</v>
      </c>
      <c r="AU30" s="27">
        <v>0</v>
      </c>
      <c r="AV30" s="27">
        <v>0.67471783594305501</v>
      </c>
      <c r="AW30" s="27">
        <v>7.4218444969879598E-3</v>
      </c>
      <c r="AX30" s="27">
        <v>0</v>
      </c>
      <c r="AY30" s="27">
        <v>0</v>
      </c>
      <c r="AZ30" s="27">
        <v>10.749890062666299</v>
      </c>
      <c r="BA30" s="27">
        <v>9.5134629832944597</v>
      </c>
      <c r="BB30" s="27">
        <v>1.2364270793718899</v>
      </c>
      <c r="BC30" s="27">
        <v>3.1711417186130603E-2</v>
      </c>
      <c r="BD30" s="27">
        <v>0</v>
      </c>
      <c r="BE30" s="27">
        <v>2.37453694670877</v>
      </c>
      <c r="BF30" s="27">
        <v>0</v>
      </c>
      <c r="BG30" s="27">
        <v>1.01206832123546</v>
      </c>
      <c r="BH30" s="27">
        <v>0</v>
      </c>
      <c r="BI30" s="27">
        <v>0</v>
      </c>
      <c r="BJ30" s="27">
        <v>4.0482833159719203</v>
      </c>
      <c r="BK30" s="27">
        <v>0.33237540151567702</v>
      </c>
      <c r="BL30" s="27">
        <v>3.2386150564658801E-2</v>
      </c>
      <c r="BM30" s="27">
        <v>1.1490404933944001</v>
      </c>
      <c r="BN30" s="27">
        <v>1.34942542039385E-3</v>
      </c>
      <c r="BO30" s="27">
        <v>20.340327849336099</v>
      </c>
      <c r="BP30" s="27">
        <v>2.3204895333408202</v>
      </c>
      <c r="BQ30" s="27">
        <v>0</v>
      </c>
      <c r="BR30" s="27">
        <v>0</v>
      </c>
      <c r="BS30" s="27">
        <v>0.97399591330765101</v>
      </c>
      <c r="BT30" s="27">
        <v>0.92044708450867396</v>
      </c>
      <c r="BU30" s="27">
        <v>8.8791892502632006</v>
      </c>
      <c r="BV30" s="27">
        <v>1.0203872700386301</v>
      </c>
      <c r="BX30" s="36">
        <f t="shared" si="0"/>
        <v>8.0000939141675106E-3</v>
      </c>
      <c r="BY30" s="24">
        <f t="shared" si="1"/>
        <v>2.3667064299414827E-3</v>
      </c>
      <c r="BZ30" s="24">
        <f t="shared" si="2"/>
        <v>2.361234043316405E-3</v>
      </c>
      <c r="CA30" s="24">
        <f t="shared" si="3"/>
        <v>2.3630289961583764E-3</v>
      </c>
      <c r="CB30" s="24">
        <f t="shared" si="4"/>
        <v>2.364468312896027E-3</v>
      </c>
      <c r="CC30" s="24">
        <f t="shared" si="5"/>
        <v>2.3643248052658693E-3</v>
      </c>
      <c r="CD30" s="24">
        <f t="shared" si="6"/>
        <v>2.3636379291562281E-3</v>
      </c>
      <c r="CE30" s="24">
        <f t="shared" si="7"/>
        <v>2.3640900904129728E-3</v>
      </c>
      <c r="CF30" s="24">
        <f t="shared" si="8"/>
        <v>2.2878000857217188E-3</v>
      </c>
      <c r="CG30" s="24">
        <f t="shared" si="9"/>
        <v>2.3749115106138732E-3</v>
      </c>
      <c r="CH30" s="24">
        <f t="shared" si="10"/>
        <v>2.3462469606592299E-3</v>
      </c>
      <c r="CI30" s="24" t="str">
        <f>IF(M30=0,"",(#REF!-M30)/M30)</f>
        <v/>
      </c>
      <c r="CJ30" s="24" t="str">
        <f>IF(N30=0,"",(#REF!-N30)/N30)</f>
        <v/>
      </c>
      <c r="CK30" s="24">
        <f t="shared" si="11"/>
        <v>2.3772473108671375E-3</v>
      </c>
    </row>
    <row r="31" spans="1:89" x14ac:dyDescent="0.3">
      <c r="A31" s="27" t="s">
        <v>30</v>
      </c>
      <c r="B31" s="27">
        <v>745.95729868000001</v>
      </c>
      <c r="C31" s="27">
        <v>0.77967608320000004</v>
      </c>
      <c r="D31" s="27">
        <v>4391.9536547999996</v>
      </c>
      <c r="E31" s="27">
        <v>59.140164771999999</v>
      </c>
      <c r="F31" s="27">
        <v>52.537237941000001</v>
      </c>
      <c r="G31" s="27">
        <v>156.14193961999999</v>
      </c>
      <c r="H31" s="27">
        <v>518.47837469000001</v>
      </c>
      <c r="I31" s="27">
        <v>0.1187314622</v>
      </c>
      <c r="J31" s="27">
        <v>5.0811151000000002E-3</v>
      </c>
      <c r="K31" s="27">
        <v>0.81401164309999996</v>
      </c>
      <c r="L31" s="27"/>
      <c r="M31" s="27"/>
      <c r="N31" s="30"/>
      <c r="O31" s="30">
        <v>2.6073493999999998E-3</v>
      </c>
      <c r="P31" s="27"/>
      <c r="Q31" s="29" t="s">
        <v>30</v>
      </c>
      <c r="R31" s="27">
        <v>0</v>
      </c>
      <c r="S31" s="27">
        <v>0.119012922792874</v>
      </c>
      <c r="T31" s="27">
        <v>0.119012922792874</v>
      </c>
      <c r="U31" s="27">
        <v>0</v>
      </c>
      <c r="V31" s="27">
        <v>5.0929985883118901E-3</v>
      </c>
      <c r="W31" s="27">
        <v>0</v>
      </c>
      <c r="X31" s="27">
        <v>747.72131914482804</v>
      </c>
      <c r="Y31" s="27">
        <v>7.9855813985280104</v>
      </c>
      <c r="Z31" s="27">
        <v>17.203994397008799</v>
      </c>
      <c r="AA31" s="27">
        <v>11.683608806630099</v>
      </c>
      <c r="AB31" s="27">
        <v>0</v>
      </c>
      <c r="AC31" s="27">
        <v>0.81593699041186496</v>
      </c>
      <c r="AD31" s="27">
        <v>0.81593699041186496</v>
      </c>
      <c r="AE31" s="27">
        <v>35.218661414816196</v>
      </c>
      <c r="AF31" s="27">
        <v>6.3597051542810403</v>
      </c>
      <c r="AG31" s="27">
        <v>5.1292578762457097</v>
      </c>
      <c r="AH31" s="27">
        <v>0</v>
      </c>
      <c r="AI31" s="27">
        <v>0</v>
      </c>
      <c r="AJ31" s="27">
        <v>2.6136194304459699E-3</v>
      </c>
      <c r="AK31" s="27">
        <v>0.78151980258712295</v>
      </c>
      <c r="AL31" s="27">
        <v>0</v>
      </c>
      <c r="AM31" s="27">
        <v>3962.10344369009</v>
      </c>
      <c r="AN31" s="27">
        <v>405.01540777989101</v>
      </c>
      <c r="AO31" s="27">
        <v>4402.3375128848002</v>
      </c>
      <c r="AP31" s="27">
        <v>0</v>
      </c>
      <c r="AQ31" s="27">
        <v>15.726424959089901</v>
      </c>
      <c r="AR31" s="27">
        <v>0</v>
      </c>
      <c r="AS31" s="27">
        <v>287.23747070748698</v>
      </c>
      <c r="AT31" s="27">
        <v>1.0071676004343</v>
      </c>
      <c r="AU31" s="27">
        <v>0</v>
      </c>
      <c r="AV31" s="27">
        <v>3.7348533476633601</v>
      </c>
      <c r="AW31" s="27">
        <v>4.1083268799638403E-2</v>
      </c>
      <c r="AX31" s="27">
        <v>0</v>
      </c>
      <c r="AY31" s="27">
        <v>0</v>
      </c>
      <c r="AZ31" s="27">
        <v>59.279996222115599</v>
      </c>
      <c r="BA31" s="27">
        <v>52.661459831963597</v>
      </c>
      <c r="BB31" s="27">
        <v>6.6185363901519603</v>
      </c>
      <c r="BC31" s="27">
        <v>0.17553847032303199</v>
      </c>
      <c r="BD31" s="27">
        <v>0</v>
      </c>
      <c r="BE31" s="27">
        <v>13.1442005941456</v>
      </c>
      <c r="BF31" s="27">
        <v>0</v>
      </c>
      <c r="BG31" s="27">
        <v>5.6022874210883096</v>
      </c>
      <c r="BH31" s="27">
        <v>0</v>
      </c>
      <c r="BI31" s="27">
        <v>0</v>
      </c>
      <c r="BJ31" s="27">
        <v>22.409132586297101</v>
      </c>
      <c r="BK31" s="27">
        <v>19.4551294987813</v>
      </c>
      <c r="BL31" s="27">
        <v>0.17927284126170501</v>
      </c>
      <c r="BM31" s="27">
        <v>6.3604539865628302</v>
      </c>
      <c r="BN31" s="27">
        <v>7.46971538771033E-3</v>
      </c>
      <c r="BO31" s="27">
        <v>156.51123225538299</v>
      </c>
      <c r="BP31" s="27">
        <v>135.825852975039</v>
      </c>
      <c r="BQ31" s="27">
        <v>0</v>
      </c>
      <c r="BR31" s="27">
        <v>0</v>
      </c>
      <c r="BS31" s="27">
        <v>57.011108378018697</v>
      </c>
      <c r="BT31" s="27">
        <v>53.877019849263299</v>
      </c>
      <c r="BU31" s="27">
        <v>519.70423693733903</v>
      </c>
      <c r="BV31" s="27">
        <v>59.726699632260903</v>
      </c>
      <c r="BX31" s="36">
        <f t="shared" si="0"/>
        <v>7.9999912118818486E-3</v>
      </c>
      <c r="BY31" s="24">
        <f t="shared" si="1"/>
        <v>2.3647740533533725E-3</v>
      </c>
      <c r="BZ31" s="24">
        <f t="shared" si="2"/>
        <v>2.3647248220771263E-3</v>
      </c>
      <c r="CA31" s="24">
        <f t="shared" si="3"/>
        <v>2.364291361192285E-3</v>
      </c>
      <c r="CB31" s="24">
        <f t="shared" si="4"/>
        <v>2.3644075165276551E-3</v>
      </c>
      <c r="CC31" s="24">
        <f t="shared" si="5"/>
        <v>2.3644541630281246E-3</v>
      </c>
      <c r="CD31" s="24">
        <f t="shared" si="6"/>
        <v>2.3651085434300734E-3</v>
      </c>
      <c r="CE31" s="24">
        <f t="shared" si="7"/>
        <v>2.3643459538152784E-3</v>
      </c>
      <c r="CF31" s="24">
        <f t="shared" si="8"/>
        <v>2.3705645298959114E-3</v>
      </c>
      <c r="CG31" s="24">
        <f t="shared" si="9"/>
        <v>2.3387559773817984E-3</v>
      </c>
      <c r="CH31" s="24">
        <f t="shared" si="10"/>
        <v>2.3652577063058965E-3</v>
      </c>
      <c r="CI31" s="24" t="str">
        <f>IF(M31=0,"",(#REF!-M31)/M31)</f>
        <v/>
      </c>
      <c r="CJ31" s="24" t="str">
        <f>IF(N31=0,"",(#REF!-N31)/N31)</f>
        <v/>
      </c>
      <c r="CK31" s="24">
        <f t="shared" si="11"/>
        <v>2.4047526756368074E-3</v>
      </c>
    </row>
    <row r="32" spans="1:89" x14ac:dyDescent="0.3">
      <c r="A32" s="27" t="s">
        <v>31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30"/>
      <c r="O32" s="30"/>
      <c r="P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X32" s="36" t="e">
        <f t="shared" si="0"/>
        <v>#DIV/0!</v>
      </c>
      <c r="BY32" s="24" t="str">
        <f t="shared" si="1"/>
        <v/>
      </c>
      <c r="BZ32" s="24" t="str">
        <f t="shared" si="2"/>
        <v/>
      </c>
      <c r="CA32" s="24" t="str">
        <f t="shared" si="3"/>
        <v/>
      </c>
      <c r="CB32" s="24" t="str">
        <f t="shared" si="4"/>
        <v/>
      </c>
      <c r="CC32" s="24" t="str">
        <f t="shared" si="5"/>
        <v/>
      </c>
      <c r="CD32" s="24" t="str">
        <f t="shared" si="6"/>
        <v/>
      </c>
      <c r="CE32" s="24" t="str">
        <f t="shared" si="7"/>
        <v/>
      </c>
      <c r="CF32" s="24" t="str">
        <f t="shared" si="8"/>
        <v/>
      </c>
      <c r="CG32" s="24" t="str">
        <f t="shared" si="9"/>
        <v/>
      </c>
      <c r="CH32" s="24" t="str">
        <f t="shared" si="10"/>
        <v/>
      </c>
      <c r="CI32" s="24" t="str">
        <f>IF(M32=0,"",(#REF!-M32)/M32)</f>
        <v/>
      </c>
      <c r="CJ32" s="24" t="str">
        <f>IF(N32=0,"",(#REF!-N32)/N32)</f>
        <v/>
      </c>
      <c r="CK32" s="24" t="str">
        <f t="shared" si="11"/>
        <v/>
      </c>
    </row>
    <row r="33" spans="1:89" x14ac:dyDescent="0.3">
      <c r="A33" s="27" t="s">
        <v>32</v>
      </c>
      <c r="B33" s="27">
        <v>225.03316966</v>
      </c>
      <c r="C33" s="27">
        <v>0.41016519979999999</v>
      </c>
      <c r="D33" s="27">
        <v>2093.1038825999999</v>
      </c>
      <c r="E33" s="27">
        <v>28.907097673999999</v>
      </c>
      <c r="F33" s="27">
        <v>25.934722627999999</v>
      </c>
      <c r="G33" s="27">
        <v>54.767671110000002</v>
      </c>
      <c r="H33" s="27">
        <v>105.85171939999999</v>
      </c>
      <c r="I33" s="27">
        <v>2.4239961599999998E-2</v>
      </c>
      <c r="J33" s="27">
        <v>1.0374130000000001E-3</v>
      </c>
      <c r="K33" s="27">
        <v>0.16618736410000001</v>
      </c>
      <c r="L33" s="27"/>
      <c r="M33" s="27"/>
      <c r="N33" s="30"/>
      <c r="O33" s="30">
        <v>1.2854323000000001E-3</v>
      </c>
      <c r="P33" s="27"/>
      <c r="Q33" s="29" t="s">
        <v>32</v>
      </c>
      <c r="R33" s="27">
        <v>0</v>
      </c>
      <c r="S33" s="27">
        <v>2.42832058435789E-2</v>
      </c>
      <c r="T33" s="27">
        <v>2.42832058435789E-2</v>
      </c>
      <c r="U33" s="27">
        <v>0</v>
      </c>
      <c r="V33" s="27">
        <v>1.03925310065112E-3</v>
      </c>
      <c r="W33" s="27">
        <v>0</v>
      </c>
      <c r="X33" s="27">
        <v>225.424297954683</v>
      </c>
      <c r="Y33" s="27">
        <v>1.62933254342374</v>
      </c>
      <c r="Z33" s="27">
        <v>3.5102105660450298</v>
      </c>
      <c r="AA33" s="27">
        <v>2.3838572519221999</v>
      </c>
      <c r="AB33" s="27">
        <v>0</v>
      </c>
      <c r="AC33" s="27">
        <v>0.166480295446372</v>
      </c>
      <c r="AD33" s="27">
        <v>0.166480295446372</v>
      </c>
      <c r="AE33" s="27">
        <v>16.772703113111199</v>
      </c>
      <c r="AF33" s="27">
        <v>1.29760595392693</v>
      </c>
      <c r="AG33" s="27">
        <v>1.0465459734934099</v>
      </c>
      <c r="AH33" s="27">
        <v>0</v>
      </c>
      <c r="AI33" s="27">
        <v>0</v>
      </c>
      <c r="AJ33" s="27">
        <v>1.28761544351845E-3</v>
      </c>
      <c r="AK33" s="27">
        <v>0.41090657245527901</v>
      </c>
      <c r="AL33" s="27">
        <v>0</v>
      </c>
      <c r="AM33" s="27">
        <v>1886.92453353873</v>
      </c>
      <c r="AN33" s="27">
        <v>192.88573659928099</v>
      </c>
      <c r="AO33" s="27">
        <v>2096.5829732511302</v>
      </c>
      <c r="AP33" s="27">
        <v>0</v>
      </c>
      <c r="AQ33" s="27">
        <v>3.2087262982247702</v>
      </c>
      <c r="AR33" s="27">
        <v>0</v>
      </c>
      <c r="AS33" s="27">
        <v>58.606385878195503</v>
      </c>
      <c r="AT33" s="27">
        <v>0.49685630608894599</v>
      </c>
      <c r="AU33" s="27">
        <v>0</v>
      </c>
      <c r="AV33" s="27">
        <v>1.84247172267475</v>
      </c>
      <c r="AW33" s="27">
        <v>2.02674233610332E-2</v>
      </c>
      <c r="AX33" s="27">
        <v>0</v>
      </c>
      <c r="AY33" s="27">
        <v>0</v>
      </c>
      <c r="AZ33" s="27">
        <v>28.956575004220799</v>
      </c>
      <c r="BA33" s="27">
        <v>25.979003042434599</v>
      </c>
      <c r="BB33" s="27">
        <v>2.9775719617861802</v>
      </c>
      <c r="BC33" s="27">
        <v>8.65965664235189E-2</v>
      </c>
      <c r="BD33" s="27">
        <v>0</v>
      </c>
      <c r="BE33" s="27">
        <v>6.4843155687626997</v>
      </c>
      <c r="BF33" s="27">
        <v>0</v>
      </c>
      <c r="BG33" s="27">
        <v>2.7637271770571599</v>
      </c>
      <c r="BH33" s="27">
        <v>0</v>
      </c>
      <c r="BI33" s="27">
        <v>0</v>
      </c>
      <c r="BJ33" s="27">
        <v>11.0548983776517</v>
      </c>
      <c r="BK33" s="27">
        <v>3.9695160929657698</v>
      </c>
      <c r="BL33" s="27">
        <v>8.8438818316704998E-2</v>
      </c>
      <c r="BM33" s="27">
        <v>3.1377461377039899</v>
      </c>
      <c r="BN33" s="27">
        <v>3.6849443940717599E-3</v>
      </c>
      <c r="BO33" s="27">
        <v>54.860232574533299</v>
      </c>
      <c r="BP33" s="27">
        <v>27.7132816716089</v>
      </c>
      <c r="BQ33" s="27">
        <v>0</v>
      </c>
      <c r="BR33" s="27">
        <v>0</v>
      </c>
      <c r="BS33" s="27">
        <v>11.632230728724</v>
      </c>
      <c r="BT33" s="27">
        <v>10.9927818161628</v>
      </c>
      <c r="BU33" s="27">
        <v>106.038500280912</v>
      </c>
      <c r="BV33" s="27">
        <v>12.1862981974321</v>
      </c>
      <c r="BX33" s="36">
        <f t="shared" si="0"/>
        <v>8.0000187577132214E-3</v>
      </c>
      <c r="BY33" s="24">
        <f t="shared" si="1"/>
        <v>1.7380917456477688E-3</v>
      </c>
      <c r="BZ33" s="24">
        <f t="shared" si="2"/>
        <v>1.8074977000499194E-3</v>
      </c>
      <c r="CA33" s="24">
        <f t="shared" si="3"/>
        <v>1.6621681704630095E-3</v>
      </c>
      <c r="CB33" s="24">
        <f t="shared" si="4"/>
        <v>1.7115979881059155E-3</v>
      </c>
      <c r="CC33" s="24">
        <f t="shared" si="5"/>
        <v>1.7073795262723401E-3</v>
      </c>
      <c r="CD33" s="24">
        <f t="shared" si="6"/>
        <v>1.6900748682080861E-3</v>
      </c>
      <c r="CE33" s="24">
        <f t="shared" si="7"/>
        <v>1.7645521676052304E-3</v>
      </c>
      <c r="CF33" s="24">
        <f t="shared" si="8"/>
        <v>1.784006274123034E-3</v>
      </c>
      <c r="CG33" s="24">
        <f t="shared" si="9"/>
        <v>1.7737397267240226E-3</v>
      </c>
      <c r="CH33" s="24">
        <f t="shared" si="10"/>
        <v>1.7626571548226566E-3</v>
      </c>
      <c r="CI33" s="24" t="str">
        <f>IF(M33=0,"",(#REF!-M33)/M33)</f>
        <v/>
      </c>
      <c r="CJ33" s="24" t="str">
        <f>IF(N33=0,"",(#REF!-N33)/N33)</f>
        <v/>
      </c>
      <c r="CK33" s="24">
        <f t="shared" si="11"/>
        <v>1.6983730052916423E-3</v>
      </c>
    </row>
    <row r="34" spans="1:89" x14ac:dyDescent="0.3">
      <c r="A34" s="27" t="s">
        <v>33</v>
      </c>
      <c r="B34" s="27">
        <v>791.71751883000002</v>
      </c>
      <c r="C34" s="27">
        <v>1.2855550377</v>
      </c>
      <c r="D34" s="27">
        <v>8163.5839192000003</v>
      </c>
      <c r="E34" s="27">
        <v>106.08022296999999</v>
      </c>
      <c r="F34" s="27">
        <v>95.338013422000003</v>
      </c>
      <c r="G34" s="27">
        <v>203.12704060999999</v>
      </c>
      <c r="H34" s="27">
        <v>357.43479244999997</v>
      </c>
      <c r="I34" s="27">
        <v>8.1852532699999994E-2</v>
      </c>
      <c r="J34" s="27">
        <v>3.5028212999999998E-3</v>
      </c>
      <c r="K34" s="27">
        <v>0.56117230480000002</v>
      </c>
      <c r="L34" s="27"/>
      <c r="M34" s="27"/>
      <c r="N34" s="30"/>
      <c r="O34" s="30">
        <v>4.7314695999999996E-3</v>
      </c>
      <c r="P34" s="27"/>
      <c r="Q34" s="29" t="s">
        <v>33</v>
      </c>
      <c r="R34" s="27">
        <v>0</v>
      </c>
      <c r="S34" s="27">
        <v>8.2046462028975406E-2</v>
      </c>
      <c r="T34" s="27">
        <v>8.2046462028975406E-2</v>
      </c>
      <c r="U34" s="27">
        <v>0</v>
      </c>
      <c r="V34" s="27">
        <v>3.5110235969211699E-3</v>
      </c>
      <c r="W34" s="27">
        <v>0</v>
      </c>
      <c r="X34" s="27">
        <v>793.58906040113095</v>
      </c>
      <c r="Y34" s="27">
        <v>5.50516251879528</v>
      </c>
      <c r="Z34" s="27">
        <v>11.860204736632801</v>
      </c>
      <c r="AA34" s="27">
        <v>8.0544835413902405</v>
      </c>
      <c r="AB34" s="27">
        <v>0</v>
      </c>
      <c r="AC34" s="27">
        <v>0.56249936256992705</v>
      </c>
      <c r="AD34" s="27">
        <v>0.56249936256992705</v>
      </c>
      <c r="AE34" s="27">
        <v>65.463134165578197</v>
      </c>
      <c r="AF34" s="27">
        <v>4.3843157251387499</v>
      </c>
      <c r="AG34" s="27">
        <v>3.5360436146390199</v>
      </c>
      <c r="AH34" s="27">
        <v>0</v>
      </c>
      <c r="AI34" s="27">
        <v>0</v>
      </c>
      <c r="AJ34" s="27">
        <v>4.7426552244542704E-3</v>
      </c>
      <c r="AK34" s="27">
        <v>1.28859238622772</v>
      </c>
      <c r="AL34" s="27">
        <v>0</v>
      </c>
      <c r="AM34" s="27">
        <v>7364.5968764915597</v>
      </c>
      <c r="AN34" s="27">
        <v>752.826165004931</v>
      </c>
      <c r="AO34" s="27">
        <v>8182.8861756620699</v>
      </c>
      <c r="AP34" s="27">
        <v>0</v>
      </c>
      <c r="AQ34" s="27">
        <v>10.8415314153011</v>
      </c>
      <c r="AR34" s="27">
        <v>0</v>
      </c>
      <c r="AS34" s="27">
        <v>198.01746840093199</v>
      </c>
      <c r="AT34" s="27">
        <v>1.82767766221884</v>
      </c>
      <c r="AU34" s="27">
        <v>0</v>
      </c>
      <c r="AV34" s="27">
        <v>6.7775501468829402</v>
      </c>
      <c r="AW34" s="27">
        <v>7.4553024024868103E-2</v>
      </c>
      <c r="AX34" s="27">
        <v>0</v>
      </c>
      <c r="AY34" s="27">
        <v>0</v>
      </c>
      <c r="AZ34" s="27">
        <v>106.33108027756199</v>
      </c>
      <c r="BA34" s="27">
        <v>95.563470032683597</v>
      </c>
      <c r="BB34" s="27">
        <v>10.7676102448783</v>
      </c>
      <c r="BC34" s="27">
        <v>0.31854377574585102</v>
      </c>
      <c r="BD34" s="27">
        <v>0</v>
      </c>
      <c r="BE34" s="27">
        <v>23.852476275511599</v>
      </c>
      <c r="BF34" s="27">
        <v>0</v>
      </c>
      <c r="BG34" s="27">
        <v>10.166328301283601</v>
      </c>
      <c r="BH34" s="27">
        <v>0</v>
      </c>
      <c r="BI34" s="27">
        <v>0</v>
      </c>
      <c r="BJ34" s="27">
        <v>40.665306646384103</v>
      </c>
      <c r="BK34" s="27">
        <v>13.4120967212747</v>
      </c>
      <c r="BL34" s="27">
        <v>0.32532274188836902</v>
      </c>
      <c r="BM34" s="27">
        <v>11.5421563407684</v>
      </c>
      <c r="BN34" s="27">
        <v>1.35551179748342E-2</v>
      </c>
      <c r="BO34" s="27">
        <v>203.60719114182899</v>
      </c>
      <c r="BP34" s="27">
        <v>93.636841987721297</v>
      </c>
      <c r="BQ34" s="27">
        <v>0</v>
      </c>
      <c r="BR34" s="27">
        <v>0</v>
      </c>
      <c r="BS34" s="27">
        <v>39.302590532163698</v>
      </c>
      <c r="BT34" s="27">
        <v>37.142077300814996</v>
      </c>
      <c r="BU34" s="27">
        <v>358.27975958597199</v>
      </c>
      <c r="BV34" s="27">
        <v>41.174692934848999</v>
      </c>
      <c r="BX34" s="36">
        <f t="shared" si="0"/>
        <v>8.000005469987078E-3</v>
      </c>
      <c r="BY34" s="24">
        <f t="shared" si="1"/>
        <v>2.363900667370222E-3</v>
      </c>
      <c r="BZ34" s="24">
        <f t="shared" si="2"/>
        <v>2.3626748281070299E-3</v>
      </c>
      <c r="CA34" s="24">
        <f t="shared" si="3"/>
        <v>2.3644341324981664E-3</v>
      </c>
      <c r="CB34" s="24">
        <f t="shared" si="4"/>
        <v>2.364788652762771E-3</v>
      </c>
      <c r="CC34" s="24">
        <f t="shared" si="5"/>
        <v>2.3648133896564693E-3</v>
      </c>
      <c r="CD34" s="24">
        <f t="shared" si="6"/>
        <v>2.3637942559842475E-3</v>
      </c>
      <c r="CE34" s="24">
        <f t="shared" si="7"/>
        <v>2.363975622463254E-3</v>
      </c>
      <c r="CF34" s="24">
        <f t="shared" si="8"/>
        <v>2.3692526373763853E-3</v>
      </c>
      <c r="CG34" s="24">
        <f t="shared" si="9"/>
        <v>2.3416258548987542E-3</v>
      </c>
      <c r="CH34" s="24">
        <f t="shared" si="10"/>
        <v>2.3647955513413843E-3</v>
      </c>
      <c r="CI34" s="24" t="str">
        <f>IF(M34=0,"",(#REF!-M34)/M34)</f>
        <v/>
      </c>
      <c r="CJ34" s="24" t="str">
        <f>IF(N34=0,"",(#REF!-N34)/N34)</f>
        <v/>
      </c>
      <c r="CK34" s="24">
        <f t="shared" si="11"/>
        <v>2.3640909484593906E-3</v>
      </c>
    </row>
    <row r="35" spans="1:89" x14ac:dyDescent="0.3">
      <c r="A35" s="27" t="s">
        <v>34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30"/>
      <c r="O35" s="30"/>
      <c r="P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X35" s="36" t="e">
        <f t="shared" ref="BX35:BX60" si="12">AE35/AO35</f>
        <v>#DIV/0!</v>
      </c>
      <c r="BY35" s="24" t="str">
        <f t="shared" ref="BY35:BY60" si="13">IF(B35=0,"",(X35-B35)/B35)</f>
        <v/>
      </c>
      <c r="BZ35" s="24" t="str">
        <f t="shared" ref="BZ35:BZ60" si="14">IF(C35=0,"",(AK35-C35)/C35)</f>
        <v/>
      </c>
      <c r="CA35" s="24" t="str">
        <f t="shared" ref="CA35:CA60" si="15">IF(D35=0,"",(AO35-D35)/D35)</f>
        <v/>
      </c>
      <c r="CB35" s="24" t="str">
        <f t="shared" ref="CB35:CB60" si="16">IF(E35=0,"",(AZ35-E35)/E35)</f>
        <v/>
      </c>
      <c r="CC35" s="24" t="str">
        <f t="shared" ref="CC35:CC60" si="17">IF(F35=0,"",(BA35-F35)/F35)</f>
        <v/>
      </c>
      <c r="CD35" s="24" t="str">
        <f t="shared" ref="CD35:CD60" si="18">IF(G35=0,"",(BO35-G35)/G35)</f>
        <v/>
      </c>
      <c r="CE35" s="24" t="str">
        <f t="shared" ref="CE35:CE60" si="19">IF(H35=0,"",(BU35-H35)/H35)</f>
        <v/>
      </c>
      <c r="CF35" s="24" t="str">
        <f t="shared" ref="CF35:CF60" si="20">IF(I35=0,"",(T35-I35)/I35)</f>
        <v/>
      </c>
      <c r="CG35" s="24" t="str">
        <f t="shared" ref="CG35:CG60" si="21">IF(J35=0,"",(V35-J35)/J35)</f>
        <v/>
      </c>
      <c r="CH35" s="24" t="str">
        <f t="shared" ref="CH35:CH60" si="22">IF(K35=0,"",(AD35-K35)/K35)</f>
        <v/>
      </c>
      <c r="CI35" s="24" t="str">
        <f>IF(M35=0,"",(#REF!-M35)/M35)</f>
        <v/>
      </c>
      <c r="CJ35" s="24" t="str">
        <f>IF(N35=0,"",(#REF!-N35)/N35)</f>
        <v/>
      </c>
      <c r="CK35" s="24" t="str">
        <f t="shared" ref="CK35:CK60" si="23">IF(O35=0,"",(AJ35-O35)/O35)</f>
        <v/>
      </c>
    </row>
    <row r="36" spans="1:89" x14ac:dyDescent="0.3">
      <c r="A36" s="27" t="s">
        <v>35</v>
      </c>
      <c r="B36" s="27">
        <v>5.9742575039999997</v>
      </c>
      <c r="C36" s="27">
        <v>4.0331367200000003E-2</v>
      </c>
      <c r="D36" s="27">
        <v>48.976785145999997</v>
      </c>
      <c r="E36" s="27">
        <v>1.4856703200000001</v>
      </c>
      <c r="F36" s="27">
        <v>1.3239831242</v>
      </c>
      <c r="G36" s="27">
        <v>1.6054013984</v>
      </c>
      <c r="H36" s="27">
        <v>2.4139325197999999</v>
      </c>
      <c r="I36" s="27">
        <v>5.5278870000000004E-4</v>
      </c>
      <c r="J36" s="27">
        <v>2.36565E-5</v>
      </c>
      <c r="K36" s="27">
        <v>3.7898672999999998E-3</v>
      </c>
      <c r="L36" s="27"/>
      <c r="M36" s="27"/>
      <c r="N36" s="30"/>
      <c r="O36" s="30">
        <v>6.5407400000000007E-5</v>
      </c>
      <c r="P36" s="27"/>
      <c r="Q36" s="29" t="s">
        <v>35</v>
      </c>
      <c r="R36" s="27">
        <v>0</v>
      </c>
      <c r="S36" s="27">
        <v>5.5311976251073102E-4</v>
      </c>
      <c r="T36" s="27">
        <v>5.5311976251073102E-4</v>
      </c>
      <c r="U36" s="27">
        <v>0</v>
      </c>
      <c r="V36" s="27">
        <v>2.3670449656798001E-5</v>
      </c>
      <c r="W36" s="27">
        <v>0</v>
      </c>
      <c r="X36" s="27">
        <v>5.9777831882052697</v>
      </c>
      <c r="Y36" s="27">
        <v>3.7112913169849202E-2</v>
      </c>
      <c r="Z36" s="27">
        <v>7.9954834502211206E-2</v>
      </c>
      <c r="AA36" s="27">
        <v>5.4299197648230997E-2</v>
      </c>
      <c r="AB36" s="27">
        <v>0</v>
      </c>
      <c r="AC36" s="27">
        <v>3.79209778817122E-3</v>
      </c>
      <c r="AD36" s="27">
        <v>3.79209778817122E-3</v>
      </c>
      <c r="AE36" s="27">
        <v>0.39204951023308399</v>
      </c>
      <c r="AF36" s="27">
        <v>2.95567233297622E-2</v>
      </c>
      <c r="AG36" s="27">
        <v>2.3838081114932699E-2</v>
      </c>
      <c r="AH36" s="27">
        <v>0</v>
      </c>
      <c r="AI36" s="27">
        <v>0</v>
      </c>
      <c r="AJ36" s="27">
        <v>6.5440568540915705E-5</v>
      </c>
      <c r="AK36" s="27">
        <v>4.03552852110209E-2</v>
      </c>
      <c r="AL36" s="27">
        <v>0</v>
      </c>
      <c r="AM36" s="27">
        <v>44.105186760318901</v>
      </c>
      <c r="AN36" s="27">
        <v>4.5085320648665901</v>
      </c>
      <c r="AO36" s="27">
        <v>49.005768335418601</v>
      </c>
      <c r="AP36" s="27">
        <v>0</v>
      </c>
      <c r="AQ36" s="27">
        <v>7.3087628237104199E-2</v>
      </c>
      <c r="AR36" s="27">
        <v>0</v>
      </c>
      <c r="AS36" s="27">
        <v>1.3349384752770701</v>
      </c>
      <c r="AT36" s="27">
        <v>2.53365788583364E-2</v>
      </c>
      <c r="AU36" s="27">
        <v>0</v>
      </c>
      <c r="AV36" s="27">
        <v>9.3955843133429306E-2</v>
      </c>
      <c r="AW36" s="27">
        <v>1.03351478725948E-3</v>
      </c>
      <c r="AX36" s="27">
        <v>0</v>
      </c>
      <c r="AY36" s="27">
        <v>0</v>
      </c>
      <c r="AZ36" s="27">
        <v>1.4865515791294699</v>
      </c>
      <c r="BA36" s="27">
        <v>1.32476862202039</v>
      </c>
      <c r="BB36" s="27">
        <v>0.161782957109079</v>
      </c>
      <c r="BC36" s="27">
        <v>4.41586552541102E-3</v>
      </c>
      <c r="BD36" s="27">
        <v>0</v>
      </c>
      <c r="BE36" s="27">
        <v>0.330659105042521</v>
      </c>
      <c r="BF36" s="27">
        <v>0</v>
      </c>
      <c r="BG36" s="27">
        <v>0.14093295039600401</v>
      </c>
      <c r="BH36" s="27">
        <v>0</v>
      </c>
      <c r="BI36" s="27">
        <v>0</v>
      </c>
      <c r="BJ36" s="27">
        <v>0.56373142144986899</v>
      </c>
      <c r="BK36" s="27">
        <v>9.0416935145914104E-2</v>
      </c>
      <c r="BL36" s="27">
        <v>4.50984850643472E-3</v>
      </c>
      <c r="BM36" s="27">
        <v>0.160005584620556</v>
      </c>
      <c r="BN36" s="27">
        <v>1.87909700568241E-4</v>
      </c>
      <c r="BO36" s="27">
        <v>1.6063576305234299</v>
      </c>
      <c r="BP36" s="27">
        <v>0.63125213203296904</v>
      </c>
      <c r="BQ36" s="27">
        <v>0</v>
      </c>
      <c r="BR36" s="27">
        <v>0</v>
      </c>
      <c r="BS36" s="27">
        <v>0.26495786449244402</v>
      </c>
      <c r="BT36" s="27">
        <v>0.250393735877597</v>
      </c>
      <c r="BU36" s="27">
        <v>2.4153642340977899</v>
      </c>
      <c r="BV36" s="27">
        <v>0.27757800036550201</v>
      </c>
      <c r="BX36" s="36">
        <f t="shared" si="12"/>
        <v>8.0000686357922634E-3</v>
      </c>
      <c r="BY36" s="24">
        <f t="shared" si="13"/>
        <v>5.901460060784813E-4</v>
      </c>
      <c r="BZ36" s="24">
        <f t="shared" si="14"/>
        <v>5.9303744656831871E-4</v>
      </c>
      <c r="CA36" s="24">
        <f t="shared" si="15"/>
        <v>5.9177402788289726E-4</v>
      </c>
      <c r="CB36" s="24">
        <f t="shared" si="16"/>
        <v>5.9317273664711244E-4</v>
      </c>
      <c r="CC36" s="24">
        <f t="shared" si="17"/>
        <v>5.9328386142737627E-4</v>
      </c>
      <c r="CD36" s="24">
        <f t="shared" si="18"/>
        <v>5.9563429082782953E-4</v>
      </c>
      <c r="CE36" s="24">
        <f t="shared" si="19"/>
        <v>5.9310452386159029E-4</v>
      </c>
      <c r="CF36" s="24">
        <f t="shared" si="20"/>
        <v>5.9889522114141259E-4</v>
      </c>
      <c r="CG36" s="24">
        <f t="shared" si="21"/>
        <v>5.8967542950146012E-4</v>
      </c>
      <c r="CH36" s="24">
        <f t="shared" si="22"/>
        <v>5.8853991305189712E-4</v>
      </c>
      <c r="CI36" s="24" t="str">
        <f>IF(M36=0,"",(#REF!-M36)/M36)</f>
        <v/>
      </c>
      <c r="CJ36" s="24" t="str">
        <f>IF(N36=0,"",(#REF!-N36)/N36)</f>
        <v/>
      </c>
      <c r="CK36" s="24">
        <f t="shared" si="23"/>
        <v>5.0710685512187111E-4</v>
      </c>
    </row>
    <row r="37" spans="1:89" x14ac:dyDescent="0.3">
      <c r="A37" s="27" t="s">
        <v>36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30"/>
      <c r="O37" s="30"/>
      <c r="P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X37" s="36" t="e">
        <f t="shared" si="12"/>
        <v>#DIV/0!</v>
      </c>
      <c r="BY37" s="24" t="str">
        <f t="shared" si="13"/>
        <v/>
      </c>
      <c r="BZ37" s="24" t="str">
        <f t="shared" si="14"/>
        <v/>
      </c>
      <c r="CA37" s="24" t="str">
        <f t="shared" si="15"/>
        <v/>
      </c>
      <c r="CB37" s="24" t="str">
        <f t="shared" si="16"/>
        <v/>
      </c>
      <c r="CC37" s="24" t="str">
        <f t="shared" si="17"/>
        <v/>
      </c>
      <c r="CD37" s="24" t="str">
        <f t="shared" si="18"/>
        <v/>
      </c>
      <c r="CE37" s="24" t="str">
        <f t="shared" si="19"/>
        <v/>
      </c>
      <c r="CF37" s="24" t="str">
        <f t="shared" si="20"/>
        <v/>
      </c>
      <c r="CG37" s="24" t="str">
        <f t="shared" si="21"/>
        <v/>
      </c>
      <c r="CH37" s="24" t="str">
        <f t="shared" si="22"/>
        <v/>
      </c>
      <c r="CI37" s="24" t="str">
        <f>IF(M37=0,"",(#REF!-M37)/M37)</f>
        <v/>
      </c>
      <c r="CJ37" s="24" t="str">
        <f>IF(N37=0,"",(#REF!-N37)/N37)</f>
        <v/>
      </c>
      <c r="CK37" s="24" t="str">
        <f t="shared" si="23"/>
        <v/>
      </c>
    </row>
    <row r="38" spans="1:89" x14ac:dyDescent="0.3">
      <c r="A38" s="27" t="s">
        <v>37</v>
      </c>
      <c r="B38" s="27">
        <v>82.057950957000003</v>
      </c>
      <c r="C38" s="27">
        <v>0.263230884</v>
      </c>
      <c r="D38" s="27">
        <v>706.74800415000004</v>
      </c>
      <c r="E38" s="27">
        <v>11.468631933999999</v>
      </c>
      <c r="F38" s="27">
        <v>10.132661985</v>
      </c>
      <c r="G38" s="27">
        <v>21.435736154000001</v>
      </c>
      <c r="H38" s="27">
        <v>36.779844859000001</v>
      </c>
      <c r="I38" s="27">
        <v>8.4226730000000003E-3</v>
      </c>
      <c r="J38" s="27">
        <v>3.6044469999999999E-4</v>
      </c>
      <c r="K38" s="27">
        <v>5.7744453699999997E-2</v>
      </c>
      <c r="L38" s="27"/>
      <c r="M38" s="27"/>
      <c r="N38" s="30"/>
      <c r="O38" s="30">
        <v>4.980106E-4</v>
      </c>
      <c r="P38" s="27"/>
      <c r="Q38" s="29" t="s">
        <v>37</v>
      </c>
      <c r="R38" s="27">
        <v>0</v>
      </c>
      <c r="S38" s="27">
        <v>8.4427125844408601E-3</v>
      </c>
      <c r="T38" s="27">
        <v>8.4427125844408601E-3</v>
      </c>
      <c r="U38" s="27">
        <v>0</v>
      </c>
      <c r="V38" s="27">
        <v>3.6130263359125198E-4</v>
      </c>
      <c r="W38" s="27">
        <v>0</v>
      </c>
      <c r="X38" s="27">
        <v>82.251876342752297</v>
      </c>
      <c r="Y38" s="27">
        <v>0.56647951051604595</v>
      </c>
      <c r="Z38" s="27">
        <v>1.22040668481687</v>
      </c>
      <c r="AA38" s="27">
        <v>0.82880411787397101</v>
      </c>
      <c r="AB38" s="27">
        <v>0</v>
      </c>
      <c r="AC38" s="27">
        <v>5.7880824816988703E-2</v>
      </c>
      <c r="AD38" s="27">
        <v>5.7880824816988703E-2</v>
      </c>
      <c r="AE38" s="27">
        <v>5.6673547607158401</v>
      </c>
      <c r="AF38" s="27">
        <v>0.451143066532184</v>
      </c>
      <c r="AG38" s="27">
        <v>0.36385534430882299</v>
      </c>
      <c r="AH38" s="27">
        <v>0</v>
      </c>
      <c r="AI38" s="27">
        <v>0</v>
      </c>
      <c r="AJ38" s="27">
        <v>4.9920495708378099E-4</v>
      </c>
      <c r="AK38" s="27">
        <v>0.263853831467671</v>
      </c>
      <c r="AL38" s="27">
        <v>0</v>
      </c>
      <c r="AM38" s="27">
        <v>637.57568751687995</v>
      </c>
      <c r="AN38" s="27">
        <v>65.174889353329107</v>
      </c>
      <c r="AO38" s="27">
        <v>708.41793163092495</v>
      </c>
      <c r="AP38" s="27">
        <v>0</v>
      </c>
      <c r="AQ38" s="27">
        <v>1.1155898929766199</v>
      </c>
      <c r="AR38" s="27">
        <v>0</v>
      </c>
      <c r="AS38" s="27">
        <v>20.3758867610244</v>
      </c>
      <c r="AT38" s="27">
        <v>0.19424861301719001</v>
      </c>
      <c r="AU38" s="27">
        <v>0</v>
      </c>
      <c r="AV38" s="27">
        <v>0.72032783169915804</v>
      </c>
      <c r="AW38" s="27">
        <v>7.9235933133814992E-3</v>
      </c>
      <c r="AX38" s="27">
        <v>0</v>
      </c>
      <c r="AY38" s="27">
        <v>0</v>
      </c>
      <c r="AZ38" s="27">
        <v>11.495736554275</v>
      </c>
      <c r="BA38" s="27">
        <v>10.156611993132501</v>
      </c>
      <c r="BB38" s="27">
        <v>1.3391245611424301</v>
      </c>
      <c r="BC38" s="27">
        <v>3.3855485705782201E-2</v>
      </c>
      <c r="BD38" s="27">
        <v>0</v>
      </c>
      <c r="BE38" s="27">
        <v>2.5350762523630599</v>
      </c>
      <c r="BF38" s="27">
        <v>0</v>
      </c>
      <c r="BG38" s="27">
        <v>1.08048398948395</v>
      </c>
      <c r="BH38" s="27">
        <v>0</v>
      </c>
      <c r="BI38" s="27">
        <v>0</v>
      </c>
      <c r="BJ38" s="27">
        <v>4.3219648032099203</v>
      </c>
      <c r="BK38" s="27">
        <v>1.38009937032028</v>
      </c>
      <c r="BL38" s="27">
        <v>3.4575764700694997E-2</v>
      </c>
      <c r="BM38" s="27">
        <v>1.2267150052084099</v>
      </c>
      <c r="BN38" s="27">
        <v>1.44065443101462E-3</v>
      </c>
      <c r="BO38" s="27">
        <v>21.486398721319201</v>
      </c>
      <c r="BP38" s="27">
        <v>9.6351458961747198</v>
      </c>
      <c r="BQ38" s="27">
        <v>0</v>
      </c>
      <c r="BR38" s="27">
        <v>0</v>
      </c>
      <c r="BS38" s="27">
        <v>4.0442143811736297</v>
      </c>
      <c r="BT38" s="27">
        <v>3.8218982561219499</v>
      </c>
      <c r="BU38" s="27">
        <v>36.866778000077097</v>
      </c>
      <c r="BV38" s="27">
        <v>4.2368526700937599</v>
      </c>
      <c r="BX38" s="36">
        <f t="shared" si="12"/>
        <v>8.0000159618608385E-3</v>
      </c>
      <c r="BY38" s="24">
        <f t="shared" si="13"/>
        <v>2.363273558389424E-3</v>
      </c>
      <c r="BZ38" s="24">
        <f t="shared" si="14"/>
        <v>2.3665439944007402E-3</v>
      </c>
      <c r="CA38" s="24">
        <f t="shared" si="15"/>
        <v>2.3628329632615231E-3</v>
      </c>
      <c r="CB38" s="24">
        <f t="shared" si="16"/>
        <v>2.3633699669658188E-3</v>
      </c>
      <c r="CC38" s="24">
        <f t="shared" si="17"/>
        <v>2.3636442395843075E-3</v>
      </c>
      <c r="CD38" s="24">
        <f t="shared" si="18"/>
        <v>2.363462908631978E-3</v>
      </c>
      <c r="CE38" s="24">
        <f t="shared" si="19"/>
        <v>2.3636081503433624E-3</v>
      </c>
      <c r="CF38" s="24">
        <f t="shared" si="20"/>
        <v>2.3792428414186047E-3</v>
      </c>
      <c r="CG38" s="24">
        <f t="shared" si="21"/>
        <v>2.3802086457423012E-3</v>
      </c>
      <c r="CH38" s="24">
        <f t="shared" si="22"/>
        <v>2.3616314338550343E-3</v>
      </c>
      <c r="CI38" s="24" t="str">
        <f>IF(M38=0,"",(#REF!-M38)/M38)</f>
        <v/>
      </c>
      <c r="CJ38" s="24" t="str">
        <f>IF(N38=0,"",(#REF!-N38)/N38)</f>
        <v/>
      </c>
      <c r="CK38" s="24">
        <f t="shared" si="23"/>
        <v>2.39825634992707E-3</v>
      </c>
    </row>
    <row r="39" spans="1:89" x14ac:dyDescent="0.3">
      <c r="A39" s="27" t="s">
        <v>38</v>
      </c>
      <c r="B39" s="27">
        <v>113.88819604</v>
      </c>
      <c r="C39" s="27">
        <v>0.42047722360000001</v>
      </c>
      <c r="D39" s="27">
        <v>1179.7916511999999</v>
      </c>
      <c r="E39" s="27">
        <v>18.559546607000001</v>
      </c>
      <c r="F39" s="27">
        <v>16.423166255999998</v>
      </c>
      <c r="G39" s="27">
        <v>36.323563217</v>
      </c>
      <c r="H39" s="27">
        <v>46.465942624999997</v>
      </c>
      <c r="I39" s="27">
        <v>1.0640702599999999E-2</v>
      </c>
      <c r="J39" s="27">
        <v>4.553968E-4</v>
      </c>
      <c r="K39" s="27">
        <v>7.2951457400000003E-2</v>
      </c>
      <c r="L39" s="27"/>
      <c r="M39" s="27"/>
      <c r="N39" s="30"/>
      <c r="O39" s="30">
        <v>8.1492610000000003E-4</v>
      </c>
      <c r="P39" s="27"/>
      <c r="Q39" s="29" t="s">
        <v>130</v>
      </c>
      <c r="R39" s="27">
        <v>0</v>
      </c>
      <c r="S39" s="27">
        <v>1.0664898124964701E-2</v>
      </c>
      <c r="T39" s="27">
        <v>1.0664898124964701E-2</v>
      </c>
      <c r="U39" s="27">
        <v>0</v>
      </c>
      <c r="V39" s="27">
        <v>4.5641391973211102E-4</v>
      </c>
      <c r="W39" s="27">
        <v>0</v>
      </c>
      <c r="X39" s="27">
        <v>114.149248758742</v>
      </c>
      <c r="Y39" s="27">
        <v>0.71560292391279601</v>
      </c>
      <c r="Z39" s="27">
        <v>1.5416783471220299</v>
      </c>
      <c r="AA39" s="27">
        <v>1.0469864142882599</v>
      </c>
      <c r="AB39" s="27">
        <v>0</v>
      </c>
      <c r="AC39" s="27">
        <v>7.3117977908814705E-2</v>
      </c>
      <c r="AD39" s="27">
        <v>7.3117977908814705E-2</v>
      </c>
      <c r="AE39" s="27">
        <v>9.4599411811262293</v>
      </c>
      <c r="AF39" s="27">
        <v>0.56990524135661502</v>
      </c>
      <c r="AG39" s="27">
        <v>0.45963768837191799</v>
      </c>
      <c r="AH39" s="27">
        <v>0</v>
      </c>
      <c r="AI39" s="27">
        <v>0</v>
      </c>
      <c r="AJ39" s="27">
        <v>8.1677338830723795E-4</v>
      </c>
      <c r="AK39" s="27">
        <v>0.42145721337984798</v>
      </c>
      <c r="AL39" s="27">
        <v>0</v>
      </c>
      <c r="AM39" s="27">
        <v>1064.24479669526</v>
      </c>
      <c r="AN39" s="27">
        <v>108.789412765202</v>
      </c>
      <c r="AO39" s="27">
        <v>1182.4941506415901</v>
      </c>
      <c r="AP39" s="27">
        <v>0</v>
      </c>
      <c r="AQ39" s="27">
        <v>1.4092499206231299</v>
      </c>
      <c r="AR39" s="27">
        <v>0</v>
      </c>
      <c r="AS39" s="27">
        <v>25.739750065278798</v>
      </c>
      <c r="AT39" s="27">
        <v>0.31482104708521402</v>
      </c>
      <c r="AU39" s="27">
        <v>0</v>
      </c>
      <c r="AV39" s="27">
        <v>1.16745590645788</v>
      </c>
      <c r="AW39" s="27">
        <v>1.28419236649636E-2</v>
      </c>
      <c r="AX39" s="27">
        <v>0</v>
      </c>
      <c r="AY39" s="27">
        <v>0</v>
      </c>
      <c r="AZ39" s="27">
        <v>18.602302080090599</v>
      </c>
      <c r="BA39" s="27">
        <v>16.460983397352202</v>
      </c>
      <c r="BB39" s="27">
        <v>2.1413186827383499</v>
      </c>
      <c r="BC39" s="27">
        <v>5.4869855498051498E-2</v>
      </c>
      <c r="BD39" s="27">
        <v>0</v>
      </c>
      <c r="BE39" s="27">
        <v>4.1086290458947197</v>
      </c>
      <c r="BF39" s="27">
        <v>0</v>
      </c>
      <c r="BG39" s="27">
        <v>1.7511572690245001</v>
      </c>
      <c r="BH39" s="27">
        <v>0</v>
      </c>
      <c r="BI39" s="27">
        <v>0</v>
      </c>
      <c r="BJ39" s="27">
        <v>7.0046728623158696</v>
      </c>
      <c r="BK39" s="27">
        <v>1.7434097496557399</v>
      </c>
      <c r="BL39" s="27">
        <v>5.6037316798668503E-2</v>
      </c>
      <c r="BM39" s="27">
        <v>1.9881632801468301</v>
      </c>
      <c r="BN39" s="27">
        <v>2.3348904655610498E-3</v>
      </c>
      <c r="BO39" s="27">
        <v>36.407141878227698</v>
      </c>
      <c r="BP39" s="27">
        <v>12.171577364212901</v>
      </c>
      <c r="BQ39" s="27">
        <v>0</v>
      </c>
      <c r="BR39" s="27">
        <v>0</v>
      </c>
      <c r="BS39" s="27">
        <v>5.1088369767600597</v>
      </c>
      <c r="BT39" s="27">
        <v>4.8279892298020597</v>
      </c>
      <c r="BU39" s="27">
        <v>46.5721011623869</v>
      </c>
      <c r="BV39" s="27">
        <v>5.3521394642427298</v>
      </c>
      <c r="BX39" s="36">
        <f t="shared" si="12"/>
        <v>7.9999898316566852E-3</v>
      </c>
      <c r="BY39" s="24">
        <f t="shared" si="13"/>
        <v>2.2921841579641861E-3</v>
      </c>
      <c r="BZ39" s="24">
        <f t="shared" si="14"/>
        <v>2.3306607940796402E-3</v>
      </c>
      <c r="CA39" s="24">
        <f t="shared" si="15"/>
        <v>2.2906582182043288E-3</v>
      </c>
      <c r="CB39" s="24">
        <f t="shared" si="16"/>
        <v>2.3036916793253786E-3</v>
      </c>
      <c r="CC39" s="24">
        <f t="shared" si="17"/>
        <v>2.3026705546737827E-3</v>
      </c>
      <c r="CD39" s="24">
        <f t="shared" si="18"/>
        <v>2.3009488559366199E-3</v>
      </c>
      <c r="CE39" s="24">
        <f t="shared" si="19"/>
        <v>2.2846526162968082E-3</v>
      </c>
      <c r="CF39" s="24">
        <f t="shared" si="20"/>
        <v>2.2738653521527184E-3</v>
      </c>
      <c r="CG39" s="24">
        <f t="shared" si="21"/>
        <v>2.2334801915846131E-3</v>
      </c>
      <c r="CH39" s="24">
        <f t="shared" si="22"/>
        <v>2.282620728214568E-3</v>
      </c>
      <c r="CI39" s="24" t="str">
        <f>IF(M39=0,"",(#REF!-M39)/M39)</f>
        <v/>
      </c>
      <c r="CJ39" s="24" t="str">
        <f>IF(N39=0,"",(#REF!-N39)/N39)</f>
        <v/>
      </c>
      <c r="CK39" s="24">
        <f t="shared" si="23"/>
        <v>2.266816963204292E-3</v>
      </c>
    </row>
    <row r="40" spans="1:89" x14ac:dyDescent="0.3">
      <c r="A40" s="27" t="s">
        <v>39</v>
      </c>
      <c r="B40" s="27">
        <v>41.969328605999998</v>
      </c>
      <c r="C40" s="27">
        <v>8.2044827599999995E-2</v>
      </c>
      <c r="D40" s="27">
        <v>424.92404714999998</v>
      </c>
      <c r="E40" s="27">
        <v>5.7508806437000004</v>
      </c>
      <c r="F40" s="27">
        <v>5.1520309392000003</v>
      </c>
      <c r="G40" s="27">
        <v>11.025861767</v>
      </c>
      <c r="H40" s="27">
        <v>18.749072224999999</v>
      </c>
      <c r="I40" s="27">
        <v>4.2935815999999996E-3</v>
      </c>
      <c r="J40" s="27">
        <v>1.8378749999999999E-4</v>
      </c>
      <c r="K40" s="27">
        <v>2.94360909E-2</v>
      </c>
      <c r="L40" s="27"/>
      <c r="M40" s="27"/>
      <c r="N40" s="30"/>
      <c r="O40" s="30">
        <v>2.5572159999999997E-4</v>
      </c>
      <c r="P40" s="27"/>
      <c r="Q40" s="29" t="s">
        <v>39</v>
      </c>
      <c r="R40" s="27">
        <v>0</v>
      </c>
      <c r="S40" s="27">
        <v>4.3037029957466002E-3</v>
      </c>
      <c r="T40" s="27">
        <v>4.3037029957466002E-3</v>
      </c>
      <c r="U40" s="27">
        <v>0</v>
      </c>
      <c r="V40" s="27">
        <v>1.8422525334981199E-4</v>
      </c>
      <c r="W40" s="27">
        <v>0</v>
      </c>
      <c r="X40" s="27">
        <v>42.068699716154804</v>
      </c>
      <c r="Y40" s="27">
        <v>0.28876802396964102</v>
      </c>
      <c r="Z40" s="27">
        <v>0.62212052185849698</v>
      </c>
      <c r="AA40" s="27">
        <v>0.422491817132228</v>
      </c>
      <c r="AB40" s="27">
        <v>0</v>
      </c>
      <c r="AC40" s="27">
        <v>2.9505831659187399E-2</v>
      </c>
      <c r="AD40" s="27">
        <v>2.9505831659187399E-2</v>
      </c>
      <c r="AE40" s="27">
        <v>3.4074302714440798</v>
      </c>
      <c r="AF40" s="27">
        <v>0.22997744965734601</v>
      </c>
      <c r="AG40" s="27">
        <v>0.18548085763696401</v>
      </c>
      <c r="AH40" s="27">
        <v>0</v>
      </c>
      <c r="AI40" s="27">
        <v>0</v>
      </c>
      <c r="AJ40" s="27">
        <v>2.56338167260784E-4</v>
      </c>
      <c r="AK40" s="27">
        <v>8.2238726720569602E-2</v>
      </c>
      <c r="AL40" s="27">
        <v>0</v>
      </c>
      <c r="AM40" s="27">
        <v>383.33536919150902</v>
      </c>
      <c r="AN40" s="27">
        <v>39.185372280185398</v>
      </c>
      <c r="AO40" s="27">
        <v>425.92817174313802</v>
      </c>
      <c r="AP40" s="27">
        <v>0</v>
      </c>
      <c r="AQ40" s="27">
        <v>0.56868691022228202</v>
      </c>
      <c r="AR40" s="27">
        <v>0</v>
      </c>
      <c r="AS40" s="27">
        <v>10.3869052420178</v>
      </c>
      <c r="AT40" s="27">
        <v>9.8767139888776806E-2</v>
      </c>
      <c r="AU40" s="27">
        <v>0</v>
      </c>
      <c r="AV40" s="27">
        <v>0.36625637196382199</v>
      </c>
      <c r="AW40" s="27">
        <v>4.0288200532416201E-3</v>
      </c>
      <c r="AX40" s="27">
        <v>0</v>
      </c>
      <c r="AY40" s="27">
        <v>0</v>
      </c>
      <c r="AZ40" s="27">
        <v>5.7644905397135</v>
      </c>
      <c r="BA40" s="27">
        <v>5.1642247705484499</v>
      </c>
      <c r="BB40" s="27">
        <v>0.60026576916505403</v>
      </c>
      <c r="BC40" s="27">
        <v>1.72140083885866E-2</v>
      </c>
      <c r="BD40" s="27">
        <v>0</v>
      </c>
      <c r="BE40" s="27">
        <v>1.2889745101605501</v>
      </c>
      <c r="BF40" s="27">
        <v>0</v>
      </c>
      <c r="BG40" s="27">
        <v>0.54938439447301302</v>
      </c>
      <c r="BH40" s="27">
        <v>0</v>
      </c>
      <c r="BI40" s="27">
        <v>0</v>
      </c>
      <c r="BJ40" s="27">
        <v>2.1975523096170999</v>
      </c>
      <c r="BK40" s="27">
        <v>0.70352576369317998</v>
      </c>
      <c r="BL40" s="27">
        <v>1.75801751572171E-2</v>
      </c>
      <c r="BM40" s="27">
        <v>0.62373453121469202</v>
      </c>
      <c r="BN40" s="27">
        <v>7.3250963144231803E-4</v>
      </c>
      <c r="BO40" s="27">
        <v>11.051957552208201</v>
      </c>
      <c r="BP40" s="27">
        <v>4.91167445452351</v>
      </c>
      <c r="BQ40" s="27">
        <v>0</v>
      </c>
      <c r="BR40" s="27">
        <v>0</v>
      </c>
      <c r="BS40" s="27">
        <v>2.0616006207904598</v>
      </c>
      <c r="BT40" s="27">
        <v>1.9482693867094301</v>
      </c>
      <c r="BU40" s="27">
        <v>18.793400960112798</v>
      </c>
      <c r="BV40" s="27">
        <v>2.1597882452608901</v>
      </c>
      <c r="BX40" s="36">
        <f t="shared" si="12"/>
        <v>8.0000114984152271E-3</v>
      </c>
      <c r="BY40" s="24">
        <f t="shared" si="13"/>
        <v>2.3677078822890575E-3</v>
      </c>
      <c r="BZ40" s="24">
        <f t="shared" si="14"/>
        <v>2.3633314401602479E-3</v>
      </c>
      <c r="CA40" s="24">
        <f t="shared" si="15"/>
        <v>2.3630684115732905E-3</v>
      </c>
      <c r="CB40" s="24">
        <f t="shared" si="16"/>
        <v>2.3665759831772945E-3</v>
      </c>
      <c r="CC40" s="24">
        <f t="shared" si="17"/>
        <v>2.3668008776249654E-3</v>
      </c>
      <c r="CD40" s="24">
        <f t="shared" si="18"/>
        <v>2.3667796458598971E-3</v>
      </c>
      <c r="CE40" s="24">
        <f t="shared" si="19"/>
        <v>2.3643161955337355E-3</v>
      </c>
      <c r="CF40" s="24">
        <f t="shared" si="20"/>
        <v>2.3573316381364476E-3</v>
      </c>
      <c r="CG40" s="24">
        <f t="shared" si="21"/>
        <v>2.3818450646099394E-3</v>
      </c>
      <c r="CH40" s="24">
        <f t="shared" si="22"/>
        <v>2.3692262476128967E-3</v>
      </c>
      <c r="CI40" s="24" t="str">
        <f>IF(M40=0,"",(#REF!-M40)/M40)</f>
        <v/>
      </c>
      <c r="CJ40" s="24" t="str">
        <f>IF(N40=0,"",(#REF!-N40)/N40)</f>
        <v/>
      </c>
      <c r="CK40" s="24">
        <f t="shared" si="23"/>
        <v>2.4110879205511879E-3</v>
      </c>
    </row>
    <row r="41" spans="1:89" x14ac:dyDescent="0.3">
      <c r="A41" s="27" t="s">
        <v>40</v>
      </c>
      <c r="B41" s="27">
        <v>679.82827025999995</v>
      </c>
      <c r="C41" s="27">
        <v>1.1926474657999999</v>
      </c>
      <c r="D41" s="27">
        <v>7047.6736113999996</v>
      </c>
      <c r="E41" s="27">
        <v>92.987542691000002</v>
      </c>
      <c r="F41" s="27">
        <v>83.448763741999997</v>
      </c>
      <c r="G41" s="27">
        <v>178.65776212</v>
      </c>
      <c r="H41" s="27">
        <v>303.66272557999997</v>
      </c>
      <c r="I41" s="27">
        <v>6.9538756899999998E-2</v>
      </c>
      <c r="J41" s="27">
        <v>2.9758925000000001E-3</v>
      </c>
      <c r="K41" s="27">
        <v>0.47675032950000001</v>
      </c>
      <c r="L41" s="27"/>
      <c r="M41" s="27"/>
      <c r="N41" s="30"/>
      <c r="O41" s="30">
        <v>4.1414336000000001E-3</v>
      </c>
      <c r="P41" s="27"/>
      <c r="Q41" s="29" t="s">
        <v>40</v>
      </c>
      <c r="R41" s="27">
        <v>0</v>
      </c>
      <c r="S41" s="27">
        <v>6.9703168589606193E-2</v>
      </c>
      <c r="T41" s="27">
        <v>6.9703168589606193E-2</v>
      </c>
      <c r="U41" s="27">
        <v>0</v>
      </c>
      <c r="V41" s="27">
        <v>2.9829681370516499E-3</v>
      </c>
      <c r="W41" s="27">
        <v>0</v>
      </c>
      <c r="X41" s="27">
        <v>681.435915276375</v>
      </c>
      <c r="Y41" s="27">
        <v>4.67695792045701</v>
      </c>
      <c r="Z41" s="27">
        <v>10.0759339159245</v>
      </c>
      <c r="AA41" s="27">
        <v>6.8427720060417903</v>
      </c>
      <c r="AB41" s="27">
        <v>0</v>
      </c>
      <c r="AC41" s="27">
        <v>0.47787776479880101</v>
      </c>
      <c r="AD41" s="27">
        <v>0.47787776479880101</v>
      </c>
      <c r="AE41" s="27">
        <v>56.514761419115203</v>
      </c>
      <c r="AF41" s="27">
        <v>3.72474871640294</v>
      </c>
      <c r="AG41" s="27">
        <v>3.0040865730136601</v>
      </c>
      <c r="AH41" s="27">
        <v>0</v>
      </c>
      <c r="AI41" s="27">
        <v>0</v>
      </c>
      <c r="AJ41" s="27">
        <v>4.1512787259395702E-3</v>
      </c>
      <c r="AK41" s="27">
        <v>1.1954697711051201</v>
      </c>
      <c r="AL41" s="27">
        <v>0</v>
      </c>
      <c r="AM41" s="27">
        <v>6357.8989965662804</v>
      </c>
      <c r="AN41" s="27">
        <v>649.91917018028096</v>
      </c>
      <c r="AO41" s="27">
        <v>7064.3329281656797</v>
      </c>
      <c r="AP41" s="27">
        <v>0</v>
      </c>
      <c r="AQ41" s="27">
        <v>9.2105518070735002</v>
      </c>
      <c r="AR41" s="27">
        <v>0</v>
      </c>
      <c r="AS41" s="27">
        <v>168.228044759998</v>
      </c>
      <c r="AT41" s="27">
        <v>1.59975719065019</v>
      </c>
      <c r="AU41" s="27">
        <v>0</v>
      </c>
      <c r="AV41" s="27">
        <v>5.9323408896752001</v>
      </c>
      <c r="AW41" s="27">
        <v>6.5255756323131395E-2</v>
      </c>
      <c r="AX41" s="27">
        <v>0</v>
      </c>
      <c r="AY41" s="27">
        <v>0</v>
      </c>
      <c r="AZ41" s="27">
        <v>93.207357061128704</v>
      </c>
      <c r="BA41" s="27">
        <v>83.646037870445397</v>
      </c>
      <c r="BB41" s="27">
        <v>9.5613191906832693</v>
      </c>
      <c r="BC41" s="27">
        <v>0.27881976994769497</v>
      </c>
      <c r="BD41" s="27">
        <v>0</v>
      </c>
      <c r="BE41" s="27">
        <v>20.877909566406</v>
      </c>
      <c r="BF41" s="27">
        <v>0</v>
      </c>
      <c r="BG41" s="27">
        <v>8.8985070299883695</v>
      </c>
      <c r="BH41" s="27">
        <v>0</v>
      </c>
      <c r="BI41" s="27">
        <v>0</v>
      </c>
      <c r="BJ41" s="27">
        <v>35.594046638778202</v>
      </c>
      <c r="BK41" s="27">
        <v>11.394403775194601</v>
      </c>
      <c r="BL41" s="27">
        <v>0.28475256645557401</v>
      </c>
      <c r="BM41" s="27">
        <v>10.102783743117399</v>
      </c>
      <c r="BN41" s="27">
        <v>1.18647191036006E-2</v>
      </c>
      <c r="BO41" s="27">
        <v>179.07952111201101</v>
      </c>
      <c r="BP41" s="27">
        <v>79.550165345342194</v>
      </c>
      <c r="BQ41" s="27">
        <v>0</v>
      </c>
      <c r="BR41" s="27">
        <v>0</v>
      </c>
      <c r="BS41" s="27">
        <v>33.389956228099003</v>
      </c>
      <c r="BT41" s="27">
        <v>31.554583807602601</v>
      </c>
      <c r="BU41" s="27">
        <v>304.38017614929697</v>
      </c>
      <c r="BV41" s="27">
        <v>34.980401735946899</v>
      </c>
      <c r="BX41" s="36">
        <f t="shared" si="12"/>
        <v>8.000013871626771E-3</v>
      </c>
      <c r="BY41" s="24">
        <f t="shared" si="13"/>
        <v>2.3647810582519643E-3</v>
      </c>
      <c r="BZ41" s="24">
        <f t="shared" si="14"/>
        <v>2.3664204100974969E-3</v>
      </c>
      <c r="CA41" s="24">
        <f t="shared" si="15"/>
        <v>2.3638036725669017E-3</v>
      </c>
      <c r="CB41" s="24">
        <f t="shared" si="16"/>
        <v>2.3639120227012676E-3</v>
      </c>
      <c r="CC41" s="24">
        <f t="shared" si="17"/>
        <v>2.3640149907470905E-3</v>
      </c>
      <c r="CD41" s="24">
        <f t="shared" si="18"/>
        <v>2.360709028291321E-3</v>
      </c>
      <c r="CE41" s="24">
        <f t="shared" si="19"/>
        <v>2.3626560287459044E-3</v>
      </c>
      <c r="CF41" s="24">
        <f t="shared" si="20"/>
        <v>2.3643173524460111E-3</v>
      </c>
      <c r="CG41" s="24">
        <f t="shared" si="21"/>
        <v>2.3776520998825606E-3</v>
      </c>
      <c r="CH41" s="24">
        <f t="shared" si="22"/>
        <v>2.3648338114069284E-3</v>
      </c>
      <c r="CI41" s="24" t="str">
        <f>IF(M41=0,"",(#REF!-M41)/M41)</f>
        <v/>
      </c>
      <c r="CJ41" s="24" t="str">
        <f>IF(N41=0,"",(#REF!-N41)/N41)</f>
        <v/>
      </c>
      <c r="CK41" s="24">
        <f t="shared" si="23"/>
        <v>2.3772265573858407E-3</v>
      </c>
    </row>
    <row r="42" spans="1:89" x14ac:dyDescent="0.3">
      <c r="A42" s="27" t="s">
        <v>41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30"/>
      <c r="O42" s="30"/>
      <c r="P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X42" s="36" t="e">
        <f t="shared" si="12"/>
        <v>#DIV/0!</v>
      </c>
      <c r="BY42" s="24" t="str">
        <f t="shared" si="13"/>
        <v/>
      </c>
      <c r="BZ42" s="24" t="str">
        <f t="shared" si="14"/>
        <v/>
      </c>
      <c r="CA42" s="24" t="str">
        <f t="shared" si="15"/>
        <v/>
      </c>
      <c r="CB42" s="24" t="str">
        <f t="shared" si="16"/>
        <v/>
      </c>
      <c r="CC42" s="24" t="str">
        <f t="shared" si="17"/>
        <v/>
      </c>
      <c r="CD42" s="24" t="str">
        <f t="shared" si="18"/>
        <v/>
      </c>
      <c r="CE42" s="24" t="str">
        <f t="shared" si="19"/>
        <v/>
      </c>
      <c r="CF42" s="24" t="str">
        <f t="shared" si="20"/>
        <v/>
      </c>
      <c r="CG42" s="24" t="str">
        <f t="shared" si="21"/>
        <v/>
      </c>
      <c r="CH42" s="24" t="str">
        <f t="shared" si="22"/>
        <v/>
      </c>
      <c r="CI42" s="24" t="str">
        <f>IF(M42=0,"",(#REF!-M42)/M42)</f>
        <v/>
      </c>
      <c r="CJ42" s="24" t="str">
        <f>IF(N42=0,"",(#REF!-N42)/N42)</f>
        <v/>
      </c>
      <c r="CK42" s="24" t="str">
        <f t="shared" si="23"/>
        <v/>
      </c>
    </row>
    <row r="43" spans="1:89" x14ac:dyDescent="0.3">
      <c r="A43" s="27" t="s">
        <v>42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30"/>
      <c r="O43" s="30"/>
      <c r="P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X43" s="36" t="e">
        <f t="shared" si="12"/>
        <v>#DIV/0!</v>
      </c>
      <c r="BY43" s="24" t="str">
        <f t="shared" si="13"/>
        <v/>
      </c>
      <c r="BZ43" s="24" t="str">
        <f t="shared" si="14"/>
        <v/>
      </c>
      <c r="CA43" s="24" t="str">
        <f t="shared" si="15"/>
        <v/>
      </c>
      <c r="CB43" s="24" t="str">
        <f t="shared" si="16"/>
        <v/>
      </c>
      <c r="CC43" s="24" t="str">
        <f t="shared" si="17"/>
        <v/>
      </c>
      <c r="CD43" s="24" t="str">
        <f t="shared" si="18"/>
        <v/>
      </c>
      <c r="CE43" s="24" t="str">
        <f t="shared" si="19"/>
        <v/>
      </c>
      <c r="CF43" s="24" t="str">
        <f t="shared" si="20"/>
        <v/>
      </c>
      <c r="CG43" s="24" t="str">
        <f t="shared" si="21"/>
        <v/>
      </c>
      <c r="CH43" s="24" t="str">
        <f t="shared" si="22"/>
        <v/>
      </c>
      <c r="CI43" s="24" t="str">
        <f>IF(M43=0,"",(#REF!-M43)/M43)</f>
        <v/>
      </c>
      <c r="CJ43" s="24" t="str">
        <f>IF(N43=0,"",(#REF!-N43)/N43)</f>
        <v/>
      </c>
      <c r="CK43" s="24" t="str">
        <f t="shared" si="23"/>
        <v/>
      </c>
    </row>
    <row r="44" spans="1:89" x14ac:dyDescent="0.3">
      <c r="A44" s="27" t="s">
        <v>43</v>
      </c>
      <c r="B44" s="27">
        <v>752.28440311999998</v>
      </c>
      <c r="C44" s="27">
        <v>1.4364353757999999</v>
      </c>
      <c r="D44" s="27">
        <v>7286.7475525</v>
      </c>
      <c r="E44" s="27">
        <v>127.1327672</v>
      </c>
      <c r="F44" s="27">
        <v>111.69267567</v>
      </c>
      <c r="G44" s="27">
        <v>231.96008639999999</v>
      </c>
      <c r="H44" s="27">
        <v>360.50837940000002</v>
      </c>
      <c r="I44" s="27">
        <v>8.2556337100000002E-2</v>
      </c>
      <c r="J44" s="27">
        <v>3.5329797000000001E-3</v>
      </c>
      <c r="K44" s="27">
        <v>0.56599726260000005</v>
      </c>
      <c r="L44" s="27"/>
      <c r="M44" s="27"/>
      <c r="N44" s="30"/>
      <c r="O44" s="30">
        <v>5.5099425999999996E-3</v>
      </c>
      <c r="P44" s="27"/>
      <c r="Q44" s="29" t="s">
        <v>43</v>
      </c>
      <c r="R44" s="27">
        <v>0</v>
      </c>
      <c r="S44" s="27">
        <v>8.2751537686562598E-2</v>
      </c>
      <c r="T44" s="27">
        <v>8.2751537686562598E-2</v>
      </c>
      <c r="U44" s="27">
        <v>0</v>
      </c>
      <c r="V44" s="27">
        <v>3.5413520896204502E-3</v>
      </c>
      <c r="W44" s="27">
        <v>0</v>
      </c>
      <c r="X44" s="27">
        <v>754.06093614863698</v>
      </c>
      <c r="Y44" s="27">
        <v>5.5524971419504201</v>
      </c>
      <c r="Z44" s="27">
        <v>11.9621303188538</v>
      </c>
      <c r="AA44" s="27">
        <v>8.1237167849858896</v>
      </c>
      <c r="AB44" s="27">
        <v>0</v>
      </c>
      <c r="AC44" s="27">
        <v>0.56733466115886</v>
      </c>
      <c r="AD44" s="27">
        <v>0.56733466115886</v>
      </c>
      <c r="AE44" s="27">
        <v>58.431398072719603</v>
      </c>
      <c r="AF44" s="27">
        <v>4.4220337851882601</v>
      </c>
      <c r="AG44" s="27">
        <v>3.5664334144198699</v>
      </c>
      <c r="AH44" s="27">
        <v>0</v>
      </c>
      <c r="AI44" s="27">
        <v>0</v>
      </c>
      <c r="AJ44" s="27">
        <v>5.5229235916187504E-3</v>
      </c>
      <c r="AK44" s="27">
        <v>1.4398224605786001</v>
      </c>
      <c r="AL44" s="27">
        <v>0</v>
      </c>
      <c r="AM44" s="27">
        <v>6573.54348464755</v>
      </c>
      <c r="AN44" s="27">
        <v>671.96432470554601</v>
      </c>
      <c r="AO44" s="27">
        <v>7303.9392074258203</v>
      </c>
      <c r="AP44" s="27">
        <v>0</v>
      </c>
      <c r="AQ44" s="27">
        <v>10.934739835496501</v>
      </c>
      <c r="AR44" s="27">
        <v>0</v>
      </c>
      <c r="AS44" s="27">
        <v>199.71950279535</v>
      </c>
      <c r="AT44" s="27">
        <v>2.1412009590105598</v>
      </c>
      <c r="AU44" s="27">
        <v>0</v>
      </c>
      <c r="AV44" s="27">
        <v>7.9401672525449696</v>
      </c>
      <c r="AW44" s="27">
        <v>8.7341706377420295E-2</v>
      </c>
      <c r="AX44" s="27">
        <v>0</v>
      </c>
      <c r="AY44" s="27">
        <v>0</v>
      </c>
      <c r="AZ44" s="27">
        <v>127.433074882962</v>
      </c>
      <c r="BA44" s="27">
        <v>111.956521203172</v>
      </c>
      <c r="BB44" s="27">
        <v>15.4765536797896</v>
      </c>
      <c r="BC44" s="27">
        <v>0.373187742522196</v>
      </c>
      <c r="BD44" s="27">
        <v>0</v>
      </c>
      <c r="BE44" s="27">
        <v>27.944122929722099</v>
      </c>
      <c r="BF44" s="27">
        <v>0</v>
      </c>
      <c r="BG44" s="27">
        <v>11.910282284208799</v>
      </c>
      <c r="BH44" s="27">
        <v>0</v>
      </c>
      <c r="BI44" s="27">
        <v>0</v>
      </c>
      <c r="BJ44" s="27">
        <v>47.641117831533997</v>
      </c>
      <c r="BK44" s="27">
        <v>13.527410781016</v>
      </c>
      <c r="BL44" s="27">
        <v>0.38112975302722002</v>
      </c>
      <c r="BM44" s="27">
        <v>13.5220904038316</v>
      </c>
      <c r="BN44" s="27">
        <v>1.5880340393635201E-2</v>
      </c>
      <c r="BO44" s="27">
        <v>232.50809736051499</v>
      </c>
      <c r="BP44" s="27">
        <v>94.441528712179505</v>
      </c>
      <c r="BQ44" s="27">
        <v>0</v>
      </c>
      <c r="BR44" s="27">
        <v>0</v>
      </c>
      <c r="BS44" s="27">
        <v>39.640474208658397</v>
      </c>
      <c r="BT44" s="27">
        <v>37.461119537029298</v>
      </c>
      <c r="BU44" s="27">
        <v>361.35970402949698</v>
      </c>
      <c r="BV44" s="27">
        <v>41.528556654482898</v>
      </c>
      <c r="BX44" s="36">
        <f t="shared" si="12"/>
        <v>7.9999841747468489E-3</v>
      </c>
      <c r="BY44" s="24">
        <f t="shared" si="13"/>
        <v>2.3615178265946613E-3</v>
      </c>
      <c r="BZ44" s="24">
        <f t="shared" si="14"/>
        <v>2.357979228069196E-3</v>
      </c>
      <c r="CA44" s="24">
        <f t="shared" si="15"/>
        <v>2.3593043126520926E-3</v>
      </c>
      <c r="CB44" s="24">
        <f t="shared" si="16"/>
        <v>2.3621579988860647E-3</v>
      </c>
      <c r="CC44" s="24">
        <f t="shared" si="17"/>
        <v>2.3622456135937104E-3</v>
      </c>
      <c r="CD44" s="24">
        <f t="shared" si="18"/>
        <v>2.3625226607735931E-3</v>
      </c>
      <c r="CE44" s="24">
        <f t="shared" si="19"/>
        <v>2.3614558721598402E-3</v>
      </c>
      <c r="CF44" s="24">
        <f t="shared" si="20"/>
        <v>2.3644530925124663E-3</v>
      </c>
      <c r="CG44" s="24">
        <f t="shared" si="21"/>
        <v>2.3697814115518504E-3</v>
      </c>
      <c r="CH44" s="24">
        <f t="shared" si="22"/>
        <v>2.3629064082684626E-3</v>
      </c>
      <c r="CI44" s="24" t="str">
        <f>IF(M44=0,"",(#REF!-M44)/M44)</f>
        <v/>
      </c>
      <c r="CJ44" s="24" t="str">
        <f>IF(N44=0,"",(#REF!-N44)/N44)</f>
        <v/>
      </c>
      <c r="CK44" s="24">
        <f t="shared" si="23"/>
        <v>2.3559213881376483E-3</v>
      </c>
    </row>
    <row r="45" spans="1:89" x14ac:dyDescent="0.3">
      <c r="A45" s="27" t="s">
        <v>44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30"/>
      <c r="O45" s="30"/>
      <c r="P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X45" s="36" t="e">
        <f t="shared" si="12"/>
        <v>#DIV/0!</v>
      </c>
      <c r="BY45" s="24" t="str">
        <f t="shared" si="13"/>
        <v/>
      </c>
      <c r="BZ45" s="24" t="str">
        <f t="shared" si="14"/>
        <v/>
      </c>
      <c r="CA45" s="24" t="str">
        <f t="shared" si="15"/>
        <v/>
      </c>
      <c r="CB45" s="24" t="str">
        <f t="shared" si="16"/>
        <v/>
      </c>
      <c r="CC45" s="24" t="str">
        <f t="shared" si="17"/>
        <v/>
      </c>
      <c r="CD45" s="24" t="str">
        <f t="shared" si="18"/>
        <v/>
      </c>
      <c r="CE45" s="24" t="str">
        <f t="shared" si="19"/>
        <v/>
      </c>
      <c r="CF45" s="24" t="str">
        <f t="shared" si="20"/>
        <v/>
      </c>
      <c r="CG45" s="24" t="str">
        <f t="shared" si="21"/>
        <v/>
      </c>
      <c r="CH45" s="24" t="str">
        <f t="shared" si="22"/>
        <v/>
      </c>
      <c r="CI45" s="24" t="str">
        <f>IF(M45=0,"",(#REF!-M45)/M45)</f>
        <v/>
      </c>
      <c r="CJ45" s="24" t="str">
        <f>IF(N45=0,"",(#REF!-N45)/N45)</f>
        <v/>
      </c>
      <c r="CK45" s="24" t="str">
        <f t="shared" si="23"/>
        <v/>
      </c>
    </row>
    <row r="46" spans="1:89" x14ac:dyDescent="0.3">
      <c r="A46" s="27" t="s">
        <v>45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30"/>
      <c r="O46" s="30"/>
      <c r="P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X46" s="36" t="e">
        <f t="shared" si="12"/>
        <v>#DIV/0!</v>
      </c>
      <c r="BY46" s="24" t="str">
        <f t="shared" si="13"/>
        <v/>
      </c>
      <c r="BZ46" s="24" t="str">
        <f t="shared" si="14"/>
        <v/>
      </c>
      <c r="CA46" s="24" t="str">
        <f t="shared" si="15"/>
        <v/>
      </c>
      <c r="CB46" s="24" t="str">
        <f t="shared" si="16"/>
        <v/>
      </c>
      <c r="CC46" s="24" t="str">
        <f t="shared" si="17"/>
        <v/>
      </c>
      <c r="CD46" s="24" t="str">
        <f t="shared" si="18"/>
        <v/>
      </c>
      <c r="CE46" s="24" t="str">
        <f t="shared" si="19"/>
        <v/>
      </c>
      <c r="CF46" s="24" t="str">
        <f t="shared" si="20"/>
        <v/>
      </c>
      <c r="CG46" s="24" t="str">
        <f t="shared" si="21"/>
        <v/>
      </c>
      <c r="CH46" s="24" t="str">
        <f t="shared" si="22"/>
        <v/>
      </c>
      <c r="CI46" s="24" t="str">
        <f>IF(M46=0,"",(#REF!-M46)/M46)</f>
        <v/>
      </c>
      <c r="CJ46" s="24" t="str">
        <f>IF(N46=0,"",(#REF!-N46)/N46)</f>
        <v/>
      </c>
      <c r="CK46" s="24" t="str">
        <f t="shared" si="23"/>
        <v/>
      </c>
    </row>
    <row r="47" spans="1:89" x14ac:dyDescent="0.3">
      <c r="A47" s="27" t="s">
        <v>46</v>
      </c>
      <c r="B47" s="27">
        <v>452.89913403000003</v>
      </c>
      <c r="C47" s="27">
        <v>0.94451659379999997</v>
      </c>
      <c r="D47" s="27">
        <v>4096.5126305000003</v>
      </c>
      <c r="E47" s="27">
        <v>59.184231445999998</v>
      </c>
      <c r="F47" s="27">
        <v>52.852145452999999</v>
      </c>
      <c r="G47" s="27">
        <v>111.53226813000001</v>
      </c>
      <c r="H47" s="27">
        <v>210.75313722999999</v>
      </c>
      <c r="I47" s="27">
        <v>4.8262388699999999E-2</v>
      </c>
      <c r="J47" s="27">
        <v>2.0654026999999998E-3</v>
      </c>
      <c r="K47" s="27">
        <v>0.33088256599999999</v>
      </c>
      <c r="L47" s="27"/>
      <c r="M47" s="27"/>
      <c r="N47" s="30"/>
      <c r="O47" s="30">
        <v>2.6230043000000001E-3</v>
      </c>
      <c r="P47" s="27"/>
      <c r="Q47" s="29" t="s">
        <v>46</v>
      </c>
      <c r="R47" s="27">
        <v>0</v>
      </c>
      <c r="S47" s="27">
        <v>4.83766066246228E-2</v>
      </c>
      <c r="T47" s="27">
        <v>4.83766066246228E-2</v>
      </c>
      <c r="U47" s="27">
        <v>0</v>
      </c>
      <c r="V47" s="27">
        <v>2.0703153624319001E-3</v>
      </c>
      <c r="W47" s="27">
        <v>0</v>
      </c>
      <c r="X47" s="27">
        <v>453.96917234478002</v>
      </c>
      <c r="Y47" s="27">
        <v>3.2459909574622499</v>
      </c>
      <c r="Z47" s="27">
        <v>6.9931141111936297</v>
      </c>
      <c r="AA47" s="27">
        <v>4.7491572382857896</v>
      </c>
      <c r="AB47" s="27">
        <v>0</v>
      </c>
      <c r="AC47" s="27">
        <v>0.33166522862238002</v>
      </c>
      <c r="AD47" s="27">
        <v>0.33166522862238002</v>
      </c>
      <c r="AE47" s="27">
        <v>32.849603799776197</v>
      </c>
      <c r="AF47" s="27">
        <v>2.5851024925858401</v>
      </c>
      <c r="AG47" s="27">
        <v>2.0849483729535101</v>
      </c>
      <c r="AH47" s="27">
        <v>0</v>
      </c>
      <c r="AI47" s="27">
        <v>0</v>
      </c>
      <c r="AJ47" s="27">
        <v>2.6291836122052802E-3</v>
      </c>
      <c r="AK47" s="27">
        <v>0.94674901895390395</v>
      </c>
      <c r="AL47" s="27">
        <v>0</v>
      </c>
      <c r="AM47" s="27">
        <v>3695.57677252754</v>
      </c>
      <c r="AN47" s="27">
        <v>377.77034458814899</v>
      </c>
      <c r="AO47" s="27">
        <v>4106.19672091546</v>
      </c>
      <c r="AP47" s="27">
        <v>0</v>
      </c>
      <c r="AQ47" s="27">
        <v>6.3924763566077898</v>
      </c>
      <c r="AR47" s="27">
        <v>0</v>
      </c>
      <c r="AS47" s="27">
        <v>116.756677862648</v>
      </c>
      <c r="AT47" s="27">
        <v>1.0131993021158801</v>
      </c>
      <c r="AU47" s="27">
        <v>0</v>
      </c>
      <c r="AV47" s="27">
        <v>3.75724920442907</v>
      </c>
      <c r="AW47" s="27">
        <v>4.1329669707060902E-2</v>
      </c>
      <c r="AX47" s="27">
        <v>0</v>
      </c>
      <c r="AY47" s="27">
        <v>0</v>
      </c>
      <c r="AZ47" s="27">
        <v>59.324137260239297</v>
      </c>
      <c r="BA47" s="27">
        <v>52.977077082205</v>
      </c>
      <c r="BB47" s="27">
        <v>6.3470601780342601</v>
      </c>
      <c r="BC47" s="27">
        <v>0.17659018662676301</v>
      </c>
      <c r="BD47" s="27">
        <v>0</v>
      </c>
      <c r="BE47" s="27">
        <v>13.2229863981437</v>
      </c>
      <c r="BF47" s="27">
        <v>0</v>
      </c>
      <c r="BG47" s="27">
        <v>5.6358623350363999</v>
      </c>
      <c r="BH47" s="27">
        <v>0</v>
      </c>
      <c r="BI47" s="27">
        <v>0</v>
      </c>
      <c r="BJ47" s="27">
        <v>22.543437650093399</v>
      </c>
      <c r="BK47" s="27">
        <v>7.9081080621492701</v>
      </c>
      <c r="BL47" s="27">
        <v>0.18034793979838701</v>
      </c>
      <c r="BM47" s="27">
        <v>6.3985599166542704</v>
      </c>
      <c r="BN47" s="27">
        <v>7.5144796000705602E-3</v>
      </c>
      <c r="BO47" s="27">
        <v>111.795971996538</v>
      </c>
      <c r="BP47" s="27">
        <v>55.210691023227703</v>
      </c>
      <c r="BQ47" s="27">
        <v>0</v>
      </c>
      <c r="BR47" s="27">
        <v>0</v>
      </c>
      <c r="BS47" s="27">
        <v>23.173950391079401</v>
      </c>
      <c r="BT47" s="27">
        <v>21.899987890357</v>
      </c>
      <c r="BU47" s="27">
        <v>211.251387037374</v>
      </c>
      <c r="BV47" s="27">
        <v>24.277574145275501</v>
      </c>
      <c r="BX47" s="36">
        <f t="shared" si="12"/>
        <v>8.000007313934172E-3</v>
      </c>
      <c r="BY47" s="24">
        <f t="shared" si="13"/>
        <v>2.3626415560978158E-3</v>
      </c>
      <c r="BZ47" s="24">
        <f t="shared" si="14"/>
        <v>2.3635637198521214E-3</v>
      </c>
      <c r="CA47" s="24">
        <f t="shared" si="15"/>
        <v>2.3639840246941109E-3</v>
      </c>
      <c r="CB47" s="24">
        <f t="shared" si="16"/>
        <v>2.3639035402014067E-3</v>
      </c>
      <c r="CC47" s="24">
        <f t="shared" si="17"/>
        <v>2.3637948494654674E-3</v>
      </c>
      <c r="CD47" s="24">
        <f t="shared" si="18"/>
        <v>2.364372848856855E-3</v>
      </c>
      <c r="CE47" s="24">
        <f t="shared" si="19"/>
        <v>2.3641394568198379E-3</v>
      </c>
      <c r="CF47" s="24">
        <f t="shared" si="20"/>
        <v>2.3666032224965634E-3</v>
      </c>
      <c r="CG47" s="24">
        <f t="shared" si="21"/>
        <v>2.3785494382767476E-3</v>
      </c>
      <c r="CH47" s="24">
        <f t="shared" si="22"/>
        <v>2.3653788467659126E-3</v>
      </c>
      <c r="CI47" s="24" t="str">
        <f>IF(M47=0,"",(#REF!-M47)/M47)</f>
        <v/>
      </c>
      <c r="CJ47" s="24" t="str">
        <f>IF(N47=0,"",(#REF!-N47)/N47)</f>
        <v/>
      </c>
      <c r="CK47" s="24">
        <f t="shared" si="23"/>
        <v>2.355814744672783E-3</v>
      </c>
    </row>
    <row r="48" spans="1:89" x14ac:dyDescent="0.3">
      <c r="A48" s="27" t="s">
        <v>47</v>
      </c>
      <c r="B48" s="27">
        <v>927.59871129999999</v>
      </c>
      <c r="C48" s="27">
        <v>5.5535264098999999</v>
      </c>
      <c r="D48" s="27">
        <v>10144.802653999999</v>
      </c>
      <c r="E48" s="27">
        <v>326.11625857000001</v>
      </c>
      <c r="F48" s="27">
        <v>251.66788158</v>
      </c>
      <c r="G48" s="27">
        <v>1026.2184113000001</v>
      </c>
      <c r="H48" s="27">
        <v>401.51403845999999</v>
      </c>
      <c r="I48" s="27">
        <v>9.1946683599999995E-2</v>
      </c>
      <c r="J48" s="27">
        <v>3.9348385999999997E-3</v>
      </c>
      <c r="K48" s="27">
        <v>0.63037670489999997</v>
      </c>
      <c r="L48" s="27"/>
      <c r="M48" s="27"/>
      <c r="N48" s="30"/>
      <c r="O48" s="30">
        <v>1.2392574199999999E-2</v>
      </c>
      <c r="P48" s="27"/>
      <c r="Q48" s="29" t="s">
        <v>47</v>
      </c>
      <c r="R48" s="27">
        <v>0</v>
      </c>
      <c r="S48" s="27">
        <v>9.2163884403155594E-2</v>
      </c>
      <c r="T48" s="27">
        <v>9.2163884403155594E-2</v>
      </c>
      <c r="U48" s="27">
        <v>0</v>
      </c>
      <c r="V48" s="27">
        <v>3.9440173631638004E-3</v>
      </c>
      <c r="W48" s="27">
        <v>0</v>
      </c>
      <c r="X48" s="27">
        <v>929.79288397316702</v>
      </c>
      <c r="Y48" s="27">
        <v>6.1839747905982598</v>
      </c>
      <c r="Z48" s="27">
        <v>13.322530155668099</v>
      </c>
      <c r="AA48" s="27">
        <v>9.04762862659455</v>
      </c>
      <c r="AB48" s="27">
        <v>0</v>
      </c>
      <c r="AC48" s="27">
        <v>0.63186575166023695</v>
      </c>
      <c r="AD48" s="27">
        <v>0.63186575166023695</v>
      </c>
      <c r="AE48" s="27">
        <v>81.350477292525795</v>
      </c>
      <c r="AF48" s="27">
        <v>4.9249174735505896</v>
      </c>
      <c r="AG48" s="27">
        <v>3.9720264894702599</v>
      </c>
      <c r="AH48" s="27">
        <v>0</v>
      </c>
      <c r="AI48" s="27">
        <v>0</v>
      </c>
      <c r="AJ48" s="27">
        <v>1.24222643286452E-2</v>
      </c>
      <c r="AK48" s="27">
        <v>5.5666571507057503</v>
      </c>
      <c r="AL48" s="27">
        <v>0</v>
      </c>
      <c r="AM48" s="27">
        <v>9151.9148565972791</v>
      </c>
      <c r="AN48" s="27">
        <v>935.52906361348801</v>
      </c>
      <c r="AO48" s="27">
        <v>10168.794397503199</v>
      </c>
      <c r="AP48" s="27">
        <v>0</v>
      </c>
      <c r="AQ48" s="27">
        <v>12.178314260641899</v>
      </c>
      <c r="AR48" s="27">
        <v>0</v>
      </c>
      <c r="AS48" s="27">
        <v>222.43335020702401</v>
      </c>
      <c r="AT48" s="27">
        <v>4.8246010947050397</v>
      </c>
      <c r="AU48" s="27">
        <v>0</v>
      </c>
      <c r="AV48" s="27">
        <v>17.890982922887801</v>
      </c>
      <c r="AW48" s="27">
        <v>0.19680058656503299</v>
      </c>
      <c r="AX48" s="27">
        <v>0</v>
      </c>
      <c r="AY48" s="27">
        <v>0</v>
      </c>
      <c r="AZ48" s="27">
        <v>326.88735120521198</v>
      </c>
      <c r="BA48" s="27">
        <v>252.26279203778699</v>
      </c>
      <c r="BB48" s="27">
        <v>74.624559167424394</v>
      </c>
      <c r="BC48" s="27">
        <v>0.84087720462750104</v>
      </c>
      <c r="BD48" s="27">
        <v>0</v>
      </c>
      <c r="BE48" s="27">
        <v>62.964404719544497</v>
      </c>
      <c r="BF48" s="27">
        <v>0</v>
      </c>
      <c r="BG48" s="27">
        <v>26.836440696770701</v>
      </c>
      <c r="BH48" s="27">
        <v>0</v>
      </c>
      <c r="BI48" s="27">
        <v>0</v>
      </c>
      <c r="BJ48" s="27">
        <v>107.345792779421</v>
      </c>
      <c r="BK48" s="27">
        <v>15.065845235432199</v>
      </c>
      <c r="BL48" s="27">
        <v>0.85876771471089197</v>
      </c>
      <c r="BM48" s="27">
        <v>30.468342531126499</v>
      </c>
      <c r="BN48" s="27">
        <v>3.5781787427481601E-2</v>
      </c>
      <c r="BO48" s="27">
        <v>1028.64284598003</v>
      </c>
      <c r="BP48" s="27">
        <v>105.18196888100201</v>
      </c>
      <c r="BQ48" s="27">
        <v>0</v>
      </c>
      <c r="BR48" s="27">
        <v>0</v>
      </c>
      <c r="BS48" s="27">
        <v>44.148840383043797</v>
      </c>
      <c r="BT48" s="27">
        <v>41.721937610230299</v>
      </c>
      <c r="BU48" s="27">
        <v>402.46362528260499</v>
      </c>
      <c r="BV48" s="27">
        <v>46.251313274530702</v>
      </c>
      <c r="BX48" s="36">
        <f t="shared" si="12"/>
        <v>8.0000120085523835E-3</v>
      </c>
      <c r="BY48" s="24">
        <f t="shared" si="13"/>
        <v>2.3654330762188842E-3</v>
      </c>
      <c r="BZ48" s="24">
        <f t="shared" si="14"/>
        <v>2.3643969320723598E-3</v>
      </c>
      <c r="CA48" s="24">
        <f t="shared" si="15"/>
        <v>2.3649295428867264E-3</v>
      </c>
      <c r="CB48" s="24">
        <f t="shared" si="16"/>
        <v>2.3644716108088743E-3</v>
      </c>
      <c r="CC48" s="24">
        <f t="shared" si="17"/>
        <v>2.3638712022053753E-3</v>
      </c>
      <c r="CD48" s="24">
        <f t="shared" si="18"/>
        <v>2.3624938447154224E-3</v>
      </c>
      <c r="CE48" s="24">
        <f t="shared" si="19"/>
        <v>2.3650152464086255E-3</v>
      </c>
      <c r="CF48" s="24">
        <f t="shared" si="20"/>
        <v>2.3622472790916227E-3</v>
      </c>
      <c r="CG48" s="24">
        <f t="shared" si="21"/>
        <v>2.3326911461630712E-3</v>
      </c>
      <c r="CH48" s="24">
        <f t="shared" si="22"/>
        <v>2.3621538496940392E-3</v>
      </c>
      <c r="CI48" s="24" t="str">
        <f>IF(M48=0,"",(#REF!-M48)/M48)</f>
        <v/>
      </c>
      <c r="CJ48" s="24" t="str">
        <f>IF(N48=0,"",(#REF!-N48)/N48)</f>
        <v/>
      </c>
      <c r="CK48" s="24">
        <f t="shared" si="23"/>
        <v>2.39579994971513E-3</v>
      </c>
    </row>
    <row r="49" spans="1:89" x14ac:dyDescent="0.3">
      <c r="A49" s="27" t="s">
        <v>48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30"/>
      <c r="O49" s="30"/>
      <c r="P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X49" s="36" t="e">
        <f t="shared" si="12"/>
        <v>#DIV/0!</v>
      </c>
      <c r="BY49" s="24" t="str">
        <f t="shared" si="13"/>
        <v/>
      </c>
      <c r="BZ49" s="24" t="str">
        <f t="shared" si="14"/>
        <v/>
      </c>
      <c r="CA49" s="24" t="str">
        <f t="shared" si="15"/>
        <v/>
      </c>
      <c r="CB49" s="24" t="str">
        <f t="shared" si="16"/>
        <v/>
      </c>
      <c r="CC49" s="24" t="str">
        <f t="shared" si="17"/>
        <v/>
      </c>
      <c r="CD49" s="24" t="str">
        <f t="shared" si="18"/>
        <v/>
      </c>
      <c r="CE49" s="24" t="str">
        <f t="shared" si="19"/>
        <v/>
      </c>
      <c r="CF49" s="24" t="str">
        <f t="shared" si="20"/>
        <v/>
      </c>
      <c r="CG49" s="24" t="str">
        <f t="shared" si="21"/>
        <v/>
      </c>
      <c r="CH49" s="24" t="str">
        <f t="shared" si="22"/>
        <v/>
      </c>
      <c r="CI49" s="24" t="str">
        <f>IF(M49=0,"",(#REF!-M49)/M49)</f>
        <v/>
      </c>
      <c r="CJ49" s="24" t="str">
        <f>IF(N49=0,"",(#REF!-N49)/N49)</f>
        <v/>
      </c>
      <c r="CK49" s="24" t="str">
        <f t="shared" si="23"/>
        <v/>
      </c>
    </row>
    <row r="50" spans="1:89" x14ac:dyDescent="0.3">
      <c r="A50" s="27" t="s">
        <v>49</v>
      </c>
      <c r="B50" s="27">
        <v>9.1488881912999993</v>
      </c>
      <c r="C50" s="27">
        <v>4.5599685000000001E-2</v>
      </c>
      <c r="D50" s="27">
        <v>73.541371690999995</v>
      </c>
      <c r="E50" s="27">
        <v>1.6797367320000001</v>
      </c>
      <c r="F50" s="27">
        <v>1.4969255129000001</v>
      </c>
      <c r="G50" s="27">
        <v>2.4105999490999999</v>
      </c>
      <c r="H50" s="27">
        <v>2.7292506446</v>
      </c>
      <c r="I50" s="27">
        <v>6.2499769999999999E-4</v>
      </c>
      <c r="J50" s="27">
        <v>2.6746699999999999E-5</v>
      </c>
      <c r="K50" s="27">
        <v>4.2849168E-3</v>
      </c>
      <c r="L50" s="27"/>
      <c r="M50" s="27"/>
      <c r="N50" s="30"/>
      <c r="O50" s="30">
        <v>7.3951300000000005E-5</v>
      </c>
      <c r="P50" s="27"/>
      <c r="Q50" s="29" t="s">
        <v>49</v>
      </c>
      <c r="R50" s="27">
        <v>0</v>
      </c>
      <c r="S50" s="27">
        <v>6.2544151639041601E-4</v>
      </c>
      <c r="T50" s="27">
        <v>6.2544151639041601E-4</v>
      </c>
      <c r="U50" s="27">
        <v>0</v>
      </c>
      <c r="V50" s="27">
        <v>2.6764319334402799E-5</v>
      </c>
      <c r="W50" s="27">
        <v>0</v>
      </c>
      <c r="X50" s="27">
        <v>9.1549964525427292</v>
      </c>
      <c r="Y50" s="27">
        <v>4.1964521523989898E-2</v>
      </c>
      <c r="Z50" s="27">
        <v>9.0407227319367206E-2</v>
      </c>
      <c r="AA50" s="27">
        <v>6.1397555444316299E-2</v>
      </c>
      <c r="AB50" s="27">
        <v>0</v>
      </c>
      <c r="AC50" s="27">
        <v>4.2879492321812899E-3</v>
      </c>
      <c r="AD50" s="27">
        <v>4.2879492321812899E-3</v>
      </c>
      <c r="AE50" s="27">
        <v>0.58873117126054597</v>
      </c>
      <c r="AF50" s="27">
        <v>3.34206522469397E-2</v>
      </c>
      <c r="AG50" s="27">
        <v>2.6954524206973099E-2</v>
      </c>
      <c r="AH50" s="27">
        <v>0</v>
      </c>
      <c r="AI50" s="27">
        <v>0</v>
      </c>
      <c r="AJ50" s="27">
        <v>7.3999077005560302E-5</v>
      </c>
      <c r="AK50" s="27">
        <v>4.5631090670591103E-2</v>
      </c>
      <c r="AL50" s="27">
        <v>0</v>
      </c>
      <c r="AM50" s="27">
        <v>66.232244064881698</v>
      </c>
      <c r="AN50" s="27">
        <v>6.7704233112319896</v>
      </c>
      <c r="AO50" s="27">
        <v>73.591398547374297</v>
      </c>
      <c r="AP50" s="27">
        <v>0</v>
      </c>
      <c r="AQ50" s="27">
        <v>8.2643213727629602E-2</v>
      </c>
      <c r="AR50" s="27">
        <v>0</v>
      </c>
      <c r="AS50" s="27">
        <v>1.5094456258370701</v>
      </c>
      <c r="AT50" s="27">
        <v>2.8648809118316399E-2</v>
      </c>
      <c r="AU50" s="27">
        <v>0</v>
      </c>
      <c r="AV50" s="27">
        <v>0.106238263970414</v>
      </c>
      <c r="AW50" s="27">
        <v>1.1686093486995501E-3</v>
      </c>
      <c r="AX50" s="27">
        <v>0</v>
      </c>
      <c r="AY50" s="27">
        <v>0</v>
      </c>
      <c r="AZ50" s="27">
        <v>1.6808983351393501</v>
      </c>
      <c r="BA50" s="27">
        <v>1.4979614318616301</v>
      </c>
      <c r="BB50" s="27">
        <v>0.182936903277721</v>
      </c>
      <c r="BC50" s="27">
        <v>4.9932010008983804E-3</v>
      </c>
      <c r="BD50" s="27">
        <v>0</v>
      </c>
      <c r="BE50" s="27">
        <v>0.37388897314219199</v>
      </c>
      <c r="BF50" s="27">
        <v>0</v>
      </c>
      <c r="BG50" s="27">
        <v>0.15935704635768899</v>
      </c>
      <c r="BH50" s="27">
        <v>0</v>
      </c>
      <c r="BI50" s="27">
        <v>0</v>
      </c>
      <c r="BJ50" s="27">
        <v>0.63743161879881105</v>
      </c>
      <c r="BK50" s="27">
        <v>0.102237829806304</v>
      </c>
      <c r="BL50" s="27">
        <v>5.0994233039567301E-3</v>
      </c>
      <c r="BM50" s="27">
        <v>0.18092300545092699</v>
      </c>
      <c r="BN50" s="27">
        <v>2.1248136973164099E-4</v>
      </c>
      <c r="BO50" s="27">
        <v>2.4122384739606502</v>
      </c>
      <c r="BP50" s="27">
        <v>0.71377458093144297</v>
      </c>
      <c r="BQ50" s="27">
        <v>0</v>
      </c>
      <c r="BR50" s="27">
        <v>0</v>
      </c>
      <c r="BS50" s="27">
        <v>0.29959540119483902</v>
      </c>
      <c r="BT50" s="27">
        <v>0.28312672534466599</v>
      </c>
      <c r="BU50" s="27">
        <v>2.7311253790571901</v>
      </c>
      <c r="BV50" s="27">
        <v>0.313864317888852</v>
      </c>
      <c r="BX50" s="36">
        <f t="shared" si="12"/>
        <v>7.9999997673852012E-3</v>
      </c>
      <c r="BY50" s="24">
        <f t="shared" si="13"/>
        <v>6.6765066038717766E-4</v>
      </c>
      <c r="BZ50" s="24">
        <f t="shared" si="14"/>
        <v>6.887256039400649E-4</v>
      </c>
      <c r="CA50" s="24">
        <f t="shared" si="15"/>
        <v>6.8025459988019688E-4</v>
      </c>
      <c r="CB50" s="24">
        <f t="shared" si="16"/>
        <v>6.9153880916023632E-4</v>
      </c>
      <c r="CC50" s="24">
        <f t="shared" si="17"/>
        <v>6.9203106814789484E-4</v>
      </c>
      <c r="CD50" s="24">
        <f t="shared" si="18"/>
        <v>6.7971662459465673E-4</v>
      </c>
      <c r="CE50" s="24">
        <f t="shared" si="19"/>
        <v>6.8690446621287506E-4</v>
      </c>
      <c r="CF50" s="24">
        <f t="shared" si="20"/>
        <v>7.1010883786616565E-4</v>
      </c>
      <c r="CG50" s="24">
        <f t="shared" si="21"/>
        <v>6.5874797275178841E-4</v>
      </c>
      <c r="CH50" s="24">
        <f t="shared" si="22"/>
        <v>7.0769919763434433E-4</v>
      </c>
      <c r="CI50" s="24" t="str">
        <f>IF(M50=0,"",(#REF!-M50)/M50)</f>
        <v/>
      </c>
      <c r="CJ50" s="24" t="str">
        <f>IF(N50=0,"",(#REF!-N50)/N50)</f>
        <v/>
      </c>
      <c r="CK50" s="24">
        <f t="shared" si="23"/>
        <v>6.4606038785386009E-4</v>
      </c>
    </row>
    <row r="51" spans="1:89" x14ac:dyDescent="0.3">
      <c r="A51" s="27" t="s">
        <v>50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30"/>
      <c r="O51" s="30"/>
      <c r="P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X51" s="36" t="e">
        <f t="shared" si="12"/>
        <v>#DIV/0!</v>
      </c>
      <c r="BY51" s="24" t="str">
        <f t="shared" si="13"/>
        <v/>
      </c>
      <c r="BZ51" s="24" t="str">
        <f t="shared" si="14"/>
        <v/>
      </c>
      <c r="CA51" s="24" t="str">
        <f t="shared" si="15"/>
        <v/>
      </c>
      <c r="CB51" s="24" t="str">
        <f t="shared" si="16"/>
        <v/>
      </c>
      <c r="CC51" s="24" t="str">
        <f t="shared" si="17"/>
        <v/>
      </c>
      <c r="CD51" s="24" t="str">
        <f t="shared" si="18"/>
        <v/>
      </c>
      <c r="CE51" s="24" t="str">
        <f t="shared" si="19"/>
        <v/>
      </c>
      <c r="CF51" s="24" t="str">
        <f t="shared" si="20"/>
        <v/>
      </c>
      <c r="CG51" s="24" t="str">
        <f t="shared" si="21"/>
        <v/>
      </c>
      <c r="CH51" s="24" t="str">
        <f t="shared" si="22"/>
        <v/>
      </c>
      <c r="CI51" s="24" t="str">
        <f>IF(M51=0,"",(#REF!-M51)/M51)</f>
        <v/>
      </c>
      <c r="CJ51" s="24" t="str">
        <f>IF(N51=0,"",(#REF!-N51)/N51)</f>
        <v/>
      </c>
      <c r="CK51" s="24" t="str">
        <f t="shared" si="23"/>
        <v/>
      </c>
    </row>
    <row r="52" spans="1:89" x14ac:dyDescent="0.3">
      <c r="A52" s="42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30"/>
      <c r="O52" s="30"/>
      <c r="P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X52" s="36" t="e">
        <f t="shared" si="12"/>
        <v>#DIV/0!</v>
      </c>
      <c r="BY52" s="24" t="str">
        <f t="shared" si="13"/>
        <v/>
      </c>
      <c r="BZ52" s="24" t="str">
        <f t="shared" si="14"/>
        <v/>
      </c>
      <c r="CA52" s="24" t="str">
        <f t="shared" si="15"/>
        <v/>
      </c>
      <c r="CB52" s="24" t="str">
        <f t="shared" si="16"/>
        <v/>
      </c>
      <c r="CC52" s="24" t="str">
        <f t="shared" si="17"/>
        <v/>
      </c>
      <c r="CD52" s="24" t="str">
        <f t="shared" si="18"/>
        <v/>
      </c>
      <c r="CE52" s="24" t="str">
        <f t="shared" si="19"/>
        <v/>
      </c>
      <c r="CF52" s="24" t="str">
        <f t="shared" si="20"/>
        <v/>
      </c>
      <c r="CG52" s="24" t="str">
        <f t="shared" si="21"/>
        <v/>
      </c>
      <c r="CH52" s="24" t="str">
        <f t="shared" si="22"/>
        <v/>
      </c>
      <c r="CI52" s="24" t="str">
        <f>IF(M52=0,"",(#REF!-M52)/M52)</f>
        <v/>
      </c>
      <c r="CJ52" s="24" t="str">
        <f>IF(N52=0,"",(#REF!-N52)/N52)</f>
        <v/>
      </c>
      <c r="CK52" s="24" t="str">
        <f t="shared" si="23"/>
        <v/>
      </c>
    </row>
    <row r="53" spans="1:89" x14ac:dyDescent="0.3">
      <c r="A53" s="42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30"/>
      <c r="P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X53" s="36" t="e">
        <f t="shared" si="12"/>
        <v>#DIV/0!</v>
      </c>
      <c r="BY53" s="24" t="str">
        <f t="shared" si="13"/>
        <v/>
      </c>
      <c r="BZ53" s="24" t="str">
        <f t="shared" si="14"/>
        <v/>
      </c>
      <c r="CA53" s="24" t="str">
        <f t="shared" si="15"/>
        <v/>
      </c>
      <c r="CB53" s="24" t="str">
        <f t="shared" si="16"/>
        <v/>
      </c>
      <c r="CC53" s="24" t="str">
        <f t="shared" si="17"/>
        <v/>
      </c>
      <c r="CD53" s="24" t="str">
        <f t="shared" si="18"/>
        <v/>
      </c>
      <c r="CE53" s="24" t="str">
        <f t="shared" si="19"/>
        <v/>
      </c>
      <c r="CF53" s="24" t="str">
        <f t="shared" si="20"/>
        <v/>
      </c>
      <c r="CG53" s="24" t="str">
        <f t="shared" si="21"/>
        <v/>
      </c>
      <c r="CH53" s="24" t="str">
        <f t="shared" si="22"/>
        <v/>
      </c>
      <c r="CI53" s="24" t="str">
        <f>IF(M53=0,"",(#REF!-M53)/M53)</f>
        <v/>
      </c>
      <c r="CJ53" s="24" t="str">
        <f>IF(N53=0,"",(#REF!-N53)/N53)</f>
        <v/>
      </c>
      <c r="CK53" s="24" t="str">
        <f t="shared" si="23"/>
        <v/>
      </c>
    </row>
    <row r="54" spans="1:89" x14ac:dyDescent="0.3">
      <c r="A54" s="42" t="s">
        <v>231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30"/>
      <c r="P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X54" s="36" t="e">
        <f t="shared" si="12"/>
        <v>#DIV/0!</v>
      </c>
      <c r="BY54" s="24" t="str">
        <f t="shared" si="13"/>
        <v/>
      </c>
      <c r="BZ54" s="24" t="str">
        <f t="shared" si="14"/>
        <v/>
      </c>
      <c r="CA54" s="24" t="str">
        <f t="shared" si="15"/>
        <v/>
      </c>
      <c r="CB54" s="24" t="str">
        <f t="shared" si="16"/>
        <v/>
      </c>
      <c r="CC54" s="24" t="str">
        <f t="shared" si="17"/>
        <v/>
      </c>
      <c r="CD54" s="24" t="str">
        <f t="shared" si="18"/>
        <v/>
      </c>
      <c r="CE54" s="24" t="str">
        <f t="shared" si="19"/>
        <v/>
      </c>
      <c r="CF54" s="24" t="str">
        <f t="shared" si="20"/>
        <v/>
      </c>
      <c r="CG54" s="24" t="str">
        <f t="shared" si="21"/>
        <v/>
      </c>
      <c r="CH54" s="24" t="str">
        <f t="shared" si="22"/>
        <v/>
      </c>
      <c r="CI54" s="24" t="str">
        <f>IF(M54=0,"",(#REF!-M54)/M54)</f>
        <v/>
      </c>
      <c r="CJ54" s="24" t="str">
        <f>IF(N54=0,"",(#REF!-N54)/N54)</f>
        <v/>
      </c>
      <c r="CK54" s="24" t="str">
        <f t="shared" si="23"/>
        <v/>
      </c>
    </row>
    <row r="55" spans="1:89" x14ac:dyDescent="0.3">
      <c r="A55" s="27" t="s">
        <v>1</v>
      </c>
      <c r="B55" s="27">
        <v>886.49141478000001</v>
      </c>
      <c r="C55" s="27">
        <v>1.6621373328</v>
      </c>
      <c r="D55" s="27">
        <v>9280.0477159000002</v>
      </c>
      <c r="E55" s="27">
        <v>119.41650547</v>
      </c>
      <c r="F55" s="27">
        <v>108.48648018999999</v>
      </c>
      <c r="G55" s="27">
        <v>236.81960336</v>
      </c>
      <c r="H55" s="27">
        <v>393.51620844000001</v>
      </c>
      <c r="I55" s="27">
        <v>9.0115153200000006E-2</v>
      </c>
      <c r="J55" s="27">
        <v>3.8565227000000001E-3</v>
      </c>
      <c r="K55" s="27">
        <v>0.61782019889999995</v>
      </c>
      <c r="L55" s="27"/>
      <c r="M55" s="27"/>
      <c r="N55" s="30"/>
      <c r="O55" s="30">
        <v>5.4566303999999998E-3</v>
      </c>
      <c r="P55" s="27"/>
      <c r="Q55" s="29" t="s">
        <v>1</v>
      </c>
      <c r="R55" s="27">
        <v>0</v>
      </c>
      <c r="S55" s="27">
        <v>5.9246355021068398E-2</v>
      </c>
      <c r="T55" s="27">
        <v>5.9246355021068398E-2</v>
      </c>
      <c r="U55" s="27">
        <v>0</v>
      </c>
      <c r="V55" s="27">
        <v>2.5354900593998302E-3</v>
      </c>
      <c r="W55" s="27">
        <v>0</v>
      </c>
      <c r="X55" s="27">
        <v>581.00268584687797</v>
      </c>
      <c r="Y55" s="27">
        <v>3.9754034182605502</v>
      </c>
      <c r="Z55" s="27">
        <v>8.5645333313910506</v>
      </c>
      <c r="AA55" s="27">
        <v>5.8163500244028397</v>
      </c>
      <c r="AB55" s="27">
        <v>0</v>
      </c>
      <c r="AC55" s="27">
        <v>0.40619605125944402</v>
      </c>
      <c r="AD55" s="27">
        <v>0.40619605125944402</v>
      </c>
      <c r="AE55" s="27">
        <v>48.669746020932799</v>
      </c>
      <c r="AF55" s="27">
        <v>3.16601530240137</v>
      </c>
      <c r="AG55" s="27">
        <v>2.5534625891978999</v>
      </c>
      <c r="AH55" s="27">
        <v>0</v>
      </c>
      <c r="AI55" s="27">
        <v>0</v>
      </c>
      <c r="AJ55" s="27">
        <v>3.5543601462228098E-3</v>
      </c>
      <c r="AK55" s="27">
        <v>1.0622117372972399</v>
      </c>
      <c r="AL55" s="27">
        <v>0</v>
      </c>
      <c r="AM55" s="27">
        <v>5475.3650188219499</v>
      </c>
      <c r="AN55" s="27">
        <v>559.70215753126399</v>
      </c>
      <c r="AO55" s="27">
        <v>6083.7369223741498</v>
      </c>
      <c r="AP55" s="27">
        <v>0</v>
      </c>
      <c r="AQ55" s="27">
        <v>7.82896110235506</v>
      </c>
      <c r="AR55" s="27">
        <v>0</v>
      </c>
      <c r="AS55" s="27">
        <v>142.99366622563201</v>
      </c>
      <c r="AT55" s="27">
        <v>1.3507553090053299</v>
      </c>
      <c r="AU55" s="27">
        <v>0</v>
      </c>
      <c r="AV55" s="27">
        <v>5.0089796766921699</v>
      </c>
      <c r="AW55" s="27">
        <v>5.5098665542309501E-2</v>
      </c>
      <c r="AX55" s="27">
        <v>0</v>
      </c>
      <c r="AY55" s="27">
        <v>0</v>
      </c>
      <c r="AZ55" s="27">
        <v>77.650549155464304</v>
      </c>
      <c r="BA55" s="27">
        <v>70.626423422565296</v>
      </c>
      <c r="BB55" s="27">
        <v>7.0241257328990097</v>
      </c>
      <c r="BC55" s="27">
        <v>0.23542051466900399</v>
      </c>
      <c r="BD55" s="27">
        <v>0</v>
      </c>
      <c r="BE55" s="27">
        <v>17.628206914796799</v>
      </c>
      <c r="BF55" s="27">
        <v>0</v>
      </c>
      <c r="BG55" s="27">
        <v>7.5134471711944197</v>
      </c>
      <c r="BH55" s="27">
        <v>0</v>
      </c>
      <c r="BI55" s="27">
        <v>0</v>
      </c>
      <c r="BJ55" s="27">
        <v>30.053806963298499</v>
      </c>
      <c r="BK55" s="27">
        <v>9.6851925161478594</v>
      </c>
      <c r="BL55" s="27">
        <v>0.24043043976697101</v>
      </c>
      <c r="BM55" s="27">
        <v>8.5302598257246007</v>
      </c>
      <c r="BN55" s="27">
        <v>1.00179418751412E-2</v>
      </c>
      <c r="BO55" s="27">
        <v>154.09610541620501</v>
      </c>
      <c r="BP55" s="27">
        <v>67.617738605093507</v>
      </c>
      <c r="BQ55" s="27">
        <v>0</v>
      </c>
      <c r="BR55" s="27">
        <v>0</v>
      </c>
      <c r="BS55" s="27">
        <v>28.381411849015301</v>
      </c>
      <c r="BT55" s="27">
        <v>26.821192805410099</v>
      </c>
      <c r="BU55" s="27">
        <v>258.72242464326399</v>
      </c>
      <c r="BV55" s="27">
        <v>29.732960289858202</v>
      </c>
      <c r="BX55" s="36">
        <f t="shared" si="12"/>
        <v>7.9999754496188277E-3</v>
      </c>
      <c r="BY55" s="24">
        <f t="shared" si="13"/>
        <v>-0.3446042723481253</v>
      </c>
      <c r="BZ55" s="24">
        <f t="shared" si="14"/>
        <v>-0.3609362377368292</v>
      </c>
      <c r="CA55" s="24">
        <f t="shared" si="15"/>
        <v>-0.34442827142466531</v>
      </c>
      <c r="CB55" s="24">
        <f t="shared" si="16"/>
        <v>-0.34975028075183634</v>
      </c>
      <c r="CC55" s="24">
        <f t="shared" si="17"/>
        <v>-0.34898410107072991</v>
      </c>
      <c r="CD55" s="24">
        <f t="shared" si="18"/>
        <v>-0.34931017859211311</v>
      </c>
      <c r="CE55" s="24">
        <f t="shared" si="19"/>
        <v>-0.34253680256549895</v>
      </c>
      <c r="CF55" s="24">
        <f t="shared" si="20"/>
        <v>-0.34254836265352545</v>
      </c>
      <c r="CG55" s="24">
        <f t="shared" si="21"/>
        <v>-0.34254501875489279</v>
      </c>
      <c r="CH55" s="24">
        <f t="shared" si="22"/>
        <v>-0.34253355267008567</v>
      </c>
      <c r="CI55" s="24" t="str">
        <f>IF(M55=0,"",(#REF!-M55)/M55)</f>
        <v/>
      </c>
      <c r="CJ55" s="24" t="str">
        <f>IF(N55=0,"",(#REF!-N55)/N55)</f>
        <v/>
      </c>
      <c r="CK55" s="24">
        <f t="shared" si="23"/>
        <v>-0.34861629143458023</v>
      </c>
    </row>
    <row r="56" spans="1:89" x14ac:dyDescent="0.3">
      <c r="A56" s="27" t="s">
        <v>11</v>
      </c>
      <c r="B56" s="27">
        <v>68.749655562000001</v>
      </c>
      <c r="C56" s="27">
        <v>0.236655214</v>
      </c>
      <c r="D56" s="27">
        <v>709.63414933000001</v>
      </c>
      <c r="E56" s="27">
        <v>10.617349806</v>
      </c>
      <c r="F56" s="27">
        <v>9.4554474192000004</v>
      </c>
      <c r="G56" s="27">
        <v>20.845519828</v>
      </c>
      <c r="H56" s="27">
        <v>28.69949849</v>
      </c>
      <c r="I56" s="27">
        <v>6.5723014000000001E-3</v>
      </c>
      <c r="J56" s="27">
        <v>2.8131789999999999E-4</v>
      </c>
      <c r="K56" s="27">
        <v>4.50582213E-2</v>
      </c>
      <c r="L56" s="27"/>
      <c r="M56" s="27"/>
      <c r="N56" s="30"/>
      <c r="O56" s="30">
        <v>4.72566E-4</v>
      </c>
      <c r="P56" s="27"/>
      <c r="Q56" s="29" t="s">
        <v>11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X56" s="36" t="e">
        <f t="shared" si="12"/>
        <v>#DIV/0!</v>
      </c>
      <c r="BY56" s="24">
        <f t="shared" si="13"/>
        <v>-1</v>
      </c>
      <c r="BZ56" s="24">
        <f t="shared" si="14"/>
        <v>-1</v>
      </c>
      <c r="CA56" s="24">
        <f t="shared" si="15"/>
        <v>-1</v>
      </c>
      <c r="CB56" s="24">
        <f t="shared" si="16"/>
        <v>-1</v>
      </c>
      <c r="CC56" s="24">
        <f t="shared" si="17"/>
        <v>-1</v>
      </c>
      <c r="CD56" s="24">
        <f t="shared" si="18"/>
        <v>-1</v>
      </c>
      <c r="CE56" s="24">
        <f t="shared" si="19"/>
        <v>-1</v>
      </c>
      <c r="CF56" s="24">
        <f t="shared" si="20"/>
        <v>-1</v>
      </c>
      <c r="CG56" s="24">
        <f t="shared" si="21"/>
        <v>-1</v>
      </c>
      <c r="CH56" s="24">
        <f t="shared" si="22"/>
        <v>-1</v>
      </c>
      <c r="CI56" s="24" t="str">
        <f>IF(M56=0,"",(#REF!-M56)/M56)</f>
        <v/>
      </c>
      <c r="CJ56" s="24" t="str">
        <f>IF(N56=0,"",(#REF!-N56)/N56)</f>
        <v/>
      </c>
      <c r="CK56" s="24">
        <f t="shared" si="23"/>
        <v>-1</v>
      </c>
    </row>
    <row r="57" spans="1:89" x14ac:dyDescent="0.3">
      <c r="A57" s="29" t="s">
        <v>58</v>
      </c>
      <c r="B57" s="27">
        <v>565.80311118999998</v>
      </c>
      <c r="C57" s="27">
        <v>1.077264829</v>
      </c>
      <c r="D57" s="27">
        <v>5934.8185974999997</v>
      </c>
      <c r="E57" s="27">
        <v>78.725291979000005</v>
      </c>
      <c r="F57" s="27">
        <v>70.910703720000001</v>
      </c>
      <c r="G57" s="27">
        <v>153.74322710000001</v>
      </c>
      <c r="H57" s="27">
        <v>251.10226917</v>
      </c>
      <c r="I57" s="27">
        <v>5.7502473599999999E-2</v>
      </c>
      <c r="J57" s="27">
        <v>2.4608396E-3</v>
      </c>
      <c r="K57" s="27">
        <v>0.39423100700000002</v>
      </c>
      <c r="L57" s="27"/>
      <c r="M57" s="27"/>
      <c r="N57" s="27"/>
      <c r="O57" s="27">
        <v>3.5102299E-3</v>
      </c>
      <c r="P57" s="27"/>
      <c r="Q57" s="29" t="s">
        <v>58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X57" s="36" t="e">
        <f t="shared" si="12"/>
        <v>#DIV/0!</v>
      </c>
      <c r="BY57" s="24">
        <f t="shared" si="13"/>
        <v>-1</v>
      </c>
      <c r="BZ57" s="24">
        <f t="shared" si="14"/>
        <v>-1</v>
      </c>
      <c r="CA57" s="24">
        <f t="shared" si="15"/>
        <v>-1</v>
      </c>
      <c r="CB57" s="24">
        <f t="shared" si="16"/>
        <v>-1</v>
      </c>
      <c r="CC57" s="24">
        <f t="shared" si="17"/>
        <v>-1</v>
      </c>
      <c r="CD57" s="24">
        <f t="shared" si="18"/>
        <v>-1</v>
      </c>
      <c r="CE57" s="24">
        <f t="shared" si="19"/>
        <v>-1</v>
      </c>
      <c r="CF57" s="24">
        <f t="shared" si="20"/>
        <v>-1</v>
      </c>
      <c r="CG57" s="24">
        <f t="shared" si="21"/>
        <v>-1</v>
      </c>
      <c r="CH57" s="24">
        <f t="shared" si="22"/>
        <v>-1</v>
      </c>
      <c r="CI57" s="24" t="str">
        <f>IF(M57=0,"",(#REF!-M57)/M57)</f>
        <v/>
      </c>
      <c r="CJ57" s="24" t="str">
        <f>IF(N57=0,"",(#REF!-N57)/N57)</f>
        <v/>
      </c>
      <c r="CK57" s="24">
        <f t="shared" si="23"/>
        <v>-1</v>
      </c>
    </row>
    <row r="58" spans="1:89" x14ac:dyDescent="0.3">
      <c r="A58" s="29" t="s">
        <v>75</v>
      </c>
      <c r="B58" s="27">
        <v>282.50113735999997</v>
      </c>
      <c r="C58" s="27">
        <v>0.65198982660000004</v>
      </c>
      <c r="D58" s="27">
        <v>2988.8835216000002</v>
      </c>
      <c r="E58" s="27">
        <v>39.419799986000001</v>
      </c>
      <c r="F58" s="27">
        <v>35.672821267000003</v>
      </c>
      <c r="G58" s="27">
        <v>78.153231403999996</v>
      </c>
      <c r="H58" s="27">
        <v>125.89910396000001</v>
      </c>
      <c r="I58" s="27">
        <v>2.8830874199999999E-2</v>
      </c>
      <c r="J58" s="27">
        <v>1.2337672E-3</v>
      </c>
      <c r="K58" s="27">
        <v>0.1976614787</v>
      </c>
      <c r="L58" s="27"/>
      <c r="M58" s="27"/>
      <c r="N58" s="27"/>
      <c r="O58" s="27">
        <v>1.7556429000000001E-3</v>
      </c>
      <c r="P58" s="27"/>
      <c r="Q58" s="29" t="s">
        <v>176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X58" s="36" t="e">
        <f t="shared" si="12"/>
        <v>#DIV/0!</v>
      </c>
      <c r="BY58" s="24">
        <f t="shared" si="13"/>
        <v>-1</v>
      </c>
      <c r="BZ58" s="24">
        <f t="shared" si="14"/>
        <v>-1</v>
      </c>
      <c r="CA58" s="24">
        <f t="shared" si="15"/>
        <v>-1</v>
      </c>
      <c r="CB58" s="24">
        <f t="shared" si="16"/>
        <v>-1</v>
      </c>
      <c r="CC58" s="24">
        <f t="shared" si="17"/>
        <v>-1</v>
      </c>
      <c r="CD58" s="24">
        <f t="shared" si="18"/>
        <v>-1</v>
      </c>
      <c r="CE58" s="24">
        <f t="shared" si="19"/>
        <v>-1</v>
      </c>
      <c r="CF58" s="24">
        <f t="shared" si="20"/>
        <v>-1</v>
      </c>
      <c r="CG58" s="24">
        <f t="shared" si="21"/>
        <v>-1</v>
      </c>
      <c r="CH58" s="24">
        <f t="shared" si="22"/>
        <v>-1</v>
      </c>
      <c r="CI58" s="24" t="str">
        <f>IF(M58=0,"",(#REF!-M58)/M58)</f>
        <v/>
      </c>
      <c r="CJ58" s="24" t="str">
        <f>IF(N58=0,"",(#REF!-N58)/N58)</f>
        <v/>
      </c>
      <c r="CK58" s="24">
        <f t="shared" si="23"/>
        <v>-1</v>
      </c>
    </row>
    <row r="59" spans="1:89" x14ac:dyDescent="0.3">
      <c r="A59" s="29" t="s">
        <v>417</v>
      </c>
      <c r="B59" s="27">
        <v>45046.661435000002</v>
      </c>
      <c r="C59" s="27">
        <v>71.261372780000002</v>
      </c>
      <c r="D59" s="27">
        <v>468063.96166999999</v>
      </c>
      <c r="E59" s="27">
        <v>6047.1817054000003</v>
      </c>
      <c r="F59" s="27">
        <v>5432.5512980000003</v>
      </c>
      <c r="G59" s="27">
        <v>11559.820754</v>
      </c>
      <c r="H59" s="27">
        <v>20330.842551999998</v>
      </c>
      <c r="I59" s="27">
        <v>4.6557598275999998</v>
      </c>
      <c r="J59" s="27">
        <v>0.1992422888</v>
      </c>
      <c r="K59" s="27">
        <v>31.919432067999999</v>
      </c>
      <c r="L59" s="27"/>
      <c r="M59" s="27"/>
      <c r="N59" s="27"/>
      <c r="O59" s="27">
        <v>0.26866060780000001</v>
      </c>
      <c r="P59" s="27"/>
      <c r="Q59" s="29" t="s">
        <v>69</v>
      </c>
      <c r="R59" s="27">
        <v>0</v>
      </c>
      <c r="S59" s="27">
        <v>4.52256190759128</v>
      </c>
      <c r="T59" s="27">
        <v>4.52256190759128</v>
      </c>
      <c r="U59" s="27">
        <v>0</v>
      </c>
      <c r="V59" s="27">
        <v>0.19350475686947299</v>
      </c>
      <c r="W59" s="27">
        <v>0</v>
      </c>
      <c r="X59" s="27">
        <v>43748.942806593899</v>
      </c>
      <c r="Y59" s="27">
        <v>303.378969617888</v>
      </c>
      <c r="Z59" s="27">
        <v>653.484926304135</v>
      </c>
      <c r="AA59" s="27">
        <v>444.038495430784</v>
      </c>
      <c r="AB59" s="27">
        <v>0</v>
      </c>
      <c r="AC59" s="27">
        <v>31.0027694169295</v>
      </c>
      <c r="AD59" s="27">
        <v>31.0027694169295</v>
      </c>
      <c r="AE59" s="27">
        <v>3635.95652461185</v>
      </c>
      <c r="AF59" s="27">
        <v>241.73895542370099</v>
      </c>
      <c r="AG59" s="27">
        <v>194.859233543329</v>
      </c>
      <c r="AH59" s="27">
        <v>0</v>
      </c>
      <c r="AI59" s="27">
        <v>0</v>
      </c>
      <c r="AJ59" s="27">
        <v>0.26095664733431601</v>
      </c>
      <c r="AK59" s="27">
        <v>69.188987085324399</v>
      </c>
      <c r="AL59" s="27">
        <v>0</v>
      </c>
      <c r="AM59" s="27">
        <v>409257.39658239402</v>
      </c>
      <c r="AN59" s="27">
        <v>41824.066302022198</v>
      </c>
      <c r="AO59" s="27">
        <v>454717.41940902802</v>
      </c>
      <c r="AP59" s="27">
        <v>0</v>
      </c>
      <c r="AQ59" s="27">
        <v>597.44975898328096</v>
      </c>
      <c r="AR59" s="27">
        <v>0</v>
      </c>
      <c r="AS59" s="27">
        <v>10913.072011299801</v>
      </c>
      <c r="AT59" s="27">
        <v>100.963147737231</v>
      </c>
      <c r="AU59" s="27">
        <v>0</v>
      </c>
      <c r="AV59" s="27">
        <v>374.356990250058</v>
      </c>
      <c r="AW59" s="27">
        <v>4.1189602649955601</v>
      </c>
      <c r="AX59" s="27">
        <v>0</v>
      </c>
      <c r="AY59" s="27">
        <v>0</v>
      </c>
      <c r="AZ59" s="27">
        <v>5879.3732358246598</v>
      </c>
      <c r="BA59" s="27">
        <v>5279.9117707431096</v>
      </c>
      <c r="BB59" s="27">
        <v>599.461465081543</v>
      </c>
      <c r="BC59" s="27">
        <v>17.602210388178801</v>
      </c>
      <c r="BD59" s="27">
        <v>0</v>
      </c>
      <c r="BE59" s="27">
        <v>1317.6934427928099</v>
      </c>
      <c r="BF59" s="27">
        <v>0</v>
      </c>
      <c r="BG59" s="27">
        <v>561.77685224072104</v>
      </c>
      <c r="BH59" s="27">
        <v>0</v>
      </c>
      <c r="BI59" s="27">
        <v>0</v>
      </c>
      <c r="BJ59" s="27">
        <v>2247.1073451390798</v>
      </c>
      <c r="BK59" s="27">
        <v>739.356012446519</v>
      </c>
      <c r="BL59" s="27">
        <v>17.9770549083152</v>
      </c>
      <c r="BM59" s="27">
        <v>637.56713889669697</v>
      </c>
      <c r="BN59" s="27">
        <v>0.74862812502411302</v>
      </c>
      <c r="BO59" s="27">
        <v>11224.646418801</v>
      </c>
      <c r="BP59" s="27">
        <v>5161.6714730057001</v>
      </c>
      <c r="BQ59" s="27">
        <v>0</v>
      </c>
      <c r="BR59" s="27">
        <v>0</v>
      </c>
      <c r="BS59" s="27">
        <v>2166.3144699211098</v>
      </c>
      <c r="BT59" s="27">
        <v>2047.5701825288099</v>
      </c>
      <c r="BU59" s="27">
        <v>19747.566069434499</v>
      </c>
      <c r="BV59" s="27">
        <v>2269.16126359292</v>
      </c>
      <c r="BX59" s="36">
        <f t="shared" si="12"/>
        <v>7.9960792558536869E-3</v>
      </c>
      <c r="BY59" s="24">
        <f t="shared" si="13"/>
        <v>-2.8808319796987471E-2</v>
      </c>
      <c r="BZ59" s="24">
        <f t="shared" si="14"/>
        <v>-2.9081473087440048E-2</v>
      </c>
      <c r="CA59" s="24">
        <f t="shared" si="15"/>
        <v>-2.8514355630698408E-2</v>
      </c>
      <c r="CB59" s="24">
        <f t="shared" si="16"/>
        <v>-2.77498639449665E-2</v>
      </c>
      <c r="CC59" s="24">
        <f t="shared" si="17"/>
        <v>-2.8097208638063868E-2</v>
      </c>
      <c r="CD59" s="24">
        <f t="shared" si="18"/>
        <v>-2.8994769238357063E-2</v>
      </c>
      <c r="CE59" s="24">
        <f t="shared" si="19"/>
        <v>-2.8689243009661743E-2</v>
      </c>
      <c r="CF59" s="24">
        <f t="shared" si="20"/>
        <v>-2.8609276453459617E-2</v>
      </c>
      <c r="CG59" s="24">
        <f t="shared" si="21"/>
        <v>-2.8796757782110997E-2</v>
      </c>
      <c r="CH59" s="24">
        <f t="shared" si="22"/>
        <v>-2.871801256105292E-2</v>
      </c>
      <c r="CI59" s="24" t="str">
        <f>IF(M59=0,"",(#REF!-M59)/M59)</f>
        <v/>
      </c>
      <c r="CJ59" s="24" t="str">
        <f>IF(N59=0,"",(#REF!-N59)/N59)</f>
        <v/>
      </c>
      <c r="CK59" s="24">
        <f t="shared" si="23"/>
        <v>-2.8675437492567159E-2</v>
      </c>
    </row>
    <row r="60" spans="1:89" x14ac:dyDescent="0.3">
      <c r="A60" s="27" t="s">
        <v>418</v>
      </c>
      <c r="B60" s="27">
        <v>198593.98115037399</v>
      </c>
      <c r="C60" s="27"/>
      <c r="D60" s="27">
        <v>2341309.3950055302</v>
      </c>
      <c r="E60" s="27">
        <v>198751.15316754</v>
      </c>
      <c r="F60" s="27">
        <v>182851.06091082</v>
      </c>
      <c r="G60" s="27">
        <v>1474525.39183604</v>
      </c>
      <c r="H60" s="27">
        <v>84310.9279166981</v>
      </c>
      <c r="I60" s="27">
        <v>19.269599567929902</v>
      </c>
      <c r="J60" s="27">
        <v>0.825839880054972</v>
      </c>
      <c r="K60" s="27">
        <v>132.13438151512699</v>
      </c>
      <c r="L60" s="27"/>
      <c r="M60" s="27"/>
      <c r="N60" s="27"/>
      <c r="O60" s="27"/>
      <c r="P60" s="27"/>
      <c r="Q60" s="29" t="s">
        <v>70</v>
      </c>
      <c r="R60" s="27">
        <v>0</v>
      </c>
      <c r="S60" s="27">
        <v>8.5919228393194498</v>
      </c>
      <c r="T60" s="27">
        <v>8.5919228393194498</v>
      </c>
      <c r="U60" s="27">
        <v>0</v>
      </c>
      <c r="V60" s="27">
        <v>0.36871497358752697</v>
      </c>
      <c r="W60" s="27">
        <v>0</v>
      </c>
      <c r="X60" s="27">
        <v>88519.334709017407</v>
      </c>
      <c r="Y60" s="27">
        <v>578.46303370988403</v>
      </c>
      <c r="Z60" s="27">
        <v>1245.5754638323999</v>
      </c>
      <c r="AA60" s="27">
        <v>842.46925711635697</v>
      </c>
      <c r="AB60" s="27">
        <v>0</v>
      </c>
      <c r="AC60" s="27">
        <v>58.700536255339401</v>
      </c>
      <c r="AD60" s="27">
        <v>58.700536255339401</v>
      </c>
      <c r="AE60" s="27">
        <v>8348.5211195070297</v>
      </c>
      <c r="AF60" s="27">
        <v>458.75377909687597</v>
      </c>
      <c r="AG60" s="27">
        <v>371.01283840826397</v>
      </c>
      <c r="AH60" s="27">
        <v>0</v>
      </c>
      <c r="AI60" s="27">
        <v>0</v>
      </c>
      <c r="AJ60" s="27">
        <v>0</v>
      </c>
      <c r="AK60" s="27">
        <v>0</v>
      </c>
      <c r="AL60" s="27">
        <v>0</v>
      </c>
      <c r="AM60" s="27">
        <v>939724.99166983506</v>
      </c>
      <c r="AN60" s="27">
        <v>95778.430548344593</v>
      </c>
      <c r="AO60" s="27">
        <v>1043851.94333768</v>
      </c>
      <c r="AP60" s="27">
        <v>0</v>
      </c>
      <c r="AQ60" s="27">
        <v>1139.4130782365201</v>
      </c>
      <c r="AR60" s="27">
        <v>0</v>
      </c>
      <c r="AS60" s="27">
        <v>20772.3778342962</v>
      </c>
      <c r="AT60" s="27">
        <v>1558.3810341881699</v>
      </c>
      <c r="AU60" s="27">
        <v>0</v>
      </c>
      <c r="AV60" s="27">
        <v>5782.8030556060703</v>
      </c>
      <c r="AW60" s="27">
        <v>63.409119639323798</v>
      </c>
      <c r="AX60" s="27">
        <v>0</v>
      </c>
      <c r="AY60" s="27">
        <v>0</v>
      </c>
      <c r="AZ60" s="27">
        <v>88503.332249651299</v>
      </c>
      <c r="BA60" s="27">
        <v>81432.378818983998</v>
      </c>
      <c r="BB60" s="27">
        <v>7070.9534306673904</v>
      </c>
      <c r="BC60" s="27">
        <v>271.04944129367101</v>
      </c>
      <c r="BD60" s="27">
        <v>0</v>
      </c>
      <c r="BE60" s="27">
        <v>20365.765095322298</v>
      </c>
      <c r="BF60" s="27">
        <v>0</v>
      </c>
      <c r="BG60" s="27">
        <v>8648.55159862652</v>
      </c>
      <c r="BH60" s="27">
        <v>0</v>
      </c>
      <c r="BI60" s="27">
        <v>0</v>
      </c>
      <c r="BJ60" s="27">
        <v>34594.206394506</v>
      </c>
      <c r="BK60" s="27">
        <v>1402.70067927842</v>
      </c>
      <c r="BL60" s="27">
        <v>277.214872820869</v>
      </c>
      <c r="BM60" s="27">
        <v>9859.4360202163807</v>
      </c>
      <c r="BN60" s="27">
        <v>11.5621867645519</v>
      </c>
      <c r="BO60" s="27">
        <v>657835.83324680105</v>
      </c>
      <c r="BP60" s="27">
        <v>9810.3697483506603</v>
      </c>
      <c r="BQ60" s="27">
        <v>0</v>
      </c>
      <c r="BR60" s="27">
        <v>0</v>
      </c>
      <c r="BS60" s="27">
        <v>4125.2146709539802</v>
      </c>
      <c r="BT60" s="27">
        <v>3885.15490580199</v>
      </c>
      <c r="BU60" s="27">
        <v>37557.103752817697</v>
      </c>
      <c r="BV60" s="27">
        <v>4325.3376168648001</v>
      </c>
      <c r="BX60" s="36">
        <f t="shared" si="12"/>
        <v>7.9978019610836056E-3</v>
      </c>
      <c r="BY60" s="24">
        <f t="shared" si="13"/>
        <v>-0.55426980114774382</v>
      </c>
      <c r="BZ60" s="24" t="str">
        <f t="shared" si="14"/>
        <v/>
      </c>
      <c r="CA60" s="24">
        <f t="shared" si="15"/>
        <v>-0.5541589054550331</v>
      </c>
      <c r="CB60" s="24">
        <f t="shared" si="16"/>
        <v>-0.55470279875535511</v>
      </c>
      <c r="CC60" s="24">
        <f t="shared" si="17"/>
        <v>-0.55465186576795333</v>
      </c>
      <c r="CD60" s="24">
        <f t="shared" si="18"/>
        <v>-0.55386605284044566</v>
      </c>
      <c r="CE60" s="24">
        <f t="shared" si="19"/>
        <v>-0.55454050049211512</v>
      </c>
      <c r="CF60" s="24">
        <f t="shared" si="20"/>
        <v>-0.55412032258216437</v>
      </c>
      <c r="CG60" s="24">
        <f t="shared" si="21"/>
        <v>-0.55352728477706414</v>
      </c>
      <c r="CH60" s="24">
        <f t="shared" si="22"/>
        <v>-0.55575123157011752</v>
      </c>
      <c r="CI60" s="24" t="str">
        <f>IF(M60=0,"",(#REF!-M60)/M60)</f>
        <v/>
      </c>
      <c r="CJ60" s="24" t="str">
        <f>IF(N60=0,"",(#REF!-N60)/N60)</f>
        <v/>
      </c>
      <c r="CK60" s="24" t="str">
        <f t="shared" si="23"/>
        <v/>
      </c>
    </row>
    <row r="61" spans="1:89" x14ac:dyDescent="0.3">
      <c r="A61" s="43" t="s">
        <v>55</v>
      </c>
      <c r="B61" s="1">
        <f>SUM(B3:B60)</f>
        <v>256224.57490714939</v>
      </c>
      <c r="C61" s="1">
        <f t="shared" ref="C61:O61" si="24">SUM(C3:C60)</f>
        <v>100.35639008450001</v>
      </c>
      <c r="D61" s="1">
        <f t="shared" si="24"/>
        <v>2934521.0102670323</v>
      </c>
      <c r="E61" s="1">
        <f t="shared" si="24"/>
        <v>206789.5344586538</v>
      </c>
      <c r="F61" s="1">
        <f t="shared" si="24"/>
        <v>190023.7312694538</v>
      </c>
      <c r="G61" s="1">
        <f t="shared" si="24"/>
        <v>1490331.8776174055</v>
      </c>
      <c r="H61" s="1">
        <f t="shared" si="24"/>
        <v>110436.3863811685</v>
      </c>
      <c r="I61" s="1">
        <f t="shared" si="24"/>
        <v>25.252316807477662</v>
      </c>
      <c r="J61" s="1">
        <f t="shared" si="24"/>
        <v>1.082927137911412</v>
      </c>
      <c r="K61" s="1">
        <f t="shared" si="24"/>
        <v>173.151340673682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0.354851328403049</v>
      </c>
      <c r="P61" s="27"/>
      <c r="Q61" s="27"/>
      <c r="R61" s="1">
        <f>SUM(R3:R60)</f>
        <v>0</v>
      </c>
      <c r="S61" s="1">
        <f t="shared" ref="S61:BV61" si="25">SUM(S3:S60)</f>
        <v>14.320350024481183</v>
      </c>
      <c r="T61" s="1">
        <f t="shared" si="25"/>
        <v>14.320350024481183</v>
      </c>
      <c r="U61" s="1">
        <f t="shared" si="25"/>
        <v>0</v>
      </c>
      <c r="V61" s="1">
        <f t="shared" si="25"/>
        <v>0.6148850126754043</v>
      </c>
      <c r="W61" s="1">
        <f t="shared" si="25"/>
        <v>0</v>
      </c>
      <c r="X61" s="1">
        <f t="shared" si="25"/>
        <v>143654.91416801006</v>
      </c>
      <c r="Y61" s="1">
        <f t="shared" si="25"/>
        <v>962.75422520626239</v>
      </c>
      <c r="Z61" s="1">
        <f t="shared" si="25"/>
        <v>2073.3756818605448</v>
      </c>
      <c r="AA61" s="1">
        <f t="shared" si="25"/>
        <v>1404.8884973493796</v>
      </c>
      <c r="AB61" s="1">
        <f t="shared" si="25"/>
        <v>0</v>
      </c>
      <c r="AC61" s="1">
        <f t="shared" si="25"/>
        <v>97.970642914191245</v>
      </c>
      <c r="AD61" s="1">
        <f t="shared" si="25"/>
        <v>97.970642914191245</v>
      </c>
      <c r="AE61" s="1">
        <f t="shared" si="25"/>
        <v>12885.011200778357</v>
      </c>
      <c r="AF61" s="1">
        <f t="shared" si="25"/>
        <v>764.93123015268952</v>
      </c>
      <c r="AG61" s="1">
        <f t="shared" si="25"/>
        <v>617.84307266966925</v>
      </c>
      <c r="AH61" s="1">
        <f t="shared" si="25"/>
        <v>0</v>
      </c>
      <c r="AI61" s="1">
        <f t="shared" si="25"/>
        <v>0</v>
      </c>
      <c r="AJ61" s="1">
        <f t="shared" si="25"/>
        <v>0.33968231979099239</v>
      </c>
      <c r="AK61" s="1">
        <f t="shared" si="25"/>
        <v>95.77761099750191</v>
      </c>
      <c r="AL61" s="1">
        <f t="shared" si="25"/>
        <v>0</v>
      </c>
      <c r="AM61" s="1">
        <f t="shared" si="25"/>
        <v>1450292.1806967142</v>
      </c>
      <c r="AN61" s="1">
        <f t="shared" si="25"/>
        <v>147958.63280984428</v>
      </c>
      <c r="AO61" s="1">
        <f t="shared" si="25"/>
        <v>1611135.8247073302</v>
      </c>
      <c r="AP61" s="1">
        <f t="shared" si="25"/>
        <v>0</v>
      </c>
      <c r="AQ61" s="1">
        <f t="shared" si="25"/>
        <v>1896.2064942726329</v>
      </c>
      <c r="AR61" s="1">
        <f t="shared" si="25"/>
        <v>0</v>
      </c>
      <c r="AS61" s="1">
        <f t="shared" si="25"/>
        <v>34595.817271045889</v>
      </c>
      <c r="AT61" s="1">
        <f t="shared" si="25"/>
        <v>1689.7489941259184</v>
      </c>
      <c r="AU61" s="1">
        <f t="shared" si="25"/>
        <v>0</v>
      </c>
      <c r="AV61" s="1">
        <f t="shared" si="25"/>
        <v>6269.9098134011783</v>
      </c>
      <c r="AW61" s="1">
        <f t="shared" si="25"/>
        <v>68.768323465650937</v>
      </c>
      <c r="AX61" s="1">
        <f t="shared" si="25"/>
        <v>0</v>
      </c>
      <c r="AY61" s="1">
        <f t="shared" si="25"/>
        <v>0</v>
      </c>
      <c r="AZ61" s="1">
        <f t="shared" si="25"/>
        <v>96207.457198102566</v>
      </c>
      <c r="BA61" s="1">
        <f t="shared" si="25"/>
        <v>88302.057390503847</v>
      </c>
      <c r="BB61" s="1">
        <f t="shared" si="25"/>
        <v>7905.3998075988029</v>
      </c>
      <c r="BC61" s="1">
        <f t="shared" si="25"/>
        <v>293.950885345909</v>
      </c>
      <c r="BD61" s="1">
        <f t="shared" si="25"/>
        <v>0</v>
      </c>
      <c r="BE61" s="1">
        <f t="shared" si="25"/>
        <v>22080.261196379513</v>
      </c>
      <c r="BF61" s="1">
        <f t="shared" si="25"/>
        <v>0</v>
      </c>
      <c r="BG61" s="1">
        <f t="shared" si="25"/>
        <v>9379.452535720935</v>
      </c>
      <c r="BH61" s="1">
        <f t="shared" si="25"/>
        <v>0</v>
      </c>
      <c r="BI61" s="1">
        <f t="shared" si="25"/>
        <v>0</v>
      </c>
      <c r="BJ61" s="1">
        <f t="shared" si="25"/>
        <v>37517.809944887442</v>
      </c>
      <c r="BK61" s="1">
        <f t="shared" si="25"/>
        <v>2339.1811585794717</v>
      </c>
      <c r="BL61" s="1">
        <f t="shared" si="25"/>
        <v>300.6039069994373</v>
      </c>
      <c r="BM61" s="1">
        <f t="shared" si="25"/>
        <v>10689.015476240138</v>
      </c>
      <c r="BN61" s="1">
        <f t="shared" si="25"/>
        <v>12.536313937583383</v>
      </c>
      <c r="BO61" s="1">
        <f t="shared" si="25"/>
        <v>672980.49555466266</v>
      </c>
      <c r="BP61" s="1">
        <f t="shared" si="25"/>
        <v>16348.266533048523</v>
      </c>
      <c r="BQ61" s="1">
        <f t="shared" si="25"/>
        <v>0</v>
      </c>
      <c r="BR61" s="1">
        <f t="shared" si="25"/>
        <v>0</v>
      </c>
      <c r="BS61" s="1">
        <f t="shared" si="25"/>
        <v>6869.1811983435537</v>
      </c>
      <c r="BT61" s="1">
        <f t="shared" si="25"/>
        <v>6478.6205778880812</v>
      </c>
      <c r="BU61" s="1">
        <f t="shared" si="25"/>
        <v>62570.49888505986</v>
      </c>
      <c r="BV61" s="1">
        <f t="shared" si="25"/>
        <v>7199.6632157429931</v>
      </c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</row>
    <row r="62" spans="1:89" x14ac:dyDescent="0.3">
      <c r="A62" s="10" t="s">
        <v>56</v>
      </c>
      <c r="B62" s="1">
        <f>SUM(B3:B51)</f>
        <v>10780.387002883399</v>
      </c>
      <c r="C62" s="1">
        <f>SUM(C3:C51)</f>
        <v>25.466970102099999</v>
      </c>
      <c r="D62" s="1">
        <f t="shared" ref="D62:O62" si="26">SUM(D3:D51)</f>
        <v>106234.26960717238</v>
      </c>
      <c r="E62" s="1">
        <f t="shared" si="26"/>
        <v>1743.0206384728003</v>
      </c>
      <c r="F62" s="1">
        <f t="shared" si="26"/>
        <v>1515.5936080376002</v>
      </c>
      <c r="G62" s="1">
        <f t="shared" si="26"/>
        <v>3757.1034456734992</v>
      </c>
      <c r="H62" s="1">
        <f t="shared" si="26"/>
        <v>4995.3988324104002</v>
      </c>
      <c r="I62" s="1">
        <f t="shared" si="26"/>
        <v>1.1439366095477599</v>
      </c>
      <c r="J62" s="1">
        <f t="shared" si="26"/>
        <v>5.0012521656439983E-2</v>
      </c>
      <c r="K62" s="1">
        <f t="shared" si="26"/>
        <v>7.8427561846549985</v>
      </c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7.4995651403049021E-2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</row>
    <row r="63" spans="1:89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9768.3016366609991</v>
      </c>
      <c r="C63" s="27">
        <f t="shared" ref="C63:O63" si="27">+C3+C5+C8+C9+C11+C12+C14+C15+C16+C17+C18+C19+C20+C21+C22+C23+C24+C25+C26+C28+C30+C31+C33+C34+C35+C36+C37+C39+C40+C41+C42+C43+C44+C46+C47+C49+C50+C10</f>
        <v>19.648738208200001</v>
      </c>
      <c r="D63" s="27">
        <f t="shared" si="27"/>
        <v>95359.025049610369</v>
      </c>
      <c r="E63" s="27">
        <f t="shared" si="27"/>
        <v>1405.0800343286</v>
      </c>
      <c r="F63" s="27">
        <f t="shared" si="27"/>
        <v>1253.4737027241001</v>
      </c>
      <c r="G63" s="27">
        <f t="shared" si="27"/>
        <v>2708.7884495866992</v>
      </c>
      <c r="H63" s="27">
        <f t="shared" si="27"/>
        <v>4556.0039882540996</v>
      </c>
      <c r="I63" s="27">
        <f t="shared" si="27"/>
        <v>1.04332529944776</v>
      </c>
      <c r="J63" s="27">
        <f t="shared" si="27"/>
        <v>4.464888575644E-2</v>
      </c>
      <c r="K63" s="27">
        <f t="shared" si="27"/>
        <v>7.1529269902549988</v>
      </c>
      <c r="L63" s="27">
        <f t="shared" si="27"/>
        <v>0</v>
      </c>
      <c r="M63" s="27">
        <f t="shared" si="27"/>
        <v>0</v>
      </c>
      <c r="N63" s="27">
        <f t="shared" si="27"/>
        <v>0</v>
      </c>
      <c r="O63" s="27">
        <f t="shared" si="27"/>
        <v>6.2057011603049016E-2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</row>
    <row r="66" spans="1:9" x14ac:dyDescent="0.3">
      <c r="A66" s="5"/>
    </row>
    <row r="67" spans="1:9" x14ac:dyDescent="0.3">
      <c r="A67" s="40"/>
    </row>
    <row r="68" spans="1:9" x14ac:dyDescent="0.3">
      <c r="A68" s="20"/>
    </row>
    <row r="69" spans="1:9" x14ac:dyDescent="0.3">
      <c r="A69" s="20"/>
    </row>
    <row r="70" spans="1:9" x14ac:dyDescent="0.3">
      <c r="A70" s="20"/>
    </row>
    <row r="71" spans="1:9" x14ac:dyDescent="0.3">
      <c r="A71" s="20"/>
    </row>
    <row r="72" spans="1:9" x14ac:dyDescent="0.3">
      <c r="A72" s="20"/>
    </row>
    <row r="73" spans="1:9" x14ac:dyDescent="0.3">
      <c r="A73" s="20"/>
    </row>
    <row r="74" spans="1:9" x14ac:dyDescent="0.3">
      <c r="A74" s="20"/>
    </row>
    <row r="75" spans="1:9" x14ac:dyDescent="0.3">
      <c r="A75" s="20"/>
    </row>
    <row r="76" spans="1:9" x14ac:dyDescent="0.3">
      <c r="A76" s="20"/>
    </row>
    <row r="77" spans="1:9" x14ac:dyDescent="0.3">
      <c r="A77" s="20"/>
    </row>
    <row r="78" spans="1:9" x14ac:dyDescent="0.3">
      <c r="A78" s="23"/>
    </row>
    <row r="79" spans="1:9" x14ac:dyDescent="0.3">
      <c r="A79" s="23"/>
    </row>
    <row r="80" spans="1:9" x14ac:dyDescent="0.3">
      <c r="A80" s="17"/>
      <c r="B80" s="15"/>
      <c r="C80" s="15"/>
      <c r="D80" s="15"/>
      <c r="E80" s="15"/>
      <c r="F80" s="15"/>
      <c r="G80" s="15"/>
      <c r="H80" s="15"/>
      <c r="I80" s="15"/>
    </row>
    <row r="83" spans="1:1" x14ac:dyDescent="0.3">
      <c r="A83" s="5"/>
    </row>
    <row r="84" spans="1:1" x14ac:dyDescent="0.3">
      <c r="A84" s="9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3"/>
    </row>
    <row r="96" spans="1:1" x14ac:dyDescent="0.3">
      <c r="A96" s="23"/>
    </row>
    <row r="97" spans="1:3" x14ac:dyDescent="0.3">
      <c r="A97" s="17"/>
      <c r="B97" s="15"/>
      <c r="C97" s="55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19.33203125" style="99" customWidth="1"/>
    <col min="2" max="16" width="9.109375" style="99"/>
    <col min="17" max="17" width="22.33203125" style="99" bestFit="1" customWidth="1"/>
    <col min="18" max="18" width="5.44140625" style="99" bestFit="1" customWidth="1"/>
    <col min="19" max="19" width="5.5546875" style="99" bestFit="1" customWidth="1"/>
    <col min="20" max="20" width="14.5546875" style="99" bestFit="1" customWidth="1"/>
    <col min="21" max="21" width="5.5546875" style="99" bestFit="1" customWidth="1"/>
    <col min="22" max="22" width="5.6640625" style="99" bestFit="1" customWidth="1"/>
    <col min="23" max="23" width="4.5546875" style="99" bestFit="1" customWidth="1"/>
    <col min="24" max="24" width="6.6640625" style="99" bestFit="1" customWidth="1"/>
    <col min="25" max="25" width="4.5546875" style="99" bestFit="1" customWidth="1"/>
    <col min="26" max="26" width="5.6640625" style="99" bestFit="1" customWidth="1"/>
    <col min="27" max="27" width="5.5546875" style="99" bestFit="1" customWidth="1"/>
    <col min="28" max="28" width="5.88671875" style="99" bestFit="1" customWidth="1"/>
    <col min="29" max="29" width="6.44140625" style="99" bestFit="1" customWidth="1"/>
    <col min="30" max="30" width="15.44140625" style="99" bestFit="1" customWidth="1"/>
    <col min="31" max="31" width="6.5546875" style="99" bestFit="1" customWidth="1"/>
    <col min="32" max="32" width="5" style="99" bestFit="1" customWidth="1"/>
    <col min="33" max="33" width="5.109375" style="99" bestFit="1" customWidth="1"/>
    <col min="34" max="34" width="4.109375" style="99" bestFit="1" customWidth="1"/>
    <col min="35" max="35" width="6.5546875" style="99" bestFit="1" customWidth="1"/>
    <col min="36" max="36" width="6.109375" style="99" bestFit="1" customWidth="1"/>
    <col min="37" max="37" width="4.88671875" style="99" bestFit="1" customWidth="1"/>
    <col min="38" max="38" width="10" style="99" bestFit="1" customWidth="1"/>
    <col min="39" max="40" width="7.6640625" style="99" bestFit="1" customWidth="1"/>
    <col min="41" max="41" width="9.33203125" style="99" bestFit="1" customWidth="1"/>
    <col min="42" max="42" width="6" style="99" customWidth="1"/>
    <col min="43" max="43" width="5.6640625" style="99" bestFit="1" customWidth="1"/>
    <col min="44" max="44" width="4.33203125" style="99" bestFit="1" customWidth="1"/>
    <col min="45" max="45" width="6.6640625" style="99" bestFit="1" customWidth="1"/>
    <col min="46" max="46" width="4.5546875" style="99" bestFit="1" customWidth="1"/>
    <col min="47" max="47" width="4.109375" style="99" customWidth="1"/>
    <col min="48" max="48" width="4.33203125" style="99" bestFit="1" customWidth="1"/>
    <col min="49" max="49" width="4.109375" style="99" bestFit="1" customWidth="1"/>
    <col min="50" max="50" width="6.6640625" style="99" bestFit="1" customWidth="1"/>
    <col min="51" max="51" width="3.33203125" style="99" customWidth="1"/>
    <col min="52" max="52" width="6.6640625" style="99" bestFit="1" customWidth="1"/>
    <col min="53" max="53" width="6.88671875" style="99" bestFit="1" customWidth="1"/>
    <col min="54" max="54" width="5.6640625" style="99" bestFit="1" customWidth="1"/>
    <col min="55" max="55" width="5.109375" style="99" bestFit="1" customWidth="1"/>
    <col min="56" max="56" width="5.33203125" style="99" customWidth="1"/>
    <col min="57" max="57" width="8.6640625" style="99" bestFit="1" customWidth="1"/>
    <col min="58" max="58" width="4.88671875" style="99" customWidth="1"/>
    <col min="59" max="59" width="7.88671875" style="99" bestFit="1" customWidth="1"/>
    <col min="60" max="60" width="5.88671875" style="99" customWidth="1"/>
    <col min="61" max="61" width="6" style="99" customWidth="1"/>
    <col min="62" max="62" width="5.6640625" style="99" bestFit="1" customWidth="1"/>
    <col min="63" max="63" width="5.6640625" style="99" customWidth="1"/>
    <col min="64" max="64" width="3.88671875" style="99" bestFit="1" customWidth="1"/>
    <col min="65" max="65" width="6.6640625" style="99" bestFit="1" customWidth="1"/>
    <col min="66" max="66" width="3.88671875" style="99" bestFit="1" customWidth="1"/>
    <col min="67" max="67" width="7.6640625" style="99" bestFit="1" customWidth="1"/>
    <col min="68" max="68" width="8" style="99" bestFit="1" customWidth="1"/>
    <col min="69" max="70" width="5.33203125" style="99" bestFit="1" customWidth="1"/>
    <col min="71" max="72" width="5.6640625" style="99" bestFit="1" customWidth="1"/>
    <col min="73" max="73" width="9.109375" style="99" bestFit="1" customWidth="1"/>
    <col min="74" max="74" width="7.109375" style="99" bestFit="1" customWidth="1"/>
    <col min="75" max="16384" width="9.109375" style="99"/>
  </cols>
  <sheetData>
    <row r="1" spans="1:89" x14ac:dyDescent="0.3">
      <c r="B1" s="99" t="s">
        <v>482</v>
      </c>
      <c r="Q1" s="99" t="s">
        <v>483</v>
      </c>
    </row>
    <row r="2" spans="1:89" x14ac:dyDescent="0.3">
      <c r="A2" s="99" t="s">
        <v>52</v>
      </c>
      <c r="B2" s="99" t="s">
        <v>59</v>
      </c>
      <c r="C2" s="99" t="s">
        <v>57</v>
      </c>
      <c r="D2" s="99" t="s">
        <v>60</v>
      </c>
      <c r="E2" s="99" t="s">
        <v>54</v>
      </c>
      <c r="F2" s="99" t="s">
        <v>53</v>
      </c>
      <c r="G2" s="99" t="s">
        <v>61</v>
      </c>
      <c r="H2" s="99" t="s">
        <v>62</v>
      </c>
      <c r="I2" s="99" t="s">
        <v>63</v>
      </c>
      <c r="J2" s="99" t="s">
        <v>64</v>
      </c>
      <c r="K2" s="99" t="s">
        <v>65</v>
      </c>
      <c r="L2" s="99" t="s">
        <v>68</v>
      </c>
      <c r="M2" s="99" t="s">
        <v>317</v>
      </c>
      <c r="N2" s="99" t="s">
        <v>320</v>
      </c>
      <c r="O2" s="99" t="s">
        <v>327</v>
      </c>
      <c r="Q2" s="99" t="s">
        <v>227</v>
      </c>
      <c r="R2" s="100" t="s">
        <v>391</v>
      </c>
      <c r="S2" s="100" t="s">
        <v>131</v>
      </c>
      <c r="T2" s="100" t="s">
        <v>132</v>
      </c>
      <c r="U2" s="100" t="s">
        <v>133</v>
      </c>
      <c r="V2" s="100" t="s">
        <v>392</v>
      </c>
      <c r="W2" s="100" t="s">
        <v>134</v>
      </c>
      <c r="X2" s="100" t="s">
        <v>59</v>
      </c>
      <c r="Y2" s="100" t="s">
        <v>136</v>
      </c>
      <c r="Z2" s="100" t="s">
        <v>137</v>
      </c>
      <c r="AA2" s="100" t="s">
        <v>393</v>
      </c>
      <c r="AB2" s="100" t="s">
        <v>138</v>
      </c>
      <c r="AC2" s="100" t="s">
        <v>139</v>
      </c>
      <c r="AD2" s="100" t="s">
        <v>140</v>
      </c>
      <c r="AE2" s="100" t="s">
        <v>141</v>
      </c>
      <c r="AF2" s="100" t="s">
        <v>142</v>
      </c>
      <c r="AG2" s="100" t="s">
        <v>143</v>
      </c>
      <c r="AH2" s="100" t="s">
        <v>394</v>
      </c>
      <c r="AI2" s="100" t="s">
        <v>144</v>
      </c>
      <c r="AJ2" s="100" t="s">
        <v>400</v>
      </c>
      <c r="AK2" s="100" t="s">
        <v>57</v>
      </c>
      <c r="AL2" s="100" t="s">
        <v>128</v>
      </c>
      <c r="AM2" s="100" t="s">
        <v>145</v>
      </c>
      <c r="AN2" s="100" t="s">
        <v>146</v>
      </c>
      <c r="AO2" s="100" t="s">
        <v>60</v>
      </c>
      <c r="AP2" s="100" t="s">
        <v>147</v>
      </c>
      <c r="AQ2" s="100" t="s">
        <v>148</v>
      </c>
      <c r="AR2" s="100" t="s">
        <v>149</v>
      </c>
      <c r="AS2" s="100" t="s">
        <v>150</v>
      </c>
      <c r="AT2" s="100" t="s">
        <v>151</v>
      </c>
      <c r="AU2" s="100" t="s">
        <v>152</v>
      </c>
      <c r="AV2" s="100" t="s">
        <v>153</v>
      </c>
      <c r="AW2" s="100" t="s">
        <v>154</v>
      </c>
      <c r="AX2" s="100" t="s">
        <v>155</v>
      </c>
      <c r="AY2" s="100" t="s">
        <v>156</v>
      </c>
      <c r="AZ2" s="100" t="s">
        <v>54</v>
      </c>
      <c r="BA2" s="100" t="s">
        <v>53</v>
      </c>
      <c r="BB2" s="100" t="s">
        <v>157</v>
      </c>
      <c r="BC2" s="100" t="s">
        <v>158</v>
      </c>
      <c r="BD2" s="100" t="s">
        <v>159</v>
      </c>
      <c r="BE2" s="100" t="s">
        <v>160</v>
      </c>
      <c r="BF2" s="100" t="s">
        <v>161</v>
      </c>
      <c r="BG2" s="100" t="s">
        <v>162</v>
      </c>
      <c r="BH2" s="100" t="s">
        <v>163</v>
      </c>
      <c r="BI2" s="100" t="s">
        <v>164</v>
      </c>
      <c r="BJ2" s="100" t="s">
        <v>165</v>
      </c>
      <c r="BK2" s="100" t="s">
        <v>395</v>
      </c>
      <c r="BL2" s="100" t="s">
        <v>166</v>
      </c>
      <c r="BM2" s="100" t="s">
        <v>167</v>
      </c>
      <c r="BN2" s="100" t="s">
        <v>168</v>
      </c>
      <c r="BO2" s="100" t="s">
        <v>61</v>
      </c>
      <c r="BP2" s="100" t="s">
        <v>401</v>
      </c>
      <c r="BQ2" s="100" t="s">
        <v>169</v>
      </c>
      <c r="BR2" s="100" t="s">
        <v>170</v>
      </c>
      <c r="BS2" s="100" t="s">
        <v>171</v>
      </c>
      <c r="BT2" s="100" t="s">
        <v>173</v>
      </c>
      <c r="BU2" s="100" t="s">
        <v>174</v>
      </c>
      <c r="BV2" s="100" t="s">
        <v>402</v>
      </c>
      <c r="BX2" s="99" t="s">
        <v>141</v>
      </c>
      <c r="BY2" s="99" t="s">
        <v>59</v>
      </c>
      <c r="BZ2" s="99" t="s">
        <v>57</v>
      </c>
      <c r="CA2" s="99" t="s">
        <v>60</v>
      </c>
      <c r="CB2" s="99" t="s">
        <v>54</v>
      </c>
      <c r="CC2" s="99" t="s">
        <v>53</v>
      </c>
      <c r="CD2" s="99" t="s">
        <v>61</v>
      </c>
      <c r="CE2" s="99" t="s">
        <v>62</v>
      </c>
      <c r="CF2" s="99" t="s">
        <v>63</v>
      </c>
      <c r="CG2" s="99" t="s">
        <v>64</v>
      </c>
      <c r="CH2" s="99" t="s">
        <v>65</v>
      </c>
      <c r="CI2" s="99" t="s">
        <v>317</v>
      </c>
      <c r="CJ2" s="99" t="s">
        <v>320</v>
      </c>
      <c r="CK2" s="99" t="s">
        <v>327</v>
      </c>
    </row>
    <row r="3" spans="1:89" x14ac:dyDescent="0.3">
      <c r="A3" s="100" t="s">
        <v>0</v>
      </c>
      <c r="B3" s="100">
        <v>112.93700878</v>
      </c>
      <c r="C3" s="100">
        <v>0.28872417709999998</v>
      </c>
      <c r="D3" s="100">
        <v>1088.3494086000001</v>
      </c>
      <c r="E3" s="100">
        <v>16.147132571</v>
      </c>
      <c r="F3" s="100">
        <v>14.340283061999999</v>
      </c>
      <c r="G3" s="100">
        <v>30.789396686</v>
      </c>
      <c r="H3" s="100">
        <v>49.711153314999997</v>
      </c>
      <c r="I3" s="100">
        <v>1.1383842E-2</v>
      </c>
      <c r="J3" s="100">
        <v>4.8717619999999999E-4</v>
      </c>
      <c r="K3" s="100">
        <v>7.8046362499999994E-2</v>
      </c>
      <c r="L3" s="100"/>
      <c r="M3" s="100"/>
      <c r="N3" s="30"/>
      <c r="O3" s="30">
        <v>7.0742329999999999E-4</v>
      </c>
      <c r="P3" s="100"/>
      <c r="Q3" s="99" t="s">
        <v>0</v>
      </c>
      <c r="R3" s="100">
        <v>0</v>
      </c>
      <c r="S3" s="100">
        <v>1.14107793628334E-2</v>
      </c>
      <c r="T3" s="100">
        <v>1.14107793628334E-2</v>
      </c>
      <c r="U3" s="100">
        <v>0</v>
      </c>
      <c r="V3" s="100">
        <v>4.8832848644256603E-4</v>
      </c>
      <c r="W3" s="100">
        <v>0</v>
      </c>
      <c r="X3" s="100">
        <v>113.20405385891399</v>
      </c>
      <c r="Y3" s="100">
        <v>0.76564376904909204</v>
      </c>
      <c r="Z3" s="100">
        <v>1.6494984294746899</v>
      </c>
      <c r="AA3" s="100">
        <v>1.1201939278152699</v>
      </c>
      <c r="AB3" s="100">
        <v>0</v>
      </c>
      <c r="AC3" s="100">
        <v>7.8231315897419204E-2</v>
      </c>
      <c r="AD3" s="100">
        <v>7.8231315897419204E-2</v>
      </c>
      <c r="AE3" s="100">
        <v>8.7273656112039095</v>
      </c>
      <c r="AF3" s="100">
        <v>0.60976201036282096</v>
      </c>
      <c r="AG3" s="100">
        <v>0.49178527016959001</v>
      </c>
      <c r="AH3" s="100">
        <v>0</v>
      </c>
      <c r="AI3" s="100">
        <v>0</v>
      </c>
      <c r="AJ3" s="100">
        <v>7.0910622818598002E-4</v>
      </c>
      <c r="AK3" s="100">
        <v>0.28940707540358201</v>
      </c>
      <c r="AL3" s="100">
        <v>0</v>
      </c>
      <c r="AM3" s="100">
        <v>981.83110192518404</v>
      </c>
      <c r="AN3" s="100">
        <v>100.364808831715</v>
      </c>
      <c r="AO3" s="100">
        <v>1090.9232763681</v>
      </c>
      <c r="AP3" s="100">
        <v>0</v>
      </c>
      <c r="AQ3" s="100">
        <v>1.5078152124428801</v>
      </c>
      <c r="AR3" s="100">
        <v>0</v>
      </c>
      <c r="AS3" s="100">
        <v>27.539864764959798</v>
      </c>
      <c r="AT3" s="100">
        <v>0.27491052321191201</v>
      </c>
      <c r="AU3" s="100">
        <v>0</v>
      </c>
      <c r="AV3" s="100">
        <v>1.01944101809443</v>
      </c>
      <c r="AW3" s="100">
        <v>1.1213946548939899E-2</v>
      </c>
      <c r="AX3" s="100">
        <v>0</v>
      </c>
      <c r="AY3" s="100">
        <v>0</v>
      </c>
      <c r="AZ3" s="100">
        <v>16.185308305913299</v>
      </c>
      <c r="BA3" s="100">
        <v>14.374186726522099</v>
      </c>
      <c r="BB3" s="100">
        <v>1.8111215793911799</v>
      </c>
      <c r="BC3" s="100">
        <v>4.7913997034783398E-2</v>
      </c>
      <c r="BD3" s="100">
        <v>0</v>
      </c>
      <c r="BE3" s="100">
        <v>3.5877707744285798</v>
      </c>
      <c r="BF3" s="100">
        <v>0</v>
      </c>
      <c r="BG3" s="100">
        <v>1.5291697393585599</v>
      </c>
      <c r="BH3" s="100">
        <v>0</v>
      </c>
      <c r="BI3" s="100">
        <v>0</v>
      </c>
      <c r="BJ3" s="100">
        <v>6.1166724758456201</v>
      </c>
      <c r="BK3" s="100">
        <v>1.86532426195935</v>
      </c>
      <c r="BL3" s="100">
        <v>4.8933444997436799E-2</v>
      </c>
      <c r="BM3" s="100">
        <v>1.7361219045729199</v>
      </c>
      <c r="BN3" s="100">
        <v>2.0389024289422701E-3</v>
      </c>
      <c r="BO3" s="100">
        <v>30.862147676604</v>
      </c>
      <c r="BP3" s="100">
        <v>13.022765345923601</v>
      </c>
      <c r="BQ3" s="100">
        <v>0</v>
      </c>
      <c r="BR3" s="100">
        <v>0</v>
      </c>
      <c r="BS3" s="100">
        <v>5.4661252287725297</v>
      </c>
      <c r="BT3" s="100">
        <v>5.1656370795152098</v>
      </c>
      <c r="BU3" s="100">
        <v>49.828717516272803</v>
      </c>
      <c r="BV3" s="100">
        <v>5.72651635525275</v>
      </c>
      <c r="BX3" s="36">
        <f t="shared" ref="BX3:BX60" si="0">AE3/AO3</f>
        <v>7.9999811171497237E-3</v>
      </c>
      <c r="BY3" s="86">
        <f t="shared" ref="BY3:BY60" si="1">IF(B3=0,"",(X3-B3)/B3)</f>
        <v>2.3645488914461658E-3</v>
      </c>
      <c r="BZ3" s="86">
        <f t="shared" ref="BZ3:BZ60" si="2">IF(C3=0,"",(AK3-C3)/C3)</f>
        <v>2.3652272921554228E-3</v>
      </c>
      <c r="CA3" s="86">
        <f t="shared" ref="CA3:CA60" si="3">IF(D3=0,"",(AO3-D3)/D3)</f>
        <v>2.3649277959463802E-3</v>
      </c>
      <c r="CB3" s="86">
        <f t="shared" ref="CB3:CC34" si="4">IF(E3=0,"",(AZ3-E3)/E3)</f>
        <v>2.3642423659704127E-3</v>
      </c>
      <c r="CC3" s="86">
        <f t="shared" si="4"/>
        <v>2.3642256136450056E-3</v>
      </c>
      <c r="CD3" s="86">
        <f t="shared" ref="CD3:CD60" si="5">IF(G3=0,"",(BO3-G3)/G3)</f>
        <v>2.3628585953124515E-3</v>
      </c>
      <c r="CE3" s="86">
        <f t="shared" ref="CE3:CE60" si="6">IF(H3=0,"",(BU3-H3)/H3)</f>
        <v>2.3649461626417752E-3</v>
      </c>
      <c r="CF3" s="86">
        <f t="shared" ref="CF3:CF60" si="7">IF(I3=0,"",(T3-I3)/I3)</f>
        <v>2.3662804555263438E-3</v>
      </c>
      <c r="CG3" s="86">
        <f t="shared" ref="CG3:CG60" si="8">IF(J3=0,"",(V3-J3)/J3)</f>
        <v>2.3652354991192965E-3</v>
      </c>
      <c r="CH3" s="86">
        <f t="shared" ref="CH3:CH60" si="9">IF(K3=0,"",(AD3-K3)/K3)</f>
        <v>2.3697888216021633E-3</v>
      </c>
      <c r="CI3" s="86" t="str">
        <f>IF(M3=0,"",(#REF!-M3)/M3)</f>
        <v/>
      </c>
      <c r="CJ3" s="86" t="str">
        <f>IF(N3=0,"",(#REF!-N3)/N3)</f>
        <v/>
      </c>
      <c r="CK3" s="86">
        <f t="shared" ref="CK3:CK60" si="10">IF(O3=0,"",(AJ3-O3)/O3)</f>
        <v>2.3789549849150236E-3</v>
      </c>
    </row>
    <row r="4" spans="1:89" x14ac:dyDescent="0.3">
      <c r="A4" s="100" t="s">
        <v>2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30"/>
      <c r="O4" s="30"/>
      <c r="P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X4" s="36" t="e">
        <f t="shared" si="0"/>
        <v>#DIV/0!</v>
      </c>
      <c r="BY4" s="86" t="str">
        <f t="shared" si="1"/>
        <v/>
      </c>
      <c r="BZ4" s="86" t="str">
        <f t="shared" si="2"/>
        <v/>
      </c>
      <c r="CA4" s="86" t="str">
        <f t="shared" si="3"/>
        <v/>
      </c>
      <c r="CB4" s="86" t="str">
        <f t="shared" si="4"/>
        <v/>
      </c>
      <c r="CC4" s="86" t="str">
        <f t="shared" si="4"/>
        <v/>
      </c>
      <c r="CD4" s="86" t="str">
        <f t="shared" si="5"/>
        <v/>
      </c>
      <c r="CE4" s="86" t="str">
        <f t="shared" si="6"/>
        <v/>
      </c>
      <c r="CF4" s="86" t="str">
        <f t="shared" si="7"/>
        <v/>
      </c>
      <c r="CG4" s="86" t="str">
        <f t="shared" si="8"/>
        <v/>
      </c>
      <c r="CH4" s="86" t="str">
        <f t="shared" si="9"/>
        <v/>
      </c>
      <c r="CI4" s="86" t="str">
        <f>IF(M4=0,"",(#REF!-M4)/M4)</f>
        <v/>
      </c>
      <c r="CJ4" s="86" t="str">
        <f>IF(N4=0,"",(#REF!-N4)/N4)</f>
        <v/>
      </c>
      <c r="CK4" s="86" t="str">
        <f t="shared" si="10"/>
        <v/>
      </c>
    </row>
    <row r="5" spans="1:89" x14ac:dyDescent="0.3">
      <c r="A5" s="100" t="s">
        <v>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30"/>
      <c r="O5" s="30"/>
      <c r="P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X5" s="36" t="e">
        <f t="shared" si="0"/>
        <v>#DIV/0!</v>
      </c>
      <c r="BY5" s="86" t="str">
        <f t="shared" si="1"/>
        <v/>
      </c>
      <c r="BZ5" s="86" t="str">
        <f t="shared" si="2"/>
        <v/>
      </c>
      <c r="CA5" s="86" t="str">
        <f t="shared" si="3"/>
        <v/>
      </c>
      <c r="CB5" s="86" t="str">
        <f t="shared" si="4"/>
        <v/>
      </c>
      <c r="CC5" s="86" t="str">
        <f t="shared" si="4"/>
        <v/>
      </c>
      <c r="CD5" s="86" t="str">
        <f t="shared" si="5"/>
        <v/>
      </c>
      <c r="CE5" s="86" t="str">
        <f t="shared" si="6"/>
        <v/>
      </c>
      <c r="CF5" s="86" t="str">
        <f t="shared" si="7"/>
        <v/>
      </c>
      <c r="CG5" s="86" t="str">
        <f t="shared" si="8"/>
        <v/>
      </c>
      <c r="CH5" s="86" t="str">
        <f t="shared" si="9"/>
        <v/>
      </c>
      <c r="CI5" s="86" t="str">
        <f>IF(M5=0,"",(#REF!-M5)/M5)</f>
        <v/>
      </c>
      <c r="CJ5" s="86" t="str">
        <f>IF(N5=0,"",(#REF!-N5)/N5)</f>
        <v/>
      </c>
      <c r="CK5" s="86" t="str">
        <f t="shared" si="10"/>
        <v/>
      </c>
    </row>
    <row r="6" spans="1:89" x14ac:dyDescent="0.3">
      <c r="A6" s="100" t="s">
        <v>4</v>
      </c>
      <c r="B6" s="100">
        <v>2.4287039654</v>
      </c>
      <c r="C6" s="100">
        <v>1.4746E-3</v>
      </c>
      <c r="D6" s="100">
        <v>23.693899412</v>
      </c>
      <c r="E6" s="100">
        <v>0.35571364020000001</v>
      </c>
      <c r="F6" s="100">
        <v>0.31936174849999999</v>
      </c>
      <c r="G6" s="100">
        <v>0.66084863279999995</v>
      </c>
      <c r="H6" s="100">
        <v>1.1009608372999999</v>
      </c>
      <c r="I6" s="100">
        <v>2.419535E-4</v>
      </c>
      <c r="J6" s="100">
        <v>1.0683526E-3</v>
      </c>
      <c r="K6" s="100">
        <v>1.7080357999999999E-3</v>
      </c>
      <c r="L6" s="30"/>
      <c r="M6" s="100"/>
      <c r="N6" s="30"/>
      <c r="O6" s="30">
        <v>4.8055E-5</v>
      </c>
      <c r="P6" s="100"/>
      <c r="Q6" s="99" t="s">
        <v>4</v>
      </c>
      <c r="R6" s="100">
        <v>0</v>
      </c>
      <c r="S6" s="100">
        <v>2.42533385157823E-4</v>
      </c>
      <c r="T6" s="100">
        <v>2.42533385157823E-4</v>
      </c>
      <c r="U6" s="100">
        <v>0</v>
      </c>
      <c r="V6" s="100">
        <v>1.0708642388762E-3</v>
      </c>
      <c r="W6" s="100">
        <v>0</v>
      </c>
      <c r="X6" s="100">
        <v>2.4344367611898301</v>
      </c>
      <c r="Y6" s="100">
        <v>1.69406364310918E-2</v>
      </c>
      <c r="Z6" s="100">
        <v>3.6496205868152602E-2</v>
      </c>
      <c r="AA6" s="100">
        <v>2.4785380256022602E-2</v>
      </c>
      <c r="AB6" s="100">
        <v>0</v>
      </c>
      <c r="AC6" s="100">
        <v>1.7115577282009701E-3</v>
      </c>
      <c r="AD6" s="100">
        <v>1.7115577282009701E-3</v>
      </c>
      <c r="AE6" s="100">
        <v>0.18999938755601101</v>
      </c>
      <c r="AF6" s="100">
        <v>1.3491560234020599E-2</v>
      </c>
      <c r="AG6" s="100">
        <v>1.0880668546360399E-2</v>
      </c>
      <c r="AH6" s="100">
        <v>0</v>
      </c>
      <c r="AI6" s="100">
        <v>0</v>
      </c>
      <c r="AJ6" s="100">
        <v>4.8167483654971102E-5</v>
      </c>
      <c r="AK6" s="100">
        <v>1.47813433864096E-3</v>
      </c>
      <c r="AL6" s="100">
        <v>0</v>
      </c>
      <c r="AM6" s="100">
        <v>21.3748822698787</v>
      </c>
      <c r="AN6" s="100">
        <v>2.18499338282709</v>
      </c>
      <c r="AO6" s="100">
        <v>23.749875040261799</v>
      </c>
      <c r="AP6" s="100">
        <v>0</v>
      </c>
      <c r="AQ6" s="100">
        <v>3.3361824919944799E-2</v>
      </c>
      <c r="AR6" s="100">
        <v>0</v>
      </c>
      <c r="AS6" s="100">
        <v>0.60934134431786202</v>
      </c>
      <c r="AT6" s="100">
        <v>6.1223927864768298E-3</v>
      </c>
      <c r="AU6" s="100">
        <v>0</v>
      </c>
      <c r="AV6" s="100">
        <v>2.2703278824054599E-2</v>
      </c>
      <c r="AW6" s="100">
        <v>2.4974022939091802E-4</v>
      </c>
      <c r="AX6" s="100">
        <v>0</v>
      </c>
      <c r="AY6" s="100">
        <v>0</v>
      </c>
      <c r="AZ6" s="100">
        <v>0.35655477516713802</v>
      </c>
      <c r="BA6" s="100">
        <v>0.32011681962333999</v>
      </c>
      <c r="BB6" s="100">
        <v>3.6437955543797501E-2</v>
      </c>
      <c r="BC6" s="100">
        <v>1.06705346759481E-3</v>
      </c>
      <c r="BD6" s="100">
        <v>0</v>
      </c>
      <c r="BE6" s="100">
        <v>7.9900309198234196E-2</v>
      </c>
      <c r="BF6" s="100">
        <v>0</v>
      </c>
      <c r="BG6" s="100">
        <v>3.4054999255940202E-2</v>
      </c>
      <c r="BH6" s="100">
        <v>0</v>
      </c>
      <c r="BI6" s="100">
        <v>0</v>
      </c>
      <c r="BJ6" s="100">
        <v>0.13622019874667199</v>
      </c>
      <c r="BK6" s="100">
        <v>4.12713775032875E-2</v>
      </c>
      <c r="BL6" s="100">
        <v>1.0897621764028201E-3</v>
      </c>
      <c r="BM6" s="100">
        <v>3.8663678301559097E-2</v>
      </c>
      <c r="BN6" s="100">
        <v>4.54066370145009E-5</v>
      </c>
      <c r="BO6" s="100">
        <v>0.66241168626024505</v>
      </c>
      <c r="BP6" s="100">
        <v>0.28813856746731797</v>
      </c>
      <c r="BQ6" s="100">
        <v>0</v>
      </c>
      <c r="BR6" s="100">
        <v>0</v>
      </c>
      <c r="BS6" s="100">
        <v>0.120941300516432</v>
      </c>
      <c r="BT6" s="100">
        <v>0.114293524542403</v>
      </c>
      <c r="BU6" s="100">
        <v>1.10356080843488</v>
      </c>
      <c r="BV6" s="100">
        <v>0.126702450936137</v>
      </c>
      <c r="BX6" s="36">
        <f t="shared" si="0"/>
        <v>8.0000163046717501E-3</v>
      </c>
      <c r="BY6" s="86">
        <f t="shared" si="1"/>
        <v>2.3604341539772344E-3</v>
      </c>
      <c r="BZ6" s="86">
        <f t="shared" si="2"/>
        <v>2.3968117733351585E-3</v>
      </c>
      <c r="CA6" s="86">
        <f t="shared" si="3"/>
        <v>2.3624489700268102E-3</v>
      </c>
      <c r="CB6" s="86">
        <f t="shared" si="4"/>
        <v>2.3646407449123227E-3</v>
      </c>
      <c r="CC6" s="86">
        <f t="shared" si="4"/>
        <v>2.3643129676189163E-3</v>
      </c>
      <c r="CD6" s="86">
        <f t="shared" si="5"/>
        <v>2.3652215994190385E-3</v>
      </c>
      <c r="CE6" s="86">
        <f t="shared" si="6"/>
        <v>2.3615473382834068E-3</v>
      </c>
      <c r="CF6" s="86">
        <f t="shared" si="7"/>
        <v>2.3966801795510177E-3</v>
      </c>
      <c r="CG6" s="86">
        <f t="shared" si="8"/>
        <v>2.3509456299352412E-3</v>
      </c>
      <c r="CH6" s="86">
        <f t="shared" si="9"/>
        <v>2.0619756336313997E-3</v>
      </c>
      <c r="CI6" s="86" t="str">
        <f>IF(M6=0,"",(#REF!-M6)/M6)</f>
        <v/>
      </c>
      <c r="CJ6" s="86" t="str">
        <f>IF(N6=0,"",(#REF!-N6)/N6)</f>
        <v/>
      </c>
      <c r="CK6" s="86">
        <f t="shared" si="10"/>
        <v>2.3407273950910934E-3</v>
      </c>
    </row>
    <row r="7" spans="1:89" x14ac:dyDescent="0.3">
      <c r="A7" s="100" t="s">
        <v>5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30"/>
      <c r="O7" s="30"/>
      <c r="P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X7" s="36" t="e">
        <f t="shared" si="0"/>
        <v>#DIV/0!</v>
      </c>
      <c r="BY7" s="86" t="str">
        <f t="shared" si="1"/>
        <v/>
      </c>
      <c r="BZ7" s="86" t="str">
        <f t="shared" si="2"/>
        <v/>
      </c>
      <c r="CA7" s="86" t="str">
        <f t="shared" si="3"/>
        <v/>
      </c>
      <c r="CB7" s="86" t="str">
        <f t="shared" si="4"/>
        <v/>
      </c>
      <c r="CC7" s="86" t="str">
        <f t="shared" si="4"/>
        <v/>
      </c>
      <c r="CD7" s="86" t="str">
        <f t="shared" si="5"/>
        <v/>
      </c>
      <c r="CE7" s="86" t="str">
        <f t="shared" si="6"/>
        <v/>
      </c>
      <c r="CF7" s="86" t="str">
        <f t="shared" si="7"/>
        <v/>
      </c>
      <c r="CG7" s="86" t="str">
        <f t="shared" si="8"/>
        <v/>
      </c>
      <c r="CH7" s="86" t="str">
        <f t="shared" si="9"/>
        <v/>
      </c>
      <c r="CI7" s="86" t="str">
        <f>IF(M7=0,"",(#REF!-M7)/M7)</f>
        <v/>
      </c>
      <c r="CJ7" s="86" t="str">
        <f>IF(N7=0,"",(#REF!-N7)/N7)</f>
        <v/>
      </c>
      <c r="CK7" s="86" t="str">
        <f t="shared" si="10"/>
        <v/>
      </c>
    </row>
    <row r="8" spans="1:89" x14ac:dyDescent="0.3">
      <c r="A8" s="100" t="s">
        <v>6</v>
      </c>
      <c r="B8" s="100">
        <v>57.309233603999999</v>
      </c>
      <c r="C8" s="100">
        <v>0.1024856079</v>
      </c>
      <c r="D8" s="100">
        <v>593.94755581000004</v>
      </c>
      <c r="E8" s="100">
        <v>7.8280724668000001</v>
      </c>
      <c r="F8" s="100">
        <v>7.0257653955999997</v>
      </c>
      <c r="G8" s="100">
        <v>15.031456135999999</v>
      </c>
      <c r="H8" s="100">
        <v>25.555378150999999</v>
      </c>
      <c r="I8" s="100">
        <v>5.8521857999999996E-3</v>
      </c>
      <c r="J8" s="100">
        <v>2.5045360000000002E-4</v>
      </c>
      <c r="K8" s="100">
        <v>4.0122022200000003E-2</v>
      </c>
      <c r="L8" s="100"/>
      <c r="M8" s="100"/>
      <c r="N8" s="30"/>
      <c r="O8" s="30">
        <v>3.4869870000000001E-4</v>
      </c>
      <c r="P8" s="100"/>
      <c r="Q8" s="99" t="s">
        <v>6</v>
      </c>
      <c r="R8" s="100">
        <v>0</v>
      </c>
      <c r="S8" s="100">
        <v>5.86572349883432E-3</v>
      </c>
      <c r="T8" s="100">
        <v>5.86572349883432E-3</v>
      </c>
      <c r="U8" s="100">
        <v>0</v>
      </c>
      <c r="V8" s="100">
        <v>2.510381436158E-4</v>
      </c>
      <c r="W8" s="100">
        <v>0</v>
      </c>
      <c r="X8" s="100">
        <v>57.4448954954062</v>
      </c>
      <c r="Y8" s="100">
        <v>0.39360102909935601</v>
      </c>
      <c r="Z8" s="100">
        <v>0.84796654569917096</v>
      </c>
      <c r="AA8" s="100">
        <v>0.57586853902776003</v>
      </c>
      <c r="AB8" s="100">
        <v>0</v>
      </c>
      <c r="AC8" s="100">
        <v>4.0217331163323801E-2</v>
      </c>
      <c r="AD8" s="100">
        <v>4.0217331163323801E-2</v>
      </c>
      <c r="AE8" s="100">
        <v>4.7628060318457504</v>
      </c>
      <c r="AF8" s="100">
        <v>0.313463252606689</v>
      </c>
      <c r="AG8" s="100">
        <v>0.252815184720867</v>
      </c>
      <c r="AH8" s="100">
        <v>0</v>
      </c>
      <c r="AI8" s="100">
        <v>0</v>
      </c>
      <c r="AJ8" s="100">
        <v>3.4952623821871902E-4</v>
      </c>
      <c r="AK8" s="100">
        <v>0.102727899491283</v>
      </c>
      <c r="AL8" s="100">
        <v>0</v>
      </c>
      <c r="AM8" s="100">
        <v>535.81681377006805</v>
      </c>
      <c r="AN8" s="100">
        <v>54.772352651333598</v>
      </c>
      <c r="AO8" s="100">
        <v>595.35197245324696</v>
      </c>
      <c r="AP8" s="100">
        <v>0</v>
      </c>
      <c r="AQ8" s="100">
        <v>0.77512896941086895</v>
      </c>
      <c r="AR8" s="100">
        <v>0</v>
      </c>
      <c r="AS8" s="100">
        <v>14.1575163114469</v>
      </c>
      <c r="AT8" s="100">
        <v>0.134687071545495</v>
      </c>
      <c r="AU8" s="100">
        <v>0</v>
      </c>
      <c r="AV8" s="100">
        <v>0.49946005500531798</v>
      </c>
      <c r="AW8" s="100">
        <v>5.4940473001647899E-3</v>
      </c>
      <c r="AX8" s="100">
        <v>0</v>
      </c>
      <c r="AY8" s="100">
        <v>0</v>
      </c>
      <c r="AZ8" s="100">
        <v>7.8465868784205997</v>
      </c>
      <c r="BA8" s="100">
        <v>7.0423830060020798</v>
      </c>
      <c r="BB8" s="100">
        <v>0.80420387241852498</v>
      </c>
      <c r="BC8" s="100">
        <v>2.34746076048435E-2</v>
      </c>
      <c r="BD8" s="100">
        <v>0</v>
      </c>
      <c r="BE8" s="100">
        <v>1.7577586049152001</v>
      </c>
      <c r="BF8" s="100">
        <v>0</v>
      </c>
      <c r="BG8" s="100">
        <v>0.74918920617073603</v>
      </c>
      <c r="BH8" s="100">
        <v>0</v>
      </c>
      <c r="BI8" s="100">
        <v>0</v>
      </c>
      <c r="BJ8" s="100">
        <v>2.9967649817843101</v>
      </c>
      <c r="BK8" s="100">
        <v>0.95892423402239002</v>
      </c>
      <c r="BL8" s="100">
        <v>2.39740470797025E-2</v>
      </c>
      <c r="BM8" s="100">
        <v>0.85058144700364202</v>
      </c>
      <c r="BN8" s="100">
        <v>9.9893759266301901E-4</v>
      </c>
      <c r="BO8" s="100">
        <v>15.0670027039688</v>
      </c>
      <c r="BP8" s="100">
        <v>6.6947032073261497</v>
      </c>
      <c r="BQ8" s="100">
        <v>0</v>
      </c>
      <c r="BR8" s="100">
        <v>0</v>
      </c>
      <c r="BS8" s="100">
        <v>2.8100114261298401</v>
      </c>
      <c r="BT8" s="100">
        <v>2.6555377961275699</v>
      </c>
      <c r="BU8" s="100">
        <v>25.615803722504101</v>
      </c>
      <c r="BV8" s="100">
        <v>2.9438456144529401</v>
      </c>
      <c r="BX8" s="36">
        <f t="shared" si="0"/>
        <v>7.9999836268616273E-3</v>
      </c>
      <c r="BY8" s="86">
        <f t="shared" si="1"/>
        <v>2.3671908150719422E-3</v>
      </c>
      <c r="BZ8" s="86">
        <f t="shared" si="2"/>
        <v>2.3641523551230295E-3</v>
      </c>
      <c r="CA8" s="86">
        <f t="shared" si="3"/>
        <v>2.3645465487801116E-3</v>
      </c>
      <c r="CB8" s="86">
        <f t="shared" si="4"/>
        <v>2.3651303305024132E-3</v>
      </c>
      <c r="CC8" s="86">
        <f t="shared" si="4"/>
        <v>2.3652384425598876E-3</v>
      </c>
      <c r="CD8" s="86">
        <f t="shared" si="5"/>
        <v>2.3648120080440992E-3</v>
      </c>
      <c r="CE8" s="86">
        <f t="shared" si="6"/>
        <v>2.3644952990741338E-3</v>
      </c>
      <c r="CF8" s="86">
        <f t="shared" si="7"/>
        <v>2.3132722194706074E-3</v>
      </c>
      <c r="CG8" s="86">
        <f t="shared" si="8"/>
        <v>2.3339397628941174E-3</v>
      </c>
      <c r="CH8" s="86">
        <f t="shared" si="9"/>
        <v>2.3754775581525402E-3</v>
      </c>
      <c r="CI8" s="86" t="str">
        <f>IF(M8=0,"",(#REF!-M8)/M8)</f>
        <v/>
      </c>
      <c r="CJ8" s="86" t="str">
        <f>IF(N8=0,"",(#REF!-N8)/N8)</f>
        <v/>
      </c>
      <c r="CK8" s="86">
        <f t="shared" si="10"/>
        <v>2.373218537146846E-3</v>
      </c>
    </row>
    <row r="9" spans="1:89" x14ac:dyDescent="0.3">
      <c r="A9" s="100" t="s">
        <v>7</v>
      </c>
      <c r="B9" s="100">
        <v>219.78251212000001</v>
      </c>
      <c r="C9" s="100">
        <v>0.79163588679999997</v>
      </c>
      <c r="D9" s="100">
        <v>2309.1469987999999</v>
      </c>
      <c r="E9" s="100">
        <v>92.384996877999995</v>
      </c>
      <c r="F9" s="100">
        <v>82.082568241999994</v>
      </c>
      <c r="G9" s="100">
        <v>168.22573922000001</v>
      </c>
      <c r="H9" s="100">
        <v>93.103362344999994</v>
      </c>
      <c r="I9" s="100">
        <v>2.1320723699999999E-2</v>
      </c>
      <c r="J9" s="100">
        <v>9.1236699999999997E-4</v>
      </c>
      <c r="K9" s="100">
        <v>0.14617223730000001</v>
      </c>
      <c r="L9" s="100"/>
      <c r="M9" s="100"/>
      <c r="N9" s="30"/>
      <c r="O9" s="30">
        <v>4.0736187E-3</v>
      </c>
      <c r="P9" s="100"/>
      <c r="Q9" s="99" t="s">
        <v>7</v>
      </c>
      <c r="R9" s="100">
        <v>0</v>
      </c>
      <c r="S9" s="100">
        <v>2.1371623447874501E-2</v>
      </c>
      <c r="T9" s="100">
        <v>2.1371623447874501E-2</v>
      </c>
      <c r="U9" s="100">
        <v>0</v>
      </c>
      <c r="V9" s="100">
        <v>9.1453028691369299E-4</v>
      </c>
      <c r="W9" s="100">
        <v>0</v>
      </c>
      <c r="X9" s="100">
        <v>220.301994411283</v>
      </c>
      <c r="Y9" s="100">
        <v>1.4339238914102399</v>
      </c>
      <c r="Z9" s="100">
        <v>3.0892077908199602</v>
      </c>
      <c r="AA9" s="100">
        <v>2.0979568367135601</v>
      </c>
      <c r="AB9" s="100">
        <v>0</v>
      </c>
      <c r="AC9" s="100">
        <v>0.146517913754526</v>
      </c>
      <c r="AD9" s="100">
        <v>0.146517913754526</v>
      </c>
      <c r="AE9" s="100">
        <v>18.5168841195566</v>
      </c>
      <c r="AF9" s="100">
        <v>1.14198009164613</v>
      </c>
      <c r="AG9" s="100">
        <v>0.92102418694566002</v>
      </c>
      <c r="AH9" s="100">
        <v>0</v>
      </c>
      <c r="AI9" s="100">
        <v>0</v>
      </c>
      <c r="AJ9" s="100">
        <v>4.0831894237834503E-3</v>
      </c>
      <c r="AK9" s="100">
        <v>0.79350777735522504</v>
      </c>
      <c r="AL9" s="100">
        <v>0</v>
      </c>
      <c r="AM9" s="100">
        <v>2083.1451686260202</v>
      </c>
      <c r="AN9" s="100">
        <v>212.94377287984199</v>
      </c>
      <c r="AO9" s="100">
        <v>2314.60582562542</v>
      </c>
      <c r="AP9" s="100">
        <v>0</v>
      </c>
      <c r="AQ9" s="100">
        <v>2.82388181925405</v>
      </c>
      <c r="AR9" s="100">
        <v>0</v>
      </c>
      <c r="AS9" s="100">
        <v>51.577200767208602</v>
      </c>
      <c r="AT9" s="100">
        <v>1.5735598802890201</v>
      </c>
      <c r="AU9" s="100">
        <v>0</v>
      </c>
      <c r="AV9" s="100">
        <v>5.8352231353031696</v>
      </c>
      <c r="AW9" s="100">
        <v>6.4187527351091705E-2</v>
      </c>
      <c r="AX9" s="100">
        <v>0</v>
      </c>
      <c r="AY9" s="100">
        <v>0</v>
      </c>
      <c r="AZ9" s="100">
        <v>92.603419481583003</v>
      </c>
      <c r="BA9" s="100">
        <v>82.276629135622798</v>
      </c>
      <c r="BB9" s="100">
        <v>10.3267903459602</v>
      </c>
      <c r="BC9" s="100">
        <v>0.27425489839448403</v>
      </c>
      <c r="BD9" s="100">
        <v>0</v>
      </c>
      <c r="BE9" s="100">
        <v>20.536087567585401</v>
      </c>
      <c r="BF9" s="100">
        <v>0</v>
      </c>
      <c r="BG9" s="100">
        <v>8.7528447891003491</v>
      </c>
      <c r="BH9" s="100">
        <v>0</v>
      </c>
      <c r="BI9" s="100">
        <v>0</v>
      </c>
      <c r="BJ9" s="100">
        <v>35.011342228982997</v>
      </c>
      <c r="BK9" s="100">
        <v>3.4934178816801298</v>
      </c>
      <c r="BL9" s="100">
        <v>0.28009057689445899</v>
      </c>
      <c r="BM9" s="100">
        <v>9.9373681222683299</v>
      </c>
      <c r="BN9" s="100">
        <v>1.1670409453419E-2</v>
      </c>
      <c r="BO9" s="100">
        <v>168.62390978686699</v>
      </c>
      <c r="BP9" s="100">
        <v>24.3895210203323</v>
      </c>
      <c r="BQ9" s="100">
        <v>0</v>
      </c>
      <c r="BR9" s="100">
        <v>0</v>
      </c>
      <c r="BS9" s="100">
        <v>10.2371099572281</v>
      </c>
      <c r="BT9" s="100">
        <v>9.6743294029332301</v>
      </c>
      <c r="BU9" s="100">
        <v>93.323427305346101</v>
      </c>
      <c r="BV9" s="100">
        <v>10.7247036076709</v>
      </c>
      <c r="BX9" s="36">
        <f t="shared" si="0"/>
        <v>8.0000162077502896E-3</v>
      </c>
      <c r="BY9" s="86">
        <f t="shared" si="1"/>
        <v>2.3636197724383246E-3</v>
      </c>
      <c r="BZ9" s="86">
        <f t="shared" si="2"/>
        <v>2.3645852675928426E-3</v>
      </c>
      <c r="CA9" s="86">
        <f t="shared" si="3"/>
        <v>2.3640014378716249E-3</v>
      </c>
      <c r="CB9" s="86">
        <f t="shared" si="4"/>
        <v>2.3642648802754004E-3</v>
      </c>
      <c r="CC9" s="86">
        <f t="shared" si="4"/>
        <v>2.3642156645326249E-3</v>
      </c>
      <c r="CD9" s="86">
        <f t="shared" si="5"/>
        <v>2.3668825514641741E-3</v>
      </c>
      <c r="CE9" s="86">
        <f t="shared" si="6"/>
        <v>2.3636628667678366E-3</v>
      </c>
      <c r="CF9" s="86">
        <f t="shared" si="7"/>
        <v>2.3873367804349904E-3</v>
      </c>
      <c r="CG9" s="86">
        <f t="shared" si="8"/>
        <v>2.371070976583998E-3</v>
      </c>
      <c r="CH9" s="86">
        <f t="shared" si="9"/>
        <v>2.3648571090591729E-3</v>
      </c>
      <c r="CI9" s="86" t="str">
        <f>IF(M9=0,"",(#REF!-M9)/M9)</f>
        <v/>
      </c>
      <c r="CJ9" s="86" t="str">
        <f>IF(N9=0,"",(#REF!-N9)/N9)</f>
        <v/>
      </c>
      <c r="CK9" s="86">
        <f t="shared" si="10"/>
        <v>2.3494402614192274E-3</v>
      </c>
    </row>
    <row r="10" spans="1:89" x14ac:dyDescent="0.3">
      <c r="A10" s="100" t="s">
        <v>8</v>
      </c>
      <c r="B10" s="100">
        <v>7.1759859E-3</v>
      </c>
      <c r="C10" s="100">
        <v>1.1011E-5</v>
      </c>
      <c r="D10" s="100">
        <v>7.4759294399999995E-2</v>
      </c>
      <c r="E10" s="100">
        <v>9.5872980000000002E-4</v>
      </c>
      <c r="F10" s="100">
        <v>8.6247090000000004E-4</v>
      </c>
      <c r="G10" s="100">
        <v>1.8373495E-3</v>
      </c>
      <c r="H10" s="100">
        <v>3.2355803000000002E-3</v>
      </c>
      <c r="I10" s="100">
        <v>7.4094776E-7</v>
      </c>
      <c r="J10" s="100">
        <v>3.1708739999999999E-8</v>
      </c>
      <c r="K10" s="100">
        <v>5.0798549999999997E-6</v>
      </c>
      <c r="L10" s="100"/>
      <c r="M10" s="100"/>
      <c r="N10" s="30"/>
      <c r="O10" s="30">
        <v>4.2803049000000002E-8</v>
      </c>
      <c r="P10" s="100"/>
      <c r="Q10" s="99" t="s">
        <v>8</v>
      </c>
      <c r="R10" s="100">
        <v>0</v>
      </c>
      <c r="S10" s="100">
        <v>7.4272493731708301E-7</v>
      </c>
      <c r="T10" s="100">
        <v>7.4272493731708301E-7</v>
      </c>
      <c r="U10" s="100">
        <v>0</v>
      </c>
      <c r="V10" s="100">
        <v>3.1784227285107E-8</v>
      </c>
      <c r="W10" s="100">
        <v>0</v>
      </c>
      <c r="X10" s="100">
        <v>7.1930417720751502E-3</v>
      </c>
      <c r="Y10" s="100">
        <v>4.9833150240579298E-5</v>
      </c>
      <c r="Z10" s="100">
        <v>1.0735983840341301E-4</v>
      </c>
      <c r="AA10" s="100">
        <v>7.2911492739628607E-5</v>
      </c>
      <c r="AB10" s="100">
        <v>0</v>
      </c>
      <c r="AC10" s="100">
        <v>5.0917649835480098E-6</v>
      </c>
      <c r="AD10" s="100">
        <v>5.0917649835480098E-6</v>
      </c>
      <c r="AE10" s="100">
        <v>5.9947682115554899E-4</v>
      </c>
      <c r="AF10" s="100">
        <v>3.96866060616082E-5</v>
      </c>
      <c r="AG10" s="100">
        <v>3.2007184798028998E-5</v>
      </c>
      <c r="AH10" s="100">
        <v>0</v>
      </c>
      <c r="AI10" s="100">
        <v>0</v>
      </c>
      <c r="AJ10" s="100">
        <v>4.29046257692751E-8</v>
      </c>
      <c r="AK10" s="100">
        <v>1.10369902500591E-5</v>
      </c>
      <c r="AL10" s="100">
        <v>0</v>
      </c>
      <c r="AM10" s="100">
        <v>6.7442819491062803E-2</v>
      </c>
      <c r="AN10" s="100">
        <v>6.8940546856484401E-3</v>
      </c>
      <c r="AO10" s="100">
        <v>7.4936350997866802E-2</v>
      </c>
      <c r="AP10" s="100">
        <v>0</v>
      </c>
      <c r="AQ10" s="100">
        <v>9.8140591830773495E-5</v>
      </c>
      <c r="AR10" s="100">
        <v>0</v>
      </c>
      <c r="AS10" s="100">
        <v>1.7924704112171101E-3</v>
      </c>
      <c r="AT10" s="100">
        <v>1.6533948422868499E-5</v>
      </c>
      <c r="AU10" s="100">
        <v>0</v>
      </c>
      <c r="AV10" s="100">
        <v>6.1310096617558701E-5</v>
      </c>
      <c r="AW10" s="100">
        <v>6.7443244762644897E-7</v>
      </c>
      <c r="AX10" s="100">
        <v>0</v>
      </c>
      <c r="AY10" s="100">
        <v>0</v>
      </c>
      <c r="AZ10" s="100">
        <v>9.6098496172225003E-4</v>
      </c>
      <c r="BA10" s="100">
        <v>8.64504971422587E-4</v>
      </c>
      <c r="BB10" s="100">
        <v>9.6479990299662798E-5</v>
      </c>
      <c r="BC10" s="100">
        <v>2.88171872330339E-6</v>
      </c>
      <c r="BD10" s="100">
        <v>0</v>
      </c>
      <c r="BE10" s="100">
        <v>2.15786636683807E-4</v>
      </c>
      <c r="BF10" s="100">
        <v>0</v>
      </c>
      <c r="BG10" s="100">
        <v>9.1965255157437596E-5</v>
      </c>
      <c r="BH10" s="100">
        <v>0</v>
      </c>
      <c r="BI10" s="100">
        <v>0</v>
      </c>
      <c r="BJ10" s="100">
        <v>3.67874358592789E-4</v>
      </c>
      <c r="BK10" s="100">
        <v>1.21409786061277E-4</v>
      </c>
      <c r="BL10" s="100">
        <v>2.9430160331134101E-6</v>
      </c>
      <c r="BM10" s="100">
        <v>1.04412881606287E-4</v>
      </c>
      <c r="BN10" s="100">
        <v>1.2262713779438601E-7</v>
      </c>
      <c r="BO10" s="100">
        <v>1.8417151077233401E-3</v>
      </c>
      <c r="BP10" s="100">
        <v>8.4759333900362205E-4</v>
      </c>
      <c r="BQ10" s="100">
        <v>0</v>
      </c>
      <c r="BR10" s="100">
        <v>0</v>
      </c>
      <c r="BS10" s="100">
        <v>3.5576185192876599E-4</v>
      </c>
      <c r="BT10" s="100">
        <v>3.3621151606342598E-4</v>
      </c>
      <c r="BU10" s="100">
        <v>3.2432207322652001E-3</v>
      </c>
      <c r="BV10" s="100">
        <v>3.7272044269911797E-4</v>
      </c>
      <c r="BX10" s="36">
        <f t="shared" si="0"/>
        <v>7.9998133505675261E-3</v>
      </c>
      <c r="BY10" s="86">
        <f t="shared" si="1"/>
        <v>2.3767984375708063E-3</v>
      </c>
      <c r="BZ10" s="86">
        <f t="shared" si="2"/>
        <v>2.3603896157569962E-3</v>
      </c>
      <c r="CA10" s="86">
        <f t="shared" si="3"/>
        <v>2.3683556578191368E-3</v>
      </c>
      <c r="CB10" s="86">
        <f t="shared" si="4"/>
        <v>2.3522391003701045E-3</v>
      </c>
      <c r="CC10" s="86">
        <f t="shared" si="4"/>
        <v>2.358423249511331E-3</v>
      </c>
      <c r="CD10" s="86">
        <f t="shared" si="5"/>
        <v>2.3760355464978577E-3</v>
      </c>
      <c r="CE10" s="86">
        <f t="shared" si="6"/>
        <v>2.3613792756742667E-3</v>
      </c>
      <c r="CF10" s="86">
        <f t="shared" si="7"/>
        <v>2.3985190495521692E-3</v>
      </c>
      <c r="CG10" s="86">
        <f t="shared" si="8"/>
        <v>2.38064600192252E-3</v>
      </c>
      <c r="CH10" s="86">
        <f t="shared" si="9"/>
        <v>2.3445518716597512E-3</v>
      </c>
      <c r="CI10" s="86" t="str">
        <f>IF(M10=0,"",(#REF!-M10)/M10)</f>
        <v/>
      </c>
      <c r="CJ10" s="86" t="str">
        <f>IF(N10=0,"",(#REF!-N10)/N10)</f>
        <v/>
      </c>
      <c r="CK10" s="86">
        <f t="shared" si="10"/>
        <v>2.3731199446819324E-3</v>
      </c>
    </row>
    <row r="11" spans="1:89" x14ac:dyDescent="0.3">
      <c r="A11" s="100" t="s">
        <v>9</v>
      </c>
      <c r="B11" s="100">
        <v>3147.9142416</v>
      </c>
      <c r="C11" s="100">
        <v>6.3389340234000002</v>
      </c>
      <c r="D11" s="100">
        <v>32702.667507999999</v>
      </c>
      <c r="E11" s="100">
        <v>443.52276798000003</v>
      </c>
      <c r="F11" s="100">
        <v>396.70879865000001</v>
      </c>
      <c r="G11" s="100">
        <v>852.27239740000005</v>
      </c>
      <c r="H11" s="100">
        <v>1390.8189672000001</v>
      </c>
      <c r="I11" s="100">
        <v>0.3184979872</v>
      </c>
      <c r="J11" s="100">
        <v>1.36299926E-2</v>
      </c>
      <c r="K11" s="100">
        <v>2.1835868096</v>
      </c>
      <c r="L11" s="100"/>
      <c r="M11" s="100"/>
      <c r="N11" s="30"/>
      <c r="O11" s="30">
        <v>1.9632035799999999E-2</v>
      </c>
      <c r="P11" s="100"/>
      <c r="Q11" s="99" t="s">
        <v>9</v>
      </c>
      <c r="R11" s="100">
        <v>0</v>
      </c>
      <c r="S11" s="100">
        <v>0.319248398200911</v>
      </c>
      <c r="T11" s="100">
        <v>0.319248398200911</v>
      </c>
      <c r="U11" s="100">
        <v>0</v>
      </c>
      <c r="V11" s="100">
        <v>1.3662468648640499E-2</v>
      </c>
      <c r="W11" s="100">
        <v>0</v>
      </c>
      <c r="X11" s="100">
        <v>3155.3644232931501</v>
      </c>
      <c r="Y11" s="100">
        <v>21.4211915035076</v>
      </c>
      <c r="Z11" s="100">
        <v>46.149176390547701</v>
      </c>
      <c r="AA11" s="100">
        <v>31.3405335195982</v>
      </c>
      <c r="AB11" s="100">
        <v>0</v>
      </c>
      <c r="AC11" s="100">
        <v>2.1887447639317301</v>
      </c>
      <c r="AD11" s="100">
        <v>2.1887447639317301</v>
      </c>
      <c r="AE11" s="100">
        <v>262.239631039534</v>
      </c>
      <c r="AF11" s="100">
        <v>17.059786172184801</v>
      </c>
      <c r="AG11" s="100">
        <v>13.759113535692199</v>
      </c>
      <c r="AH11" s="100">
        <v>0</v>
      </c>
      <c r="AI11" s="100">
        <v>0</v>
      </c>
      <c r="AJ11" s="100">
        <v>1.9677891635462502E-2</v>
      </c>
      <c r="AK11" s="100">
        <v>6.3538836956298796</v>
      </c>
      <c r="AL11" s="100">
        <v>0</v>
      </c>
      <c r="AM11" s="100">
        <v>29501.696302456501</v>
      </c>
      <c r="AN11" s="100">
        <v>3015.7476205675798</v>
      </c>
      <c r="AO11" s="100">
        <v>32779.683554063602</v>
      </c>
      <c r="AP11" s="100">
        <v>0</v>
      </c>
      <c r="AQ11" s="100">
        <v>42.185418285350103</v>
      </c>
      <c r="AR11" s="100">
        <v>0</v>
      </c>
      <c r="AS11" s="100">
        <v>770.50797664473896</v>
      </c>
      <c r="AT11" s="100">
        <v>7.6051218179312796</v>
      </c>
      <c r="AU11" s="100">
        <v>0</v>
      </c>
      <c r="AV11" s="100">
        <v>28.202024388630701</v>
      </c>
      <c r="AW11" s="100">
        <v>0.310219228977551</v>
      </c>
      <c r="AX11" s="100">
        <v>0</v>
      </c>
      <c r="AY11" s="100">
        <v>0</v>
      </c>
      <c r="AZ11" s="100">
        <v>444.568690112647</v>
      </c>
      <c r="BA11" s="100">
        <v>397.64425426990198</v>
      </c>
      <c r="BB11" s="100">
        <v>46.924435842744302</v>
      </c>
      <c r="BC11" s="100">
        <v>1.32549304132012</v>
      </c>
      <c r="BD11" s="100">
        <v>0</v>
      </c>
      <c r="BE11" s="100">
        <v>99.251151910249703</v>
      </c>
      <c r="BF11" s="100">
        <v>0</v>
      </c>
      <c r="BG11" s="100">
        <v>42.302524557615101</v>
      </c>
      <c r="BH11" s="100">
        <v>0</v>
      </c>
      <c r="BI11" s="100">
        <v>0</v>
      </c>
      <c r="BJ11" s="100">
        <v>169.209981842953</v>
      </c>
      <c r="BK11" s="100">
        <v>52.187763382331603</v>
      </c>
      <c r="BL11" s="100">
        <v>1.35368838087049</v>
      </c>
      <c r="BM11" s="100">
        <v>48.027645192656301</v>
      </c>
      <c r="BN11" s="100">
        <v>5.6403908697784798E-2</v>
      </c>
      <c r="BO11" s="100">
        <v>854.28884911104296</v>
      </c>
      <c r="BP11" s="100">
        <v>364.34857182437003</v>
      </c>
      <c r="BQ11" s="100">
        <v>0</v>
      </c>
      <c r="BR11" s="100">
        <v>0</v>
      </c>
      <c r="BS11" s="100">
        <v>152.93119625374001</v>
      </c>
      <c r="BT11" s="100">
        <v>144.522940222497</v>
      </c>
      <c r="BU11" s="100">
        <v>1394.1017072228899</v>
      </c>
      <c r="BV11" s="100">
        <v>160.21461809349299</v>
      </c>
      <c r="BX11" s="36">
        <f t="shared" si="0"/>
        <v>8.0000659740055644E-3</v>
      </c>
      <c r="BY11" s="86">
        <f t="shared" si="1"/>
        <v>2.36670414800228E-3</v>
      </c>
      <c r="BZ11" s="86">
        <f t="shared" si="2"/>
        <v>2.3583889932744396E-3</v>
      </c>
      <c r="CA11" s="86">
        <f t="shared" si="3"/>
        <v>2.3550386537967618E-3</v>
      </c>
      <c r="CB11" s="86">
        <f t="shared" si="4"/>
        <v>2.358215199211922E-3</v>
      </c>
      <c r="CC11" s="86">
        <f t="shared" si="4"/>
        <v>2.3580410192194576E-3</v>
      </c>
      <c r="CD11" s="86">
        <f t="shared" si="5"/>
        <v>2.3659709233743143E-3</v>
      </c>
      <c r="CE11" s="86">
        <f t="shared" si="6"/>
        <v>2.3602928204945546E-3</v>
      </c>
      <c r="CF11" s="86">
        <f t="shared" si="7"/>
        <v>2.3560933854184177E-3</v>
      </c>
      <c r="CG11" s="86">
        <f t="shared" si="8"/>
        <v>2.3826901153636464E-3</v>
      </c>
      <c r="CH11" s="86">
        <f t="shared" si="9"/>
        <v>2.3621475954395525E-3</v>
      </c>
      <c r="CI11" s="86" t="str">
        <f>IF(M11=0,"",(#REF!-M11)/M11)</f>
        <v/>
      </c>
      <c r="CJ11" s="86" t="str">
        <f>IF(N11=0,"",(#REF!-N11)/N11)</f>
        <v/>
      </c>
      <c r="CK11" s="86">
        <f t="shared" si="10"/>
        <v>2.3357656806280965E-3</v>
      </c>
    </row>
    <row r="12" spans="1:89" x14ac:dyDescent="0.3">
      <c r="A12" s="100" t="s">
        <v>10</v>
      </c>
      <c r="B12" s="100">
        <v>343.33099611</v>
      </c>
      <c r="C12" s="100">
        <v>0.88509877250000002</v>
      </c>
      <c r="D12" s="100">
        <v>3580.7555862999998</v>
      </c>
      <c r="E12" s="100">
        <v>51.337474481000001</v>
      </c>
      <c r="F12" s="100">
        <v>45.745502832</v>
      </c>
      <c r="G12" s="100">
        <v>99.575767002999996</v>
      </c>
      <c r="H12" s="100">
        <v>147.18369412999999</v>
      </c>
      <c r="I12" s="100">
        <v>3.3705085799999999E-2</v>
      </c>
      <c r="J12" s="100">
        <v>1.4423741E-3</v>
      </c>
      <c r="K12" s="100">
        <v>0.23107848389999999</v>
      </c>
      <c r="L12" s="100"/>
      <c r="M12" s="100"/>
      <c r="N12" s="30"/>
      <c r="O12" s="30">
        <v>2.2703145E-3</v>
      </c>
      <c r="P12" s="100"/>
      <c r="Q12" s="99" t="s">
        <v>10</v>
      </c>
      <c r="R12" s="100">
        <v>0</v>
      </c>
      <c r="S12" s="100">
        <v>3.3785409496625299E-2</v>
      </c>
      <c r="T12" s="100">
        <v>3.3785409496625299E-2</v>
      </c>
      <c r="U12" s="100">
        <v>0</v>
      </c>
      <c r="V12" s="100">
        <v>1.4458146537134899E-3</v>
      </c>
      <c r="W12" s="100">
        <v>0</v>
      </c>
      <c r="X12" s="100">
        <v>344.142432469673</v>
      </c>
      <c r="Y12" s="100">
        <v>2.2668889232182998</v>
      </c>
      <c r="Z12" s="100">
        <v>4.8837516039980899</v>
      </c>
      <c r="AA12" s="100">
        <v>3.3166466301764199</v>
      </c>
      <c r="AB12" s="100">
        <v>0</v>
      </c>
      <c r="AC12" s="100">
        <v>0.23162289442947101</v>
      </c>
      <c r="AD12" s="100">
        <v>0.23162289442947101</v>
      </c>
      <c r="AE12" s="100">
        <v>28.713712336513399</v>
      </c>
      <c r="AF12" s="100">
        <v>1.8053592045723801</v>
      </c>
      <c r="AG12" s="100">
        <v>1.4560482937607</v>
      </c>
      <c r="AH12" s="100">
        <v>0</v>
      </c>
      <c r="AI12" s="100">
        <v>0</v>
      </c>
      <c r="AJ12" s="100">
        <v>2.2756865445209E-3</v>
      </c>
      <c r="AK12" s="100">
        <v>0.887190110616906</v>
      </c>
      <c r="AL12" s="100">
        <v>0</v>
      </c>
      <c r="AM12" s="100">
        <v>3230.2949063311198</v>
      </c>
      <c r="AN12" s="100">
        <v>330.20880936082398</v>
      </c>
      <c r="AO12" s="100">
        <v>3589.2174280284498</v>
      </c>
      <c r="AP12" s="100">
        <v>0</v>
      </c>
      <c r="AQ12" s="100">
        <v>4.4643039854605098</v>
      </c>
      <c r="AR12" s="100">
        <v>0</v>
      </c>
      <c r="AS12" s="100">
        <v>81.538932464160794</v>
      </c>
      <c r="AT12" s="100">
        <v>0.876963390047233</v>
      </c>
      <c r="AU12" s="100">
        <v>0</v>
      </c>
      <c r="AV12" s="100">
        <v>3.25202484608982</v>
      </c>
      <c r="AW12" s="100">
        <v>3.5772235100888901E-2</v>
      </c>
      <c r="AX12" s="100">
        <v>0</v>
      </c>
      <c r="AY12" s="100">
        <v>0</v>
      </c>
      <c r="AZ12" s="100">
        <v>51.458812656844998</v>
      </c>
      <c r="BA12" s="100">
        <v>45.853606662477802</v>
      </c>
      <c r="BB12" s="100">
        <v>5.6052059943671901</v>
      </c>
      <c r="BC12" s="100">
        <v>0.15284502686883</v>
      </c>
      <c r="BD12" s="100">
        <v>0</v>
      </c>
      <c r="BE12" s="100">
        <v>11.444975523184301</v>
      </c>
      <c r="BF12" s="100">
        <v>0</v>
      </c>
      <c r="BG12" s="100">
        <v>4.8780544100707299</v>
      </c>
      <c r="BH12" s="100">
        <v>0</v>
      </c>
      <c r="BI12" s="100">
        <v>0</v>
      </c>
      <c r="BJ12" s="100">
        <v>19.5121626570104</v>
      </c>
      <c r="BK12" s="100">
        <v>5.5227745389899399</v>
      </c>
      <c r="BL12" s="100">
        <v>0.156097380798844</v>
      </c>
      <c r="BM12" s="100">
        <v>5.53820715730527</v>
      </c>
      <c r="BN12" s="100">
        <v>6.5040360014771001E-3</v>
      </c>
      <c r="BO12" s="100">
        <v>99.811356916174901</v>
      </c>
      <c r="BP12" s="100">
        <v>38.557362049334102</v>
      </c>
      <c r="BQ12" s="100">
        <v>0</v>
      </c>
      <c r="BR12" s="100">
        <v>0</v>
      </c>
      <c r="BS12" s="100">
        <v>16.183916050018901</v>
      </c>
      <c r="BT12" s="100">
        <v>15.2942181773507</v>
      </c>
      <c r="BU12" s="100">
        <v>147.531610972403</v>
      </c>
      <c r="BV12" s="100">
        <v>16.954748614748901</v>
      </c>
      <c r="BX12" s="36">
        <f t="shared" si="0"/>
        <v>7.9999924530305723E-3</v>
      </c>
      <c r="BY12" s="86">
        <f t="shared" si="1"/>
        <v>2.3634229617095783E-3</v>
      </c>
      <c r="BZ12" s="86">
        <f t="shared" si="2"/>
        <v>2.3628302082025349E-3</v>
      </c>
      <c r="CA12" s="86">
        <f t="shared" si="3"/>
        <v>2.3631441813077468E-3</v>
      </c>
      <c r="CB12" s="86">
        <f t="shared" si="4"/>
        <v>2.3635400274687104E-3</v>
      </c>
      <c r="CC12" s="86">
        <f t="shared" si="4"/>
        <v>2.3631575517884763E-3</v>
      </c>
      <c r="CD12" s="86">
        <f t="shared" si="5"/>
        <v>2.3659362138562057E-3</v>
      </c>
      <c r="CE12" s="86">
        <f t="shared" si="6"/>
        <v>2.3638273550581745E-3</v>
      </c>
      <c r="CF12" s="86">
        <f t="shared" si="7"/>
        <v>2.3831328334817446E-3</v>
      </c>
      <c r="CG12" s="86">
        <f t="shared" si="8"/>
        <v>2.3853407472374491E-3</v>
      </c>
      <c r="CH12" s="86">
        <f t="shared" si="9"/>
        <v>2.3559550862667649E-3</v>
      </c>
      <c r="CI12" s="86" t="str">
        <f>IF(M12=0,"",(#REF!-M12)/M12)</f>
        <v/>
      </c>
      <c r="CJ12" s="86" t="str">
        <f>IF(N12=0,"",(#REF!-N12)/N12)</f>
        <v/>
      </c>
      <c r="CK12" s="86">
        <f t="shared" si="10"/>
        <v>2.3662116067619718E-3</v>
      </c>
    </row>
    <row r="13" spans="1:89" x14ac:dyDescent="0.3">
      <c r="A13" s="100" t="s">
        <v>12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30"/>
      <c r="O13" s="30"/>
      <c r="P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X13" s="36" t="e">
        <f t="shared" si="0"/>
        <v>#DIV/0!</v>
      </c>
      <c r="BY13" s="86" t="str">
        <f t="shared" si="1"/>
        <v/>
      </c>
      <c r="BZ13" s="86" t="str">
        <f t="shared" si="2"/>
        <v/>
      </c>
      <c r="CA13" s="86" t="str">
        <f t="shared" si="3"/>
        <v/>
      </c>
      <c r="CB13" s="86" t="str">
        <f t="shared" si="4"/>
        <v/>
      </c>
      <c r="CC13" s="86" t="str">
        <f t="shared" si="4"/>
        <v/>
      </c>
      <c r="CD13" s="86" t="str">
        <f t="shared" si="5"/>
        <v/>
      </c>
      <c r="CE13" s="86" t="str">
        <f t="shared" si="6"/>
        <v/>
      </c>
      <c r="CF13" s="86" t="str">
        <f t="shared" si="7"/>
        <v/>
      </c>
      <c r="CG13" s="86" t="str">
        <f t="shared" si="8"/>
        <v/>
      </c>
      <c r="CH13" s="86" t="str">
        <f t="shared" si="9"/>
        <v/>
      </c>
      <c r="CI13" s="86" t="str">
        <f>IF(M13=0,"",(#REF!-M13)/M13)</f>
        <v/>
      </c>
      <c r="CJ13" s="86" t="str">
        <f>IF(N13=0,"",(#REF!-N13)/N13)</f>
        <v/>
      </c>
      <c r="CK13" s="86" t="str">
        <f t="shared" si="10"/>
        <v/>
      </c>
    </row>
    <row r="14" spans="1:89" x14ac:dyDescent="0.3">
      <c r="A14" s="100" t="s">
        <v>13</v>
      </c>
      <c r="B14" s="100">
        <v>9.8924331313000007</v>
      </c>
      <c r="C14" s="100">
        <v>3.8922770000000002E-2</v>
      </c>
      <c r="D14" s="100">
        <v>83.149803865999999</v>
      </c>
      <c r="E14" s="100">
        <v>1.4337830035000001</v>
      </c>
      <c r="F14" s="100">
        <v>1.2777404325999999</v>
      </c>
      <c r="G14" s="100">
        <v>2.7255510207999998</v>
      </c>
      <c r="H14" s="100">
        <v>2.3296197682000002</v>
      </c>
      <c r="I14" s="100">
        <v>5.3348339999999999E-4</v>
      </c>
      <c r="J14" s="100">
        <v>2.2830300000000001E-5</v>
      </c>
      <c r="K14" s="100">
        <v>3.6575058E-3</v>
      </c>
      <c r="L14" s="100"/>
      <c r="M14" s="100"/>
      <c r="N14" s="30"/>
      <c r="O14" s="30">
        <v>6.3123100000000006E-5</v>
      </c>
      <c r="P14" s="100"/>
      <c r="Q14" s="99" t="s">
        <v>13</v>
      </c>
      <c r="R14" s="100">
        <v>0</v>
      </c>
      <c r="S14" s="100">
        <v>5.33859959084643E-4</v>
      </c>
      <c r="T14" s="100">
        <v>5.33859959084643E-4</v>
      </c>
      <c r="U14" s="100">
        <v>0</v>
      </c>
      <c r="V14" s="100">
        <v>2.2847752085803801E-5</v>
      </c>
      <c r="W14" s="100">
        <v>0</v>
      </c>
      <c r="X14" s="100">
        <v>9.8993025678334696</v>
      </c>
      <c r="Y14" s="100">
        <v>3.5820488341407698E-2</v>
      </c>
      <c r="Z14" s="100">
        <v>7.7171312815026705E-2</v>
      </c>
      <c r="AA14" s="100">
        <v>5.2408213036922099E-2</v>
      </c>
      <c r="AB14" s="100">
        <v>0</v>
      </c>
      <c r="AC14" s="100">
        <v>3.6600985206545499E-3</v>
      </c>
      <c r="AD14" s="100">
        <v>3.6600985206545499E-3</v>
      </c>
      <c r="AE14" s="100">
        <v>0.66566693629193496</v>
      </c>
      <c r="AF14" s="100">
        <v>2.8527223679844799E-2</v>
      </c>
      <c r="AG14" s="100">
        <v>2.3008083515710698E-2</v>
      </c>
      <c r="AH14" s="100">
        <v>0</v>
      </c>
      <c r="AI14" s="100">
        <v>0</v>
      </c>
      <c r="AJ14" s="100">
        <v>6.31674424942544E-5</v>
      </c>
      <c r="AK14" s="100">
        <v>3.8950411768271999E-2</v>
      </c>
      <c r="AL14" s="100">
        <v>0</v>
      </c>
      <c r="AM14" s="100">
        <v>74.887625787463193</v>
      </c>
      <c r="AN14" s="100">
        <v>7.6551979144275597</v>
      </c>
      <c r="AO14" s="100">
        <v>83.208490638182695</v>
      </c>
      <c r="AP14" s="100">
        <v>0</v>
      </c>
      <c r="AQ14" s="100">
        <v>7.0543036872302498E-2</v>
      </c>
      <c r="AR14" s="100">
        <v>0</v>
      </c>
      <c r="AS14" s="100">
        <v>1.2884381947783601</v>
      </c>
      <c r="AT14" s="100">
        <v>2.4454230394021101E-2</v>
      </c>
      <c r="AU14" s="100">
        <v>0</v>
      </c>
      <c r="AV14" s="100">
        <v>9.0683523206402494E-2</v>
      </c>
      <c r="AW14" s="100">
        <v>9.9751594217276193E-4</v>
      </c>
      <c r="AX14" s="100">
        <v>0</v>
      </c>
      <c r="AY14" s="100">
        <v>0</v>
      </c>
      <c r="AZ14" s="100">
        <v>1.4347965409481001</v>
      </c>
      <c r="BA14" s="100">
        <v>1.2786442963673299</v>
      </c>
      <c r="BB14" s="100">
        <v>0.15615224458076399</v>
      </c>
      <c r="BC14" s="100">
        <v>4.2621385935614001E-3</v>
      </c>
      <c r="BD14" s="100">
        <v>0</v>
      </c>
      <c r="BE14" s="100">
        <v>0.31914833247904201</v>
      </c>
      <c r="BF14" s="100">
        <v>0</v>
      </c>
      <c r="BG14" s="100">
        <v>0.13602581281657</v>
      </c>
      <c r="BH14" s="100">
        <v>0</v>
      </c>
      <c r="BI14" s="100">
        <v>0</v>
      </c>
      <c r="BJ14" s="100">
        <v>0.54410453215165699</v>
      </c>
      <c r="BK14" s="100">
        <v>8.7268948328730903E-2</v>
      </c>
      <c r="BL14" s="100">
        <v>4.3527611236958202E-3</v>
      </c>
      <c r="BM14" s="100">
        <v>0.15443407904671999</v>
      </c>
      <c r="BN14" s="100">
        <v>1.8137061349118299E-4</v>
      </c>
      <c r="BO14" s="100">
        <v>2.72745758362406</v>
      </c>
      <c r="BP14" s="100">
        <v>0.609270243273072</v>
      </c>
      <c r="BQ14" s="100">
        <v>0</v>
      </c>
      <c r="BR14" s="100">
        <v>0</v>
      </c>
      <c r="BS14" s="100">
        <v>0.25573170360973801</v>
      </c>
      <c r="BT14" s="100">
        <v>0.241672946801368</v>
      </c>
      <c r="BU14" s="100">
        <v>2.3312595556584301</v>
      </c>
      <c r="BV14" s="100">
        <v>0.26791123382716803</v>
      </c>
      <c r="BX14" s="36">
        <f t="shared" si="0"/>
        <v>7.9999881164347659E-3</v>
      </c>
      <c r="BY14" s="86">
        <f t="shared" si="1"/>
        <v>6.94413239118474E-4</v>
      </c>
      <c r="BZ14" s="86">
        <f t="shared" si="2"/>
        <v>7.1016960694206732E-4</v>
      </c>
      <c r="CA14" s="86">
        <f t="shared" si="3"/>
        <v>7.0579567784997868E-4</v>
      </c>
      <c r="CB14" s="86">
        <f t="shared" si="4"/>
        <v>7.0689737960752353E-4</v>
      </c>
      <c r="CC14" s="86">
        <f t="shared" si="4"/>
        <v>7.0739231871277811E-4</v>
      </c>
      <c r="CD14" s="86">
        <f t="shared" si="5"/>
        <v>6.9951463374205995E-4</v>
      </c>
      <c r="CE14" s="86">
        <f t="shared" si="6"/>
        <v>7.0388630832101827E-4</v>
      </c>
      <c r="CF14" s="86">
        <f t="shared" si="7"/>
        <v>7.0584967525327564E-4</v>
      </c>
      <c r="CG14" s="86">
        <f t="shared" si="8"/>
        <v>7.6442647726049882E-4</v>
      </c>
      <c r="CH14" s="86">
        <f t="shared" si="9"/>
        <v>7.0887670350378376E-4</v>
      </c>
      <c r="CI14" s="86" t="str">
        <f>IF(M14=0,"",(#REF!-M14)/M14)</f>
        <v/>
      </c>
      <c r="CJ14" s="86" t="str">
        <f>IF(N14=0,"",(#REF!-N14)/N14)</f>
        <v/>
      </c>
      <c r="CK14" s="86">
        <f t="shared" si="10"/>
        <v>7.0247649837213973E-4</v>
      </c>
    </row>
    <row r="15" spans="1:89" x14ac:dyDescent="0.3">
      <c r="A15" s="100" t="s">
        <v>14</v>
      </c>
      <c r="B15" s="100">
        <v>2.0143362046000002</v>
      </c>
      <c r="C15" s="100">
        <v>1.4345076E-2</v>
      </c>
      <c r="D15" s="100">
        <v>16.957793820999999</v>
      </c>
      <c r="E15" s="100">
        <v>0.52842341839999996</v>
      </c>
      <c r="F15" s="100">
        <v>0.47091436759999999</v>
      </c>
      <c r="G15" s="100">
        <v>0.55585750270000001</v>
      </c>
      <c r="H15" s="100">
        <v>0.85858601209999996</v>
      </c>
      <c r="I15" s="100">
        <v>1.966161E-4</v>
      </c>
      <c r="J15" s="100">
        <v>8.4141360999999997E-6</v>
      </c>
      <c r="K15" s="100">
        <v>1.3479804000000001E-3</v>
      </c>
      <c r="L15" s="100"/>
      <c r="M15" s="100"/>
      <c r="N15" s="30"/>
      <c r="O15" s="30">
        <v>2.32641E-5</v>
      </c>
      <c r="P15" s="100"/>
      <c r="Q15" s="99" t="s">
        <v>14</v>
      </c>
      <c r="R15" s="100">
        <v>0</v>
      </c>
      <c r="S15" s="100">
        <v>1.9675890798458899E-4</v>
      </c>
      <c r="T15" s="100">
        <v>1.9675890798458899E-4</v>
      </c>
      <c r="U15" s="100">
        <v>0</v>
      </c>
      <c r="V15" s="100">
        <v>8.4203889261374495E-6</v>
      </c>
      <c r="W15" s="100">
        <v>0</v>
      </c>
      <c r="X15" s="100">
        <v>2.0157626812612599</v>
      </c>
      <c r="Y15" s="100">
        <v>1.32017708368194E-2</v>
      </c>
      <c r="Z15" s="100">
        <v>2.84413326817573E-2</v>
      </c>
      <c r="AA15" s="100">
        <v>1.9315075108054001E-2</v>
      </c>
      <c r="AB15" s="100">
        <v>0</v>
      </c>
      <c r="AC15" s="100">
        <v>1.34893969194816E-3</v>
      </c>
      <c r="AD15" s="100">
        <v>1.34893969194816E-3</v>
      </c>
      <c r="AE15" s="100">
        <v>0.13575753390984099</v>
      </c>
      <c r="AF15" s="100">
        <v>1.0513757256237599E-2</v>
      </c>
      <c r="AG15" s="100">
        <v>8.4797170882896199E-3</v>
      </c>
      <c r="AH15" s="100">
        <v>0</v>
      </c>
      <c r="AI15" s="100">
        <v>0</v>
      </c>
      <c r="AJ15" s="100">
        <v>2.3280215216141099E-5</v>
      </c>
      <c r="AK15" s="100">
        <v>1.43552644719654E-2</v>
      </c>
      <c r="AL15" s="100">
        <v>0</v>
      </c>
      <c r="AM15" s="100">
        <v>15.272743658680399</v>
      </c>
      <c r="AN15" s="100">
        <v>1.5612169539840299</v>
      </c>
      <c r="AO15" s="100">
        <v>16.969718146574301</v>
      </c>
      <c r="AP15" s="100">
        <v>0</v>
      </c>
      <c r="AQ15" s="100">
        <v>2.5998857460165298E-2</v>
      </c>
      <c r="AR15" s="100">
        <v>0</v>
      </c>
      <c r="AS15" s="100">
        <v>0.47485930676763799</v>
      </c>
      <c r="AT15" s="100">
        <v>9.0127432662577105E-3</v>
      </c>
      <c r="AU15" s="100">
        <v>0</v>
      </c>
      <c r="AV15" s="100">
        <v>3.3421656001807701E-2</v>
      </c>
      <c r="AW15" s="100">
        <v>3.6763662318049702E-4</v>
      </c>
      <c r="AX15" s="100">
        <v>0</v>
      </c>
      <c r="AY15" s="100">
        <v>0</v>
      </c>
      <c r="AZ15" s="100">
        <v>0.52879492998671596</v>
      </c>
      <c r="BA15" s="100">
        <v>0.47124573109123202</v>
      </c>
      <c r="BB15" s="100">
        <v>5.7549198895484301E-2</v>
      </c>
      <c r="BC15" s="100">
        <v>1.57081400155425E-3</v>
      </c>
      <c r="BD15" s="100">
        <v>0</v>
      </c>
      <c r="BE15" s="100">
        <v>0.117622041810656</v>
      </c>
      <c r="BF15" s="100">
        <v>0</v>
      </c>
      <c r="BG15" s="100">
        <v>5.0132842804940403E-2</v>
      </c>
      <c r="BH15" s="100">
        <v>0</v>
      </c>
      <c r="BI15" s="100">
        <v>0</v>
      </c>
      <c r="BJ15" s="100">
        <v>0.200529737594867</v>
      </c>
      <c r="BK15" s="100">
        <v>3.2162876809470997E-2</v>
      </c>
      <c r="BL15" s="100">
        <v>1.60423507884279E-3</v>
      </c>
      <c r="BM15" s="100">
        <v>5.6917187784189603E-2</v>
      </c>
      <c r="BN15" s="100">
        <v>6.6836124935927999E-5</v>
      </c>
      <c r="BO15" s="100">
        <v>0.55625006498123297</v>
      </c>
      <c r="BP15" s="100">
        <v>0.22454801106731201</v>
      </c>
      <c r="BQ15" s="100">
        <v>0</v>
      </c>
      <c r="BR15" s="100">
        <v>0</v>
      </c>
      <c r="BS15" s="100">
        <v>9.4250048726334607E-2</v>
      </c>
      <c r="BT15" s="100">
        <v>8.9069041187850098E-2</v>
      </c>
      <c r="BU15" s="100">
        <v>0.85918943765604505</v>
      </c>
      <c r="BV15" s="100">
        <v>9.8740102976239502E-2</v>
      </c>
      <c r="BX15" s="36">
        <f t="shared" si="0"/>
        <v>7.9999875506032818E-3</v>
      </c>
      <c r="BY15" s="86">
        <f t="shared" si="1"/>
        <v>7.0816215188019627E-4</v>
      </c>
      <c r="BZ15" s="86">
        <f t="shared" si="2"/>
        <v>7.102417558052886E-4</v>
      </c>
      <c r="CA15" s="86">
        <f t="shared" si="3"/>
        <v>7.0317670448000853E-4</v>
      </c>
      <c r="CB15" s="86">
        <f t="shared" si="4"/>
        <v>7.0305662803683226E-4</v>
      </c>
      <c r="CC15" s="86">
        <f t="shared" si="4"/>
        <v>7.0365976073486966E-4</v>
      </c>
      <c r="CD15" s="86">
        <f t="shared" si="5"/>
        <v>7.0622826772356265E-4</v>
      </c>
      <c r="CE15" s="86">
        <f t="shared" si="6"/>
        <v>7.0281316902564249E-4</v>
      </c>
      <c r="CF15" s="86">
        <f t="shared" si="7"/>
        <v>7.2632904726010637E-4</v>
      </c>
      <c r="CG15" s="86">
        <f t="shared" si="8"/>
        <v>7.4313346767112046E-4</v>
      </c>
      <c r="CH15" s="86">
        <f t="shared" si="9"/>
        <v>7.1165125854938545E-4</v>
      </c>
      <c r="CI15" s="86" t="str">
        <f>IF(M15=0,"",(#REF!-M15)/M15)</f>
        <v/>
      </c>
      <c r="CJ15" s="86" t="str">
        <f>IF(N15=0,"",(#REF!-N15)/N15)</f>
        <v/>
      </c>
      <c r="CK15" s="86">
        <f t="shared" si="10"/>
        <v>6.9270748239130082E-4</v>
      </c>
    </row>
    <row r="16" spans="1:89" x14ac:dyDescent="0.3">
      <c r="A16" s="100" t="s">
        <v>15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30"/>
      <c r="O16" s="30"/>
      <c r="P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X16" s="36" t="e">
        <f t="shared" si="0"/>
        <v>#DIV/0!</v>
      </c>
      <c r="BY16" s="86" t="str">
        <f t="shared" si="1"/>
        <v/>
      </c>
      <c r="BZ16" s="86" t="str">
        <f t="shared" si="2"/>
        <v/>
      </c>
      <c r="CA16" s="86" t="str">
        <f t="shared" si="3"/>
        <v/>
      </c>
      <c r="CB16" s="86" t="str">
        <f t="shared" si="4"/>
        <v/>
      </c>
      <c r="CC16" s="86" t="str">
        <f t="shared" si="4"/>
        <v/>
      </c>
      <c r="CD16" s="86" t="str">
        <f t="shared" si="5"/>
        <v/>
      </c>
      <c r="CE16" s="86" t="str">
        <f t="shared" si="6"/>
        <v/>
      </c>
      <c r="CF16" s="86" t="str">
        <f t="shared" si="7"/>
        <v/>
      </c>
      <c r="CG16" s="86" t="str">
        <f t="shared" si="8"/>
        <v/>
      </c>
      <c r="CH16" s="86" t="str">
        <f t="shared" si="9"/>
        <v/>
      </c>
      <c r="CI16" s="86" t="str">
        <f>IF(M16=0,"",(#REF!-M16)/M16)</f>
        <v/>
      </c>
      <c r="CJ16" s="86" t="str">
        <f>IF(N16=0,"",(#REF!-N16)/N16)</f>
        <v/>
      </c>
      <c r="CK16" s="86" t="str">
        <f t="shared" si="10"/>
        <v/>
      </c>
    </row>
    <row r="17" spans="1:89" x14ac:dyDescent="0.3">
      <c r="A17" s="100" t="s">
        <v>16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30"/>
      <c r="O17" s="30"/>
      <c r="P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X17" s="36" t="e">
        <f t="shared" si="0"/>
        <v>#DIV/0!</v>
      </c>
      <c r="BY17" s="86" t="str">
        <f t="shared" si="1"/>
        <v/>
      </c>
      <c r="BZ17" s="86" t="str">
        <f t="shared" si="2"/>
        <v/>
      </c>
      <c r="CA17" s="86" t="str">
        <f t="shared" si="3"/>
        <v/>
      </c>
      <c r="CB17" s="86" t="str">
        <f t="shared" si="4"/>
        <v/>
      </c>
      <c r="CC17" s="86" t="str">
        <f t="shared" si="4"/>
        <v/>
      </c>
      <c r="CD17" s="86" t="str">
        <f t="shared" si="5"/>
        <v/>
      </c>
      <c r="CE17" s="86" t="str">
        <f t="shared" si="6"/>
        <v/>
      </c>
      <c r="CF17" s="86" t="str">
        <f t="shared" si="7"/>
        <v/>
      </c>
      <c r="CG17" s="86" t="str">
        <f t="shared" si="8"/>
        <v/>
      </c>
      <c r="CH17" s="86" t="str">
        <f t="shared" si="9"/>
        <v/>
      </c>
      <c r="CI17" s="86" t="str">
        <f>IF(M17=0,"",(#REF!-M17)/M17)</f>
        <v/>
      </c>
      <c r="CJ17" s="86" t="str">
        <f>IF(N17=0,"",(#REF!-N17)/N17)</f>
        <v/>
      </c>
      <c r="CK17" s="86" t="str">
        <f t="shared" si="10"/>
        <v/>
      </c>
    </row>
    <row r="18" spans="1:89" x14ac:dyDescent="0.3">
      <c r="A18" s="100" t="s">
        <v>17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30"/>
      <c r="O18" s="30"/>
      <c r="P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X18" s="36" t="e">
        <f t="shared" si="0"/>
        <v>#DIV/0!</v>
      </c>
      <c r="BY18" s="86" t="str">
        <f t="shared" si="1"/>
        <v/>
      </c>
      <c r="BZ18" s="86" t="str">
        <f t="shared" si="2"/>
        <v/>
      </c>
      <c r="CA18" s="86" t="str">
        <f t="shared" si="3"/>
        <v/>
      </c>
      <c r="CB18" s="86" t="str">
        <f t="shared" si="4"/>
        <v/>
      </c>
      <c r="CC18" s="86" t="str">
        <f t="shared" si="4"/>
        <v/>
      </c>
      <c r="CD18" s="86" t="str">
        <f t="shared" si="5"/>
        <v/>
      </c>
      <c r="CE18" s="86" t="str">
        <f t="shared" si="6"/>
        <v/>
      </c>
      <c r="CF18" s="86" t="str">
        <f t="shared" si="7"/>
        <v/>
      </c>
      <c r="CG18" s="86" t="str">
        <f t="shared" si="8"/>
        <v/>
      </c>
      <c r="CH18" s="86" t="str">
        <f t="shared" si="9"/>
        <v/>
      </c>
      <c r="CI18" s="86" t="str">
        <f>IF(M18=0,"",(#REF!-M18)/M18)</f>
        <v/>
      </c>
      <c r="CJ18" s="86" t="str">
        <f>IF(N18=0,"",(#REF!-N18)/N18)</f>
        <v/>
      </c>
      <c r="CK18" s="86" t="str">
        <f t="shared" si="10"/>
        <v/>
      </c>
    </row>
    <row r="19" spans="1:89" x14ac:dyDescent="0.3">
      <c r="A19" s="100" t="s">
        <v>18</v>
      </c>
      <c r="B19" s="100">
        <v>1374.0404457</v>
      </c>
      <c r="C19" s="100">
        <v>2.8687245153999998</v>
      </c>
      <c r="D19" s="100">
        <v>13563.646848</v>
      </c>
      <c r="E19" s="100">
        <v>189.72327944</v>
      </c>
      <c r="F19" s="100">
        <v>169.24892663</v>
      </c>
      <c r="G19" s="100">
        <v>360.34828241000002</v>
      </c>
      <c r="H19" s="100">
        <v>615.19350759999998</v>
      </c>
      <c r="I19" s="100">
        <v>0.14087941919999999</v>
      </c>
      <c r="J19" s="100">
        <v>6.0289054999999999E-3</v>
      </c>
      <c r="K19" s="100">
        <v>0.96585386709999999</v>
      </c>
      <c r="L19" s="100"/>
      <c r="M19" s="100"/>
      <c r="N19" s="30"/>
      <c r="O19" s="30">
        <v>8.3493599000000005E-3</v>
      </c>
      <c r="P19" s="100"/>
      <c r="Q19" s="99" t="s">
        <v>18</v>
      </c>
      <c r="R19" s="100">
        <v>0</v>
      </c>
      <c r="S19" s="100">
        <v>0.14121196559573199</v>
      </c>
      <c r="T19" s="100">
        <v>0.14121196559573199</v>
      </c>
      <c r="U19" s="100">
        <v>0</v>
      </c>
      <c r="V19" s="100">
        <v>6.0430992600734998E-3</v>
      </c>
      <c r="W19" s="100">
        <v>0</v>
      </c>
      <c r="X19" s="100">
        <v>1377.28653824302</v>
      </c>
      <c r="Y19" s="100">
        <v>9.4751226806679991</v>
      </c>
      <c r="Z19" s="100">
        <v>20.413003897526401</v>
      </c>
      <c r="AA19" s="100">
        <v>13.862868660693399</v>
      </c>
      <c r="AB19" s="100">
        <v>0</v>
      </c>
      <c r="AC19" s="100">
        <v>0.96813706761912999</v>
      </c>
      <c r="AD19" s="100">
        <v>0.96813706761912999</v>
      </c>
      <c r="AE19" s="100">
        <v>108.7652572192</v>
      </c>
      <c r="AF19" s="100">
        <v>7.5459861453899704</v>
      </c>
      <c r="AG19" s="100">
        <v>6.08600035189232</v>
      </c>
      <c r="AH19" s="100">
        <v>0</v>
      </c>
      <c r="AI19" s="100">
        <v>0</v>
      </c>
      <c r="AJ19" s="100">
        <v>8.3692424670140601E-3</v>
      </c>
      <c r="AK19" s="100">
        <v>2.8754966891648301</v>
      </c>
      <c r="AL19" s="100">
        <v>0</v>
      </c>
      <c r="AM19" s="100">
        <v>12236.128737732601</v>
      </c>
      <c r="AN19" s="100">
        <v>1250.80580055887</v>
      </c>
      <c r="AO19" s="100">
        <v>13595.6997955107</v>
      </c>
      <c r="AP19" s="100">
        <v>0</v>
      </c>
      <c r="AQ19" s="100">
        <v>18.659738909836399</v>
      </c>
      <c r="AR19" s="100">
        <v>0</v>
      </c>
      <c r="AS19" s="100">
        <v>340.81476545200798</v>
      </c>
      <c r="AT19" s="100">
        <v>3.2445823227897201</v>
      </c>
      <c r="AU19" s="100">
        <v>0</v>
      </c>
      <c r="AV19" s="100">
        <v>12.031877670045199</v>
      </c>
      <c r="AW19" s="100">
        <v>0.13235028428600501</v>
      </c>
      <c r="AX19" s="100">
        <v>0</v>
      </c>
      <c r="AY19" s="100">
        <v>0</v>
      </c>
      <c r="AZ19" s="100">
        <v>190.17165186973901</v>
      </c>
      <c r="BA19" s="100">
        <v>169.64891962659101</v>
      </c>
      <c r="BB19" s="100">
        <v>20.522732243147701</v>
      </c>
      <c r="BC19" s="100">
        <v>0.56549811152080298</v>
      </c>
      <c r="BD19" s="100">
        <v>0</v>
      </c>
      <c r="BE19" s="100">
        <v>42.343964818642199</v>
      </c>
      <c r="BF19" s="100">
        <v>0</v>
      </c>
      <c r="BG19" s="100">
        <v>18.0477778457536</v>
      </c>
      <c r="BH19" s="100">
        <v>0</v>
      </c>
      <c r="BI19" s="100">
        <v>0</v>
      </c>
      <c r="BJ19" s="100">
        <v>72.191066439590401</v>
      </c>
      <c r="BK19" s="100">
        <v>23.0840347726595</v>
      </c>
      <c r="BL19" s="100">
        <v>0.57752771419280502</v>
      </c>
      <c r="BM19" s="100">
        <v>20.490210808159201</v>
      </c>
      <c r="BN19" s="100">
        <v>2.4063611611744001E-2</v>
      </c>
      <c r="BO19" s="100">
        <v>361.19972857046702</v>
      </c>
      <c r="BP19" s="100">
        <v>161.16140896045599</v>
      </c>
      <c r="BQ19" s="100">
        <v>0</v>
      </c>
      <c r="BR19" s="100">
        <v>0</v>
      </c>
      <c r="BS19" s="100">
        <v>67.645268335230398</v>
      </c>
      <c r="BT19" s="100">
        <v>63.926397245417299</v>
      </c>
      <c r="BU19" s="100">
        <v>616.64766394947003</v>
      </c>
      <c r="BV19" s="100">
        <v>70.867000450373794</v>
      </c>
      <c r="BX19" s="36">
        <f t="shared" si="0"/>
        <v>7.9999749078833206E-3</v>
      </c>
      <c r="BY19" s="86">
        <f t="shared" si="1"/>
        <v>2.362443225873406E-3</v>
      </c>
      <c r="BZ19" s="86">
        <f t="shared" si="2"/>
        <v>2.360691564657273E-3</v>
      </c>
      <c r="CA19" s="86">
        <f t="shared" si="3"/>
        <v>2.363151139947727E-3</v>
      </c>
      <c r="CB19" s="86">
        <f t="shared" si="4"/>
        <v>2.3632968556228625E-3</v>
      </c>
      <c r="CC19" s="86">
        <f t="shared" si="4"/>
        <v>2.3633414081582105E-3</v>
      </c>
      <c r="CD19" s="86">
        <f t="shared" si="5"/>
        <v>2.3628422890558595E-3</v>
      </c>
      <c r="CE19" s="86">
        <f t="shared" si="6"/>
        <v>2.3637381271187754E-3</v>
      </c>
      <c r="CF19" s="86">
        <f t="shared" si="7"/>
        <v>2.3605037387319939E-3</v>
      </c>
      <c r="CG19" s="86">
        <f t="shared" si="8"/>
        <v>2.3542847161064006E-3</v>
      </c>
      <c r="CH19" s="86">
        <f t="shared" si="9"/>
        <v>2.363919218944961E-3</v>
      </c>
      <c r="CI19" s="86" t="str">
        <f>IF(M19=0,"",(#REF!-M19)/M19)</f>
        <v/>
      </c>
      <c r="CJ19" s="86" t="str">
        <f>IF(N19=0,"",(#REF!-N19)/N19)</f>
        <v/>
      </c>
      <c r="CK19" s="86">
        <f t="shared" si="10"/>
        <v>2.3813282996771462E-3</v>
      </c>
    </row>
    <row r="20" spans="1:89" x14ac:dyDescent="0.3">
      <c r="A20" s="100" t="s">
        <v>19</v>
      </c>
      <c r="B20" s="100">
        <v>45.006390738</v>
      </c>
      <c r="C20" s="100">
        <v>0.1176901353</v>
      </c>
      <c r="D20" s="100">
        <v>473.04880262</v>
      </c>
      <c r="E20" s="100">
        <v>6.7423394982999998</v>
      </c>
      <c r="F20" s="100">
        <v>6.0098193185</v>
      </c>
      <c r="G20" s="100">
        <v>13.100309225</v>
      </c>
      <c r="H20" s="100">
        <v>19.156951923000001</v>
      </c>
      <c r="I20" s="100">
        <v>4.3869627999999997E-3</v>
      </c>
      <c r="J20" s="100">
        <v>1.8774960000000001E-4</v>
      </c>
      <c r="K20" s="100">
        <v>3.0076420199999999E-2</v>
      </c>
      <c r="L20" s="100"/>
      <c r="M20" s="100"/>
      <c r="N20" s="30"/>
      <c r="O20" s="30">
        <v>2.9829390000000002E-4</v>
      </c>
      <c r="P20" s="100"/>
      <c r="Q20" s="99" t="s">
        <v>19</v>
      </c>
      <c r="R20" s="100">
        <v>0</v>
      </c>
      <c r="S20" s="100">
        <v>4.3973052469822504E-3</v>
      </c>
      <c r="T20" s="100">
        <v>4.3973052469822504E-3</v>
      </c>
      <c r="U20" s="100">
        <v>0</v>
      </c>
      <c r="V20" s="100">
        <v>1.8819149465238E-4</v>
      </c>
      <c r="W20" s="100">
        <v>0</v>
      </c>
      <c r="X20" s="100">
        <v>45.112306707011101</v>
      </c>
      <c r="Y20" s="100">
        <v>0.29504940851303801</v>
      </c>
      <c r="Z20" s="100">
        <v>0.63565127852180003</v>
      </c>
      <c r="AA20" s="100">
        <v>0.43168509369599301</v>
      </c>
      <c r="AB20" s="100">
        <v>0</v>
      </c>
      <c r="AC20" s="100">
        <v>3.01478065606023E-2</v>
      </c>
      <c r="AD20" s="100">
        <v>3.01478065606023E-2</v>
      </c>
      <c r="AE20" s="100">
        <v>3.7933318031051999</v>
      </c>
      <c r="AF20" s="100">
        <v>0.23497965722427</v>
      </c>
      <c r="AG20" s="100">
        <v>0.18951512438300899</v>
      </c>
      <c r="AH20" s="100">
        <v>0</v>
      </c>
      <c r="AI20" s="100">
        <v>0</v>
      </c>
      <c r="AJ20" s="100">
        <v>2.9902338642834699E-4</v>
      </c>
      <c r="AK20" s="100">
        <v>0.11796827857603399</v>
      </c>
      <c r="AL20" s="100">
        <v>0</v>
      </c>
      <c r="AM20" s="100">
        <v>426.75117353130798</v>
      </c>
      <c r="AN20" s="100">
        <v>43.623239830905398</v>
      </c>
      <c r="AO20" s="100">
        <v>474.16774516531899</v>
      </c>
      <c r="AP20" s="100">
        <v>0</v>
      </c>
      <c r="AQ20" s="100">
        <v>0.58105645745355095</v>
      </c>
      <c r="AR20" s="100">
        <v>0</v>
      </c>
      <c r="AS20" s="100">
        <v>10.6128082730865</v>
      </c>
      <c r="AT20" s="100">
        <v>0.115210886864311</v>
      </c>
      <c r="AU20" s="100">
        <v>0</v>
      </c>
      <c r="AV20" s="100">
        <v>0.42723404707970303</v>
      </c>
      <c r="AW20" s="100">
        <v>4.6996127581474404E-3</v>
      </c>
      <c r="AX20" s="100">
        <v>0</v>
      </c>
      <c r="AY20" s="100">
        <v>0</v>
      </c>
      <c r="AZ20" s="100">
        <v>6.7582633233023</v>
      </c>
      <c r="BA20" s="100">
        <v>6.0240122322899996</v>
      </c>
      <c r="BB20" s="100">
        <v>0.73425109101230501</v>
      </c>
      <c r="BC20" s="100">
        <v>2.0080150465450801E-2</v>
      </c>
      <c r="BD20" s="100">
        <v>0</v>
      </c>
      <c r="BE20" s="100">
        <v>1.5035755441282601</v>
      </c>
      <c r="BF20" s="100">
        <v>0</v>
      </c>
      <c r="BG20" s="100">
        <v>0.64085284368678797</v>
      </c>
      <c r="BH20" s="100">
        <v>0</v>
      </c>
      <c r="BI20" s="100">
        <v>0</v>
      </c>
      <c r="BJ20" s="100">
        <v>2.5634160287041801</v>
      </c>
      <c r="BK20" s="100">
        <v>0.71883424068255197</v>
      </c>
      <c r="BL20" s="100">
        <v>2.05073465720883E-2</v>
      </c>
      <c r="BM20" s="100">
        <v>0.72758129157779095</v>
      </c>
      <c r="BN20" s="100">
        <v>8.54480453270282E-4</v>
      </c>
      <c r="BO20" s="100">
        <v>13.1312558474842</v>
      </c>
      <c r="BP20" s="100">
        <v>5.0185134246500098</v>
      </c>
      <c r="BQ20" s="100">
        <v>0</v>
      </c>
      <c r="BR20" s="100">
        <v>0</v>
      </c>
      <c r="BS20" s="100">
        <v>2.1064412360014702</v>
      </c>
      <c r="BT20" s="100">
        <v>1.9906485637923901</v>
      </c>
      <c r="BU20" s="100">
        <v>19.202214873482198</v>
      </c>
      <c r="BV20" s="100">
        <v>2.2067666015272498</v>
      </c>
      <c r="BX20" s="36">
        <f t="shared" si="0"/>
        <v>7.9999785767432396E-3</v>
      </c>
      <c r="BY20" s="86">
        <f t="shared" si="1"/>
        <v>2.3533539853857416E-3</v>
      </c>
      <c r="BZ20" s="86">
        <f t="shared" si="2"/>
        <v>2.3633525046512188E-3</v>
      </c>
      <c r="CA20" s="86">
        <f t="shared" si="3"/>
        <v>2.3653850070472185E-3</v>
      </c>
      <c r="CB20" s="86">
        <f t="shared" si="4"/>
        <v>2.361765527576172E-3</v>
      </c>
      <c r="CC20" s="86">
        <f t="shared" si="4"/>
        <v>2.361620714005439E-3</v>
      </c>
      <c r="CD20" s="86">
        <f t="shared" si="5"/>
        <v>2.3622818326412016E-3</v>
      </c>
      <c r="CE20" s="86">
        <f t="shared" si="6"/>
        <v>2.3627428133728306E-3</v>
      </c>
      <c r="CF20" s="86">
        <f t="shared" si="7"/>
        <v>2.3575415278767995E-3</v>
      </c>
      <c r="CG20" s="86">
        <f t="shared" si="8"/>
        <v>2.3536383160336358E-3</v>
      </c>
      <c r="CH20" s="86">
        <f t="shared" si="9"/>
        <v>2.3734992438462195E-3</v>
      </c>
      <c r="CI20" s="86" t="str">
        <f>IF(M20=0,"",(#REF!-M20)/M20)</f>
        <v/>
      </c>
      <c r="CJ20" s="86" t="str">
        <f>IF(N20=0,"",(#REF!-N20)/N20)</f>
        <v/>
      </c>
      <c r="CK20" s="86">
        <f t="shared" si="10"/>
        <v>2.4455291521112872E-3</v>
      </c>
    </row>
    <row r="21" spans="1:89" x14ac:dyDescent="0.3">
      <c r="A21" s="100" t="s">
        <v>20</v>
      </c>
      <c r="B21" s="100">
        <v>346.40861878999999</v>
      </c>
      <c r="C21" s="100">
        <v>0.71879253769999996</v>
      </c>
      <c r="D21" s="100">
        <v>3201.9271948999999</v>
      </c>
      <c r="E21" s="100">
        <v>45.587705192999998</v>
      </c>
      <c r="F21" s="100">
        <v>40.739351372000002</v>
      </c>
      <c r="G21" s="100">
        <v>86.333819151</v>
      </c>
      <c r="H21" s="100">
        <v>159.92193861000001</v>
      </c>
      <c r="I21" s="100">
        <v>3.6622175700000002E-2</v>
      </c>
      <c r="J21" s="100">
        <v>1.5671691E-3</v>
      </c>
      <c r="K21" s="100">
        <v>0.25107753900000002</v>
      </c>
      <c r="L21" s="100"/>
      <c r="M21" s="100"/>
      <c r="N21" s="30"/>
      <c r="O21" s="30">
        <v>2.0218850000000002E-3</v>
      </c>
      <c r="P21" s="100"/>
      <c r="Q21" s="99" t="s">
        <v>20</v>
      </c>
      <c r="R21" s="100">
        <v>0</v>
      </c>
      <c r="S21" s="100">
        <v>3.6709013104504098E-2</v>
      </c>
      <c r="T21" s="100">
        <v>3.6709013104504098E-2</v>
      </c>
      <c r="U21" s="100">
        <v>0</v>
      </c>
      <c r="V21" s="100">
        <v>1.5708775409337601E-3</v>
      </c>
      <c r="W21" s="100">
        <v>0</v>
      </c>
      <c r="X21" s="100">
        <v>347.22772693992999</v>
      </c>
      <c r="Y21" s="100">
        <v>2.4630979916796401</v>
      </c>
      <c r="Z21" s="100">
        <v>5.3064354461321503</v>
      </c>
      <c r="AA21" s="100">
        <v>3.6037098492817501</v>
      </c>
      <c r="AB21" s="100">
        <v>0</v>
      </c>
      <c r="AC21" s="100">
        <v>0.25167127750680102</v>
      </c>
      <c r="AD21" s="100">
        <v>0.25167127750680102</v>
      </c>
      <c r="AE21" s="100">
        <v>25.675932204941599</v>
      </c>
      <c r="AF21" s="100">
        <v>1.9616084335028801</v>
      </c>
      <c r="AG21" s="100">
        <v>1.5820817365000699</v>
      </c>
      <c r="AH21" s="100">
        <v>0</v>
      </c>
      <c r="AI21" s="100">
        <v>0</v>
      </c>
      <c r="AJ21" s="100">
        <v>2.0266538178126E-3</v>
      </c>
      <c r="AK21" s="100">
        <v>0.72049279944884603</v>
      </c>
      <c r="AL21" s="100">
        <v>0</v>
      </c>
      <c r="AM21" s="100">
        <v>2888.5460492162001</v>
      </c>
      <c r="AN21" s="100">
        <v>295.27285753622402</v>
      </c>
      <c r="AO21" s="100">
        <v>3209.4948389573601</v>
      </c>
      <c r="AP21" s="100">
        <v>0</v>
      </c>
      <c r="AQ21" s="100">
        <v>4.8506846249548303</v>
      </c>
      <c r="AR21" s="100">
        <v>0</v>
      </c>
      <c r="AS21" s="100">
        <v>88.596311106370806</v>
      </c>
      <c r="AT21" s="100">
        <v>0.78099472862756703</v>
      </c>
      <c r="AU21" s="100">
        <v>0</v>
      </c>
      <c r="AV21" s="100">
        <v>2.8961457188996702</v>
      </c>
      <c r="AW21" s="100">
        <v>3.1857629210139002E-2</v>
      </c>
      <c r="AX21" s="100">
        <v>0</v>
      </c>
      <c r="AY21" s="100">
        <v>0</v>
      </c>
      <c r="AZ21" s="100">
        <v>45.695504309405202</v>
      </c>
      <c r="BA21" s="100">
        <v>40.835689765293502</v>
      </c>
      <c r="BB21" s="100">
        <v>4.85981454411173</v>
      </c>
      <c r="BC21" s="100">
        <v>0.13611881030881201</v>
      </c>
      <c r="BD21" s="100">
        <v>0</v>
      </c>
      <c r="BE21" s="100">
        <v>10.1924918113725</v>
      </c>
      <c r="BF21" s="100">
        <v>0</v>
      </c>
      <c r="BG21" s="100">
        <v>4.34422593506285</v>
      </c>
      <c r="BH21" s="100">
        <v>0</v>
      </c>
      <c r="BI21" s="100">
        <v>0</v>
      </c>
      <c r="BJ21" s="100">
        <v>17.3768872752525</v>
      </c>
      <c r="BK21" s="100">
        <v>6.0008002247849603</v>
      </c>
      <c r="BL21" s="100">
        <v>0.139015026341925</v>
      </c>
      <c r="BM21" s="100">
        <v>4.9321605614069899</v>
      </c>
      <c r="BN21" s="100">
        <v>5.7922688104410803E-3</v>
      </c>
      <c r="BO21" s="100">
        <v>86.537936847897399</v>
      </c>
      <c r="BP21" s="100">
        <v>41.894546704530001</v>
      </c>
      <c r="BQ21" s="100">
        <v>0</v>
      </c>
      <c r="BR21" s="100">
        <v>0</v>
      </c>
      <c r="BS21" s="100">
        <v>17.584666746280199</v>
      </c>
      <c r="BT21" s="100">
        <v>16.6179607366259</v>
      </c>
      <c r="BU21" s="100">
        <v>160.299993873245</v>
      </c>
      <c r="BV21" s="100">
        <v>18.4221613298274</v>
      </c>
      <c r="BX21" s="36">
        <f t="shared" si="0"/>
        <v>7.9999917411559731E-3</v>
      </c>
      <c r="BY21" s="86">
        <f t="shared" si="1"/>
        <v>2.3645720848145604E-3</v>
      </c>
      <c r="BZ21" s="86">
        <f t="shared" si="2"/>
        <v>2.3654415699508966E-3</v>
      </c>
      <c r="CA21" s="86">
        <f t="shared" si="3"/>
        <v>2.3634653746699443E-3</v>
      </c>
      <c r="CB21" s="86">
        <f t="shared" si="4"/>
        <v>2.3646532754571787E-3</v>
      </c>
      <c r="CC21" s="86">
        <f t="shared" si="4"/>
        <v>2.364750297907621E-3</v>
      </c>
      <c r="CD21" s="86">
        <f t="shared" si="5"/>
        <v>2.3642843430845056E-3</v>
      </c>
      <c r="CE21" s="86">
        <f t="shared" si="6"/>
        <v>2.3639987517094061E-3</v>
      </c>
      <c r="CF21" s="86">
        <f t="shared" si="7"/>
        <v>2.3711700040829689E-3</v>
      </c>
      <c r="CG21" s="86">
        <f t="shared" si="8"/>
        <v>2.3663310703101815E-3</v>
      </c>
      <c r="CH21" s="86">
        <f t="shared" si="9"/>
        <v>2.3647615360806941E-3</v>
      </c>
      <c r="CI21" s="86" t="str">
        <f>IF(M21=0,"",(#REF!-M21)/M21)</f>
        <v/>
      </c>
      <c r="CJ21" s="86" t="str">
        <f>IF(N21=0,"",(#REF!-N21)/N21)</f>
        <v/>
      </c>
      <c r="CK21" s="86">
        <f t="shared" si="10"/>
        <v>2.3585999266030485E-3</v>
      </c>
    </row>
    <row r="22" spans="1:89" x14ac:dyDescent="0.3">
      <c r="A22" s="100" t="s">
        <v>21</v>
      </c>
      <c r="B22" s="100">
        <v>147.75798828999999</v>
      </c>
      <c r="C22" s="100">
        <v>0.30159613079999997</v>
      </c>
      <c r="D22" s="100">
        <v>1470.8838742</v>
      </c>
      <c r="E22" s="100">
        <v>20.256975333</v>
      </c>
      <c r="F22" s="100">
        <v>18.127087088</v>
      </c>
      <c r="G22" s="100">
        <v>38.769340208000003</v>
      </c>
      <c r="H22" s="100">
        <v>66.592208967000005</v>
      </c>
      <c r="I22" s="100">
        <v>1.52496384E-2</v>
      </c>
      <c r="J22" s="100">
        <v>6.5257550000000003E-4</v>
      </c>
      <c r="K22" s="100">
        <v>0.1045497423</v>
      </c>
      <c r="L22" s="100"/>
      <c r="M22" s="100"/>
      <c r="N22" s="30"/>
      <c r="O22" s="30">
        <v>8.9958509999999998E-4</v>
      </c>
      <c r="P22" s="100"/>
      <c r="Q22" s="99" t="s">
        <v>129</v>
      </c>
      <c r="R22" s="100">
        <v>0</v>
      </c>
      <c r="S22" s="100">
        <v>1.5285952198387499E-2</v>
      </c>
      <c r="T22" s="100">
        <v>1.5285952198387499E-2</v>
      </c>
      <c r="U22" s="100">
        <v>0</v>
      </c>
      <c r="V22" s="100">
        <v>6.54114249916104E-4</v>
      </c>
      <c r="W22" s="100">
        <v>0</v>
      </c>
      <c r="X22" s="100">
        <v>148.106614346577</v>
      </c>
      <c r="Y22" s="100">
        <v>1.0256351391993901</v>
      </c>
      <c r="Z22" s="100">
        <v>2.2096064370425998</v>
      </c>
      <c r="AA22" s="100">
        <v>1.50058797267216</v>
      </c>
      <c r="AB22" s="100">
        <v>0</v>
      </c>
      <c r="AC22" s="100">
        <v>0.104796059839922</v>
      </c>
      <c r="AD22" s="100">
        <v>0.104796059839922</v>
      </c>
      <c r="AE22" s="100">
        <v>11.7948211969995</v>
      </c>
      <c r="AF22" s="100">
        <v>0.81681704879930705</v>
      </c>
      <c r="AG22" s="100">
        <v>0.65878036329557998</v>
      </c>
      <c r="AH22" s="100">
        <v>0</v>
      </c>
      <c r="AI22" s="100">
        <v>0</v>
      </c>
      <c r="AJ22" s="100">
        <v>9.0170089812582704E-4</v>
      </c>
      <c r="AK22" s="100">
        <v>0.30230697751836699</v>
      </c>
      <c r="AL22" s="100">
        <v>0</v>
      </c>
      <c r="AM22" s="100">
        <v>1326.9177894255299</v>
      </c>
      <c r="AN22" s="100">
        <v>135.64018623323699</v>
      </c>
      <c r="AO22" s="100">
        <v>1474.3527968557701</v>
      </c>
      <c r="AP22" s="100">
        <v>0</v>
      </c>
      <c r="AQ22" s="100">
        <v>2.01982845392615</v>
      </c>
      <c r="AR22" s="100">
        <v>0</v>
      </c>
      <c r="AS22" s="100">
        <v>36.891606852163498</v>
      </c>
      <c r="AT22" s="100">
        <v>0.34750361348567299</v>
      </c>
      <c r="AU22" s="100">
        <v>0</v>
      </c>
      <c r="AV22" s="100">
        <v>1.28863860844259</v>
      </c>
      <c r="AW22" s="100">
        <v>1.41749472268611E-2</v>
      </c>
      <c r="AX22" s="100">
        <v>0</v>
      </c>
      <c r="AY22" s="100">
        <v>0</v>
      </c>
      <c r="AZ22" s="100">
        <v>20.3047258887547</v>
      </c>
      <c r="BA22" s="100">
        <v>18.169807831247201</v>
      </c>
      <c r="BB22" s="100">
        <v>2.1349180575075599</v>
      </c>
      <c r="BC22" s="100">
        <v>6.05660315150712E-2</v>
      </c>
      <c r="BD22" s="100">
        <v>0</v>
      </c>
      <c r="BE22" s="100">
        <v>4.5351522688315997</v>
      </c>
      <c r="BF22" s="100">
        <v>0</v>
      </c>
      <c r="BG22" s="100">
        <v>1.9329576106306801</v>
      </c>
      <c r="BH22" s="100">
        <v>0</v>
      </c>
      <c r="BI22" s="100">
        <v>0</v>
      </c>
      <c r="BJ22" s="100">
        <v>7.7318232962405498</v>
      </c>
      <c r="BK22" s="100">
        <v>2.49873173989076</v>
      </c>
      <c r="BL22" s="100">
        <v>6.1854697332958501E-2</v>
      </c>
      <c r="BM22" s="100">
        <v>2.1945594878663099</v>
      </c>
      <c r="BN22" s="100">
        <v>2.5772696748733699E-3</v>
      </c>
      <c r="BO22" s="100">
        <v>38.860702389920498</v>
      </c>
      <c r="BP22" s="100">
        <v>17.444906225537299</v>
      </c>
      <c r="BQ22" s="100">
        <v>0</v>
      </c>
      <c r="BR22" s="100">
        <v>0</v>
      </c>
      <c r="BS22" s="100">
        <v>7.3222597904592597</v>
      </c>
      <c r="BT22" s="100">
        <v>6.91973535167579</v>
      </c>
      <c r="BU22" s="100">
        <v>66.749490677204705</v>
      </c>
      <c r="BV22" s="100">
        <v>7.6709924638904798</v>
      </c>
      <c r="BX22" s="36">
        <f t="shared" si="0"/>
        <v>7.9999992011093521E-3</v>
      </c>
      <c r="BY22" s="86">
        <f t="shared" si="1"/>
        <v>2.3594396527163095E-3</v>
      </c>
      <c r="BZ22" s="86">
        <f t="shared" si="2"/>
        <v>2.3569490645700942E-3</v>
      </c>
      <c r="CA22" s="86">
        <f t="shared" si="3"/>
        <v>2.3583932876120109E-3</v>
      </c>
      <c r="CB22" s="86">
        <f t="shared" si="4"/>
        <v>2.3572401589940653E-3</v>
      </c>
      <c r="CC22" s="86">
        <f t="shared" si="4"/>
        <v>2.3567351466790534E-3</v>
      </c>
      <c r="CD22" s="86">
        <f t="shared" si="5"/>
        <v>2.3565575640526987E-3</v>
      </c>
      <c r="CE22" s="86">
        <f t="shared" si="6"/>
        <v>2.3618635369588234E-3</v>
      </c>
      <c r="CF22" s="86">
        <f t="shared" si="7"/>
        <v>2.3812891450265359E-3</v>
      </c>
      <c r="CG22" s="86">
        <f t="shared" si="8"/>
        <v>2.3579645820352912E-3</v>
      </c>
      <c r="CH22" s="86">
        <f t="shared" si="9"/>
        <v>2.3559841899486516E-3</v>
      </c>
      <c r="CI22" s="86" t="str">
        <f>IF(M22=0,"",(#REF!-M22)/M22)</f>
        <v/>
      </c>
      <c r="CJ22" s="86" t="str">
        <f>IF(N22=0,"",(#REF!-N22)/N22)</f>
        <v/>
      </c>
      <c r="CK22" s="86">
        <f t="shared" si="10"/>
        <v>2.3519710651355328E-3</v>
      </c>
    </row>
    <row r="23" spans="1:89" x14ac:dyDescent="0.3">
      <c r="A23" s="100" t="s">
        <v>22</v>
      </c>
      <c r="B23" s="100">
        <v>4.4314461668999998</v>
      </c>
      <c r="C23" s="100">
        <v>1.1941308100000001E-2</v>
      </c>
      <c r="D23" s="100">
        <v>34.883504451999997</v>
      </c>
      <c r="E23" s="100">
        <v>0.43987659940000001</v>
      </c>
      <c r="F23" s="100">
        <v>0.39200435680000001</v>
      </c>
      <c r="G23" s="100">
        <v>1.1434409262</v>
      </c>
      <c r="H23" s="100">
        <v>0.71471488240000003</v>
      </c>
      <c r="I23" s="100">
        <v>1.6366960000000001E-4</v>
      </c>
      <c r="J23" s="100">
        <v>7.0042116000000004E-6</v>
      </c>
      <c r="K23" s="100">
        <v>1.1221022000000001E-3</v>
      </c>
      <c r="L23" s="100"/>
      <c r="M23" s="100"/>
      <c r="N23" s="30"/>
      <c r="O23" s="30">
        <v>1.93658E-5</v>
      </c>
      <c r="P23" s="100"/>
      <c r="Q23" s="99" t="s">
        <v>22</v>
      </c>
      <c r="R23" s="100">
        <v>0</v>
      </c>
      <c r="S23" s="100">
        <v>1.6371573195033499E-4</v>
      </c>
      <c r="T23" s="100">
        <v>1.6371573195033499E-4</v>
      </c>
      <c r="U23" s="100">
        <v>0</v>
      </c>
      <c r="V23" s="100">
        <v>7.0065641432027204E-6</v>
      </c>
      <c r="W23" s="100">
        <v>0</v>
      </c>
      <c r="X23" s="100">
        <v>4.4327452347452603</v>
      </c>
      <c r="Y23" s="100">
        <v>1.0984741408929299E-2</v>
      </c>
      <c r="Z23" s="100">
        <v>2.3665623322950399E-2</v>
      </c>
      <c r="AA23" s="100">
        <v>1.60719816680862E-2</v>
      </c>
      <c r="AB23" s="100">
        <v>0</v>
      </c>
      <c r="AC23" s="100">
        <v>1.1223642746866101E-3</v>
      </c>
      <c r="AD23" s="100">
        <v>1.1223642746866101E-3</v>
      </c>
      <c r="AE23" s="100">
        <v>0.279151101210241</v>
      </c>
      <c r="AF23" s="100">
        <v>8.7479204942849404E-3</v>
      </c>
      <c r="AG23" s="100">
        <v>7.0558524133682897E-3</v>
      </c>
      <c r="AH23" s="100">
        <v>0</v>
      </c>
      <c r="AI23" s="100">
        <v>0</v>
      </c>
      <c r="AJ23" s="100">
        <v>1.93704309486328E-5</v>
      </c>
      <c r="AK23" s="100">
        <v>1.1944556120115499E-2</v>
      </c>
      <c r="AL23" s="100">
        <v>0</v>
      </c>
      <c r="AM23" s="100">
        <v>31.404499357560599</v>
      </c>
      <c r="AN23" s="100">
        <v>3.21024815632197</v>
      </c>
      <c r="AO23" s="100">
        <v>34.893898615092802</v>
      </c>
      <c r="AP23" s="100">
        <v>0</v>
      </c>
      <c r="AQ23" s="100">
        <v>2.1632890640407999E-2</v>
      </c>
      <c r="AR23" s="100">
        <v>0</v>
      </c>
      <c r="AS23" s="100">
        <v>0.395119805293141</v>
      </c>
      <c r="AT23" s="100">
        <v>7.4992691561037699E-3</v>
      </c>
      <c r="AU23" s="100">
        <v>0</v>
      </c>
      <c r="AV23" s="100">
        <v>2.7809428089805199E-2</v>
      </c>
      <c r="AW23" s="100">
        <v>3.0590532571460002E-4</v>
      </c>
      <c r="AX23" s="100">
        <v>0</v>
      </c>
      <c r="AY23" s="100">
        <v>0</v>
      </c>
      <c r="AZ23" s="100">
        <v>0.439999190795755</v>
      </c>
      <c r="BA23" s="100">
        <v>0.39211370255797601</v>
      </c>
      <c r="BB23" s="100">
        <v>4.7885488237779598E-2</v>
      </c>
      <c r="BC23" s="100">
        <v>1.30704747388901E-3</v>
      </c>
      <c r="BD23" s="100">
        <v>0</v>
      </c>
      <c r="BE23" s="100">
        <v>9.7871176285211997E-2</v>
      </c>
      <c r="BF23" s="100">
        <v>0</v>
      </c>
      <c r="BG23" s="100">
        <v>4.1714236910905603E-2</v>
      </c>
      <c r="BH23" s="100">
        <v>0</v>
      </c>
      <c r="BI23" s="100">
        <v>0</v>
      </c>
      <c r="BJ23" s="100">
        <v>0.16685647640304799</v>
      </c>
      <c r="BK23" s="100">
        <v>2.67621921541931E-2</v>
      </c>
      <c r="BL23" s="100">
        <v>1.33485406470455E-3</v>
      </c>
      <c r="BM23" s="100">
        <v>4.7359688142605903E-2</v>
      </c>
      <c r="BN23" s="100">
        <v>5.56207059863203E-5</v>
      </c>
      <c r="BO23" s="100">
        <v>1.1437795078844499</v>
      </c>
      <c r="BP23" s="100">
        <v>0.18684051745667701</v>
      </c>
      <c r="BQ23" s="100">
        <v>0</v>
      </c>
      <c r="BR23" s="100">
        <v>0</v>
      </c>
      <c r="BS23" s="100">
        <v>7.8423188078792894E-2</v>
      </c>
      <c r="BT23" s="100">
        <v>7.4112357861391503E-2</v>
      </c>
      <c r="BU23" s="100">
        <v>0.71491083318948001</v>
      </c>
      <c r="BV23" s="100">
        <v>8.2158747987550906E-2</v>
      </c>
      <c r="BX23" s="36">
        <f t="shared" si="0"/>
        <v>7.9999974863656717E-3</v>
      </c>
      <c r="BY23" s="86">
        <f t="shared" si="1"/>
        <v>2.9314760832787403E-4</v>
      </c>
      <c r="BZ23" s="86">
        <f t="shared" si="2"/>
        <v>2.7199868626609193E-4</v>
      </c>
      <c r="CA23" s="86">
        <f t="shared" si="3"/>
        <v>2.9796785776232113E-4</v>
      </c>
      <c r="CB23" s="86">
        <f t="shared" si="4"/>
        <v>2.7869497018528954E-4</v>
      </c>
      <c r="CC23" s="86">
        <f t="shared" si="4"/>
        <v>2.7894015992221803E-4</v>
      </c>
      <c r="CD23" s="86">
        <f t="shared" si="5"/>
        <v>2.9610771898387389E-4</v>
      </c>
      <c r="CE23" s="86">
        <f t="shared" si="6"/>
        <v>2.7416637641849902E-4</v>
      </c>
      <c r="CF23" s="86">
        <f t="shared" si="7"/>
        <v>2.8186022532579295E-4</v>
      </c>
      <c r="CG23" s="86">
        <f t="shared" si="8"/>
        <v>3.3587551848377275E-4</v>
      </c>
      <c r="CH23" s="86">
        <f t="shared" si="9"/>
        <v>2.3355687798311367E-4</v>
      </c>
      <c r="CI23" s="86" t="str">
        <f>IF(M23=0,"",(#REF!-M23)/M23)</f>
        <v/>
      </c>
      <c r="CJ23" s="86" t="str">
        <f>IF(N23=0,"",(#REF!-N23)/N23)</f>
        <v/>
      </c>
      <c r="CK23" s="86">
        <f t="shared" si="10"/>
        <v>2.3913025192863883E-4</v>
      </c>
    </row>
    <row r="24" spans="1:89" x14ac:dyDescent="0.3">
      <c r="A24" s="100" t="s">
        <v>23</v>
      </c>
      <c r="B24" s="100">
        <v>16.75076949</v>
      </c>
      <c r="C24" s="100">
        <v>8.7234329299999996E-2</v>
      </c>
      <c r="D24" s="100">
        <v>142.24951282999999</v>
      </c>
      <c r="E24" s="100">
        <v>3.2134130086999999</v>
      </c>
      <c r="F24" s="100">
        <v>2.8636960919000001</v>
      </c>
      <c r="G24" s="100">
        <v>4.6627930449999999</v>
      </c>
      <c r="H24" s="100">
        <v>5.2211832326999996</v>
      </c>
      <c r="I24" s="100">
        <v>1.1956522E-3</v>
      </c>
      <c r="J24" s="100">
        <v>5.1167600000000001E-5</v>
      </c>
      <c r="K24" s="100">
        <v>8.1972555000000003E-3</v>
      </c>
      <c r="L24" s="100"/>
      <c r="M24" s="100"/>
      <c r="N24" s="30"/>
      <c r="O24" s="30">
        <v>1.414722E-4</v>
      </c>
      <c r="P24" s="100"/>
      <c r="Q24" s="99" t="s">
        <v>23</v>
      </c>
      <c r="R24" s="100">
        <v>0</v>
      </c>
      <c r="S24" s="100">
        <v>1.1956328528368099E-3</v>
      </c>
      <c r="T24" s="100">
        <v>1.1956328528368099E-3</v>
      </c>
      <c r="U24" s="100">
        <v>0</v>
      </c>
      <c r="V24" s="100">
        <v>5.1165629321450599E-5</v>
      </c>
      <c r="W24" s="100">
        <v>0</v>
      </c>
      <c r="X24" s="100">
        <v>16.7506639944135</v>
      </c>
      <c r="Y24" s="100">
        <v>8.0224150828021396E-2</v>
      </c>
      <c r="Z24" s="100">
        <v>0.17283451153624299</v>
      </c>
      <c r="AA24" s="100">
        <v>0.117375642327276</v>
      </c>
      <c r="AB24" s="100">
        <v>0</v>
      </c>
      <c r="AC24" s="100">
        <v>8.1972905227660608E-3</v>
      </c>
      <c r="AD24" s="100">
        <v>8.1972905227660608E-3</v>
      </c>
      <c r="AE24" s="100">
        <v>1.1379940657407199</v>
      </c>
      <c r="AF24" s="100">
        <v>6.3891123364907307E-2</v>
      </c>
      <c r="AG24" s="100">
        <v>5.1529346908374303E-2</v>
      </c>
      <c r="AH24" s="100">
        <v>0</v>
      </c>
      <c r="AI24" s="100">
        <v>0</v>
      </c>
      <c r="AJ24" s="100">
        <v>1.4147107539302399E-4</v>
      </c>
      <c r="AK24" s="100">
        <v>8.7233869602396694E-2</v>
      </c>
      <c r="AL24" s="100">
        <v>0</v>
      </c>
      <c r="AM24" s="100">
        <v>128.02466596504499</v>
      </c>
      <c r="AN24" s="100">
        <v>13.0868297774103</v>
      </c>
      <c r="AO24" s="100">
        <v>142.24948980819599</v>
      </c>
      <c r="AP24" s="100">
        <v>0</v>
      </c>
      <c r="AQ24" s="100">
        <v>0.15799078736617</v>
      </c>
      <c r="AR24" s="100">
        <v>0</v>
      </c>
      <c r="AS24" s="100">
        <v>2.8856537343678901</v>
      </c>
      <c r="AT24" s="100">
        <v>5.4769498918412401E-2</v>
      </c>
      <c r="AU24" s="100">
        <v>0</v>
      </c>
      <c r="AV24" s="100">
        <v>0.20309939419963899</v>
      </c>
      <c r="AW24" s="100">
        <v>2.2340909907240599E-3</v>
      </c>
      <c r="AX24" s="100">
        <v>0</v>
      </c>
      <c r="AY24" s="100">
        <v>0</v>
      </c>
      <c r="AZ24" s="100">
        <v>3.2134122019658999</v>
      </c>
      <c r="BA24" s="100">
        <v>2.8636947837226598</v>
      </c>
      <c r="BB24" s="100">
        <v>0.34971741824324698</v>
      </c>
      <c r="BC24" s="100">
        <v>9.5456045595330302E-3</v>
      </c>
      <c r="BD24" s="100">
        <v>0</v>
      </c>
      <c r="BE24" s="100">
        <v>0.71476959041319998</v>
      </c>
      <c r="BF24" s="100">
        <v>0</v>
      </c>
      <c r="BG24" s="100">
        <v>0.30464798630047901</v>
      </c>
      <c r="BH24" s="100">
        <v>0</v>
      </c>
      <c r="BI24" s="100">
        <v>0</v>
      </c>
      <c r="BJ24" s="100">
        <v>1.21859565650997</v>
      </c>
      <c r="BK24" s="100">
        <v>0.195449710883462</v>
      </c>
      <c r="BL24" s="100">
        <v>9.7486910055942406E-3</v>
      </c>
      <c r="BM24" s="100">
        <v>0.345878068550516</v>
      </c>
      <c r="BN24" s="100">
        <v>4.06202274586769E-4</v>
      </c>
      <c r="BO24" s="100">
        <v>4.6627879901330003</v>
      </c>
      <c r="BP24" s="100">
        <v>1.3645422789627499</v>
      </c>
      <c r="BQ24" s="100">
        <v>0</v>
      </c>
      <c r="BR24" s="100">
        <v>0</v>
      </c>
      <c r="BS24" s="100">
        <v>0.572747326864809</v>
      </c>
      <c r="BT24" s="100">
        <v>0.54126005990720505</v>
      </c>
      <c r="BU24" s="100">
        <v>5.2211867582907603</v>
      </c>
      <c r="BV24" s="100">
        <v>0.60003122733859804</v>
      </c>
      <c r="BX24" s="36">
        <f t="shared" si="0"/>
        <v>7.9999869755255325E-3</v>
      </c>
      <c r="BY24" s="86">
        <f t="shared" si="1"/>
        <v>-6.2979546439580074E-6</v>
      </c>
      <c r="BZ24" s="86">
        <f t="shared" si="2"/>
        <v>-5.2696869110080699E-6</v>
      </c>
      <c r="CA24" s="86">
        <f t="shared" si="3"/>
        <v>-1.6184100415790951E-7</v>
      </c>
      <c r="CB24" s="86">
        <f t="shared" si="4"/>
        <v>-2.5105210496851481E-7</v>
      </c>
      <c r="CC24" s="86">
        <f t="shared" si="4"/>
        <v>-4.5681430509733533E-7</v>
      </c>
      <c r="CD24" s="86">
        <f t="shared" si="5"/>
        <v>-1.0840856437030827E-6</v>
      </c>
      <c r="CE24" s="86">
        <f t="shared" si="6"/>
        <v>6.7524746854050976E-7</v>
      </c>
      <c r="CF24" s="86">
        <f t="shared" si="7"/>
        <v>-1.6181263405943863E-5</v>
      </c>
      <c r="CG24" s="86">
        <f t="shared" si="8"/>
        <v>-3.8514187677404959E-5</v>
      </c>
      <c r="CH24" s="86">
        <f t="shared" si="9"/>
        <v>4.2724990163512798E-6</v>
      </c>
      <c r="CI24" s="86" t="str">
        <f>IF(M24=0,"",(#REF!-M24)/M24)</f>
        <v/>
      </c>
      <c r="CJ24" s="86" t="str">
        <f>IF(N24=0,"",(#REF!-N24)/N24)</f>
        <v/>
      </c>
      <c r="CK24" s="86">
        <f t="shared" si="10"/>
        <v>-7.9493142540506429E-6</v>
      </c>
    </row>
    <row r="25" spans="1:89" x14ac:dyDescent="0.3">
      <c r="A25" s="100" t="s">
        <v>24</v>
      </c>
      <c r="B25" s="100">
        <v>99.623214012999995</v>
      </c>
      <c r="C25" s="100">
        <v>0.21799602739999999</v>
      </c>
      <c r="D25" s="100">
        <v>1025.1667729000001</v>
      </c>
      <c r="E25" s="100">
        <v>14.300442426</v>
      </c>
      <c r="F25" s="100">
        <v>12.749694604</v>
      </c>
      <c r="G25" s="100">
        <v>27.407903934</v>
      </c>
      <c r="H25" s="100">
        <v>43.733912218</v>
      </c>
      <c r="I25" s="100">
        <v>1.00150681E-2</v>
      </c>
      <c r="J25" s="100">
        <v>4.2865200000000002E-4</v>
      </c>
      <c r="K25" s="100">
        <v>6.8662331199999996E-2</v>
      </c>
      <c r="L25" s="100"/>
      <c r="M25" s="100"/>
      <c r="N25" s="30"/>
      <c r="O25" s="30">
        <v>6.2886579999999999E-4</v>
      </c>
      <c r="P25" s="100"/>
      <c r="Q25" s="99" t="s">
        <v>24</v>
      </c>
      <c r="R25" s="100">
        <v>0</v>
      </c>
      <c r="S25" s="100">
        <v>1.0038666290309001E-2</v>
      </c>
      <c r="T25" s="100">
        <v>1.0038666290309001E-2</v>
      </c>
      <c r="U25" s="100">
        <v>0</v>
      </c>
      <c r="V25" s="100">
        <v>4.2967125473811901E-4</v>
      </c>
      <c r="W25" s="100">
        <v>0</v>
      </c>
      <c r="X25" s="100">
        <v>99.858756042042202</v>
      </c>
      <c r="Y25" s="100">
        <v>0.67358015827080497</v>
      </c>
      <c r="Z25" s="100">
        <v>1.4511514811885</v>
      </c>
      <c r="AA25" s="100">
        <v>0.98550661351212698</v>
      </c>
      <c r="AB25" s="100">
        <v>0</v>
      </c>
      <c r="AC25" s="100">
        <v>6.8824701667686505E-2</v>
      </c>
      <c r="AD25" s="100">
        <v>6.8824701667686505E-2</v>
      </c>
      <c r="AE25" s="100">
        <v>8.2207637780606895</v>
      </c>
      <c r="AF25" s="100">
        <v>0.53644203052960504</v>
      </c>
      <c r="AG25" s="100">
        <v>0.43265070984231402</v>
      </c>
      <c r="AH25" s="100">
        <v>0</v>
      </c>
      <c r="AI25" s="100">
        <v>0</v>
      </c>
      <c r="AJ25" s="100">
        <v>6.3035116132707E-4</v>
      </c>
      <c r="AK25" s="100">
        <v>0.218511553872694</v>
      </c>
      <c r="AL25" s="100">
        <v>0</v>
      </c>
      <c r="AM25" s="100">
        <v>924.83087595143104</v>
      </c>
      <c r="AN25" s="100">
        <v>94.538167518202002</v>
      </c>
      <c r="AO25" s="100">
        <v>1027.58980724769</v>
      </c>
      <c r="AP25" s="100">
        <v>0</v>
      </c>
      <c r="AQ25" s="100">
        <v>1.32651785176121</v>
      </c>
      <c r="AR25" s="100">
        <v>0</v>
      </c>
      <c r="AS25" s="100">
        <v>24.2285493887134</v>
      </c>
      <c r="AT25" s="100">
        <v>0.24441846370916601</v>
      </c>
      <c r="AU25" s="100">
        <v>0</v>
      </c>
      <c r="AV25" s="100">
        <v>0.90637964692978501</v>
      </c>
      <c r="AW25" s="100">
        <v>9.9700621152245608E-3</v>
      </c>
      <c r="AX25" s="100">
        <v>0</v>
      </c>
      <c r="AY25" s="100">
        <v>0</v>
      </c>
      <c r="AZ25" s="100">
        <v>14.3342535059552</v>
      </c>
      <c r="BA25" s="100">
        <v>12.7798431706873</v>
      </c>
      <c r="BB25" s="100">
        <v>1.55441033526789</v>
      </c>
      <c r="BC25" s="100">
        <v>4.2599416877483601E-2</v>
      </c>
      <c r="BD25" s="100">
        <v>0</v>
      </c>
      <c r="BE25" s="100">
        <v>3.1898151865385702</v>
      </c>
      <c r="BF25" s="100">
        <v>0</v>
      </c>
      <c r="BG25" s="100">
        <v>1.35955357507013</v>
      </c>
      <c r="BH25" s="100">
        <v>0</v>
      </c>
      <c r="BI25" s="100">
        <v>0</v>
      </c>
      <c r="BJ25" s="100">
        <v>5.4382312317774097</v>
      </c>
      <c r="BK25" s="100">
        <v>1.6410340605543501</v>
      </c>
      <c r="BL25" s="100">
        <v>4.3505848310983898E-2</v>
      </c>
      <c r="BM25" s="100">
        <v>1.54355699223422</v>
      </c>
      <c r="BN25" s="100">
        <v>1.81274712434619E-3</v>
      </c>
      <c r="BO25" s="100">
        <v>27.4726524799242</v>
      </c>
      <c r="BP25" s="100">
        <v>11.456945399015799</v>
      </c>
      <c r="BQ25" s="100">
        <v>0</v>
      </c>
      <c r="BR25" s="100">
        <v>0</v>
      </c>
      <c r="BS25" s="100">
        <v>4.80885242725354</v>
      </c>
      <c r="BT25" s="100">
        <v>4.54451488172755</v>
      </c>
      <c r="BU25" s="100">
        <v>43.837318628504597</v>
      </c>
      <c r="BV25" s="100">
        <v>5.0379148242034404</v>
      </c>
      <c r="BX25" s="36">
        <f t="shared" si="0"/>
        <v>8.0000441032782241E-3</v>
      </c>
      <c r="BY25" s="86">
        <f t="shared" si="1"/>
        <v>2.3643287498380768E-3</v>
      </c>
      <c r="BZ25" s="86">
        <f t="shared" si="2"/>
        <v>2.364843427848682E-3</v>
      </c>
      <c r="CA25" s="86">
        <f t="shared" si="3"/>
        <v>2.3635513867033206E-3</v>
      </c>
      <c r="CB25" s="86">
        <f t="shared" si="4"/>
        <v>2.3643380357048984E-3</v>
      </c>
      <c r="CC25" s="86">
        <f t="shared" si="4"/>
        <v>2.3646501052536316E-3</v>
      </c>
      <c r="CD25" s="86">
        <f t="shared" si="5"/>
        <v>2.362404147362693E-3</v>
      </c>
      <c r="CE25" s="86">
        <f t="shared" si="6"/>
        <v>2.3644445525282114E-3</v>
      </c>
      <c r="CF25" s="86">
        <f t="shared" si="7"/>
        <v>2.3562685818382875E-3</v>
      </c>
      <c r="CG25" s="86">
        <f t="shared" si="8"/>
        <v>2.3778140265739984E-3</v>
      </c>
      <c r="CH25" s="86">
        <f t="shared" si="9"/>
        <v>2.3647677678399234E-3</v>
      </c>
      <c r="CI25" s="86" t="str">
        <f>IF(M25=0,"",(#REF!-M25)/M25)</f>
        <v/>
      </c>
      <c r="CJ25" s="86" t="str">
        <f>IF(N25=0,"",(#REF!-N25)/N25)</f>
        <v/>
      </c>
      <c r="CK25" s="86">
        <f t="shared" si="10"/>
        <v>2.3619686856400945E-3</v>
      </c>
    </row>
    <row r="26" spans="1:89" x14ac:dyDescent="0.3">
      <c r="A26" s="100" t="s">
        <v>25</v>
      </c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30"/>
      <c r="O26" s="30"/>
      <c r="P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X26" s="36" t="e">
        <f t="shared" si="0"/>
        <v>#DIV/0!</v>
      </c>
      <c r="BY26" s="86" t="str">
        <f t="shared" si="1"/>
        <v/>
      </c>
      <c r="BZ26" s="86" t="str">
        <f t="shared" si="2"/>
        <v/>
      </c>
      <c r="CA26" s="86" t="str">
        <f t="shared" si="3"/>
        <v/>
      </c>
      <c r="CB26" s="86" t="str">
        <f t="shared" si="4"/>
        <v/>
      </c>
      <c r="CC26" s="86" t="str">
        <f t="shared" si="4"/>
        <v/>
      </c>
      <c r="CD26" s="86" t="str">
        <f t="shared" si="5"/>
        <v/>
      </c>
      <c r="CE26" s="86" t="str">
        <f t="shared" si="6"/>
        <v/>
      </c>
      <c r="CF26" s="86" t="str">
        <f t="shared" si="7"/>
        <v/>
      </c>
      <c r="CG26" s="86" t="str">
        <f t="shared" si="8"/>
        <v/>
      </c>
      <c r="CH26" s="86" t="str">
        <f t="shared" si="9"/>
        <v/>
      </c>
      <c r="CI26" s="86" t="str">
        <f>IF(M26=0,"",(#REF!-M26)/M26)</f>
        <v/>
      </c>
      <c r="CJ26" s="86" t="str">
        <f>IF(N26=0,"",(#REF!-N26)/N26)</f>
        <v/>
      </c>
      <c r="CK26" s="86" t="str">
        <f t="shared" si="10"/>
        <v/>
      </c>
    </row>
    <row r="27" spans="1:89" x14ac:dyDescent="0.3">
      <c r="A27" s="100" t="s">
        <v>26</v>
      </c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30"/>
      <c r="O27" s="30"/>
      <c r="P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X27" s="36" t="e">
        <f t="shared" si="0"/>
        <v>#DIV/0!</v>
      </c>
      <c r="BY27" s="86" t="str">
        <f t="shared" si="1"/>
        <v/>
      </c>
      <c r="BZ27" s="86" t="str">
        <f t="shared" si="2"/>
        <v/>
      </c>
      <c r="CA27" s="86" t="str">
        <f t="shared" si="3"/>
        <v/>
      </c>
      <c r="CB27" s="86" t="str">
        <f t="shared" si="4"/>
        <v/>
      </c>
      <c r="CC27" s="86" t="str">
        <f t="shared" si="4"/>
        <v/>
      </c>
      <c r="CD27" s="86" t="str">
        <f t="shared" si="5"/>
        <v/>
      </c>
      <c r="CE27" s="86" t="str">
        <f t="shared" si="6"/>
        <v/>
      </c>
      <c r="CF27" s="86" t="str">
        <f t="shared" si="7"/>
        <v/>
      </c>
      <c r="CG27" s="86" t="str">
        <f t="shared" si="8"/>
        <v/>
      </c>
      <c r="CH27" s="86" t="str">
        <f t="shared" si="9"/>
        <v/>
      </c>
      <c r="CI27" s="86" t="str">
        <f>IF(M27=0,"",(#REF!-M27)/M27)</f>
        <v/>
      </c>
      <c r="CJ27" s="86" t="str">
        <f>IF(N27=0,"",(#REF!-N27)/N27)</f>
        <v/>
      </c>
      <c r="CK27" s="86" t="str">
        <f t="shared" si="10"/>
        <v/>
      </c>
    </row>
    <row r="28" spans="1:89" x14ac:dyDescent="0.3">
      <c r="A28" s="100" t="s">
        <v>27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30"/>
      <c r="O28" s="30"/>
      <c r="P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X28" s="36" t="e">
        <f t="shared" si="0"/>
        <v>#DIV/0!</v>
      </c>
      <c r="BY28" s="86" t="str">
        <f t="shared" si="1"/>
        <v/>
      </c>
      <c r="BZ28" s="86" t="str">
        <f t="shared" si="2"/>
        <v/>
      </c>
      <c r="CA28" s="86" t="str">
        <f t="shared" si="3"/>
        <v/>
      </c>
      <c r="CB28" s="86" t="str">
        <f t="shared" si="4"/>
        <v/>
      </c>
      <c r="CC28" s="86" t="str">
        <f t="shared" si="4"/>
        <v/>
      </c>
      <c r="CD28" s="86" t="str">
        <f t="shared" si="5"/>
        <v/>
      </c>
      <c r="CE28" s="86" t="str">
        <f t="shared" si="6"/>
        <v/>
      </c>
      <c r="CF28" s="86" t="str">
        <f t="shared" si="7"/>
        <v/>
      </c>
      <c r="CG28" s="86" t="str">
        <f t="shared" si="8"/>
        <v/>
      </c>
      <c r="CH28" s="86" t="str">
        <f t="shared" si="9"/>
        <v/>
      </c>
      <c r="CI28" s="86" t="str">
        <f>IF(M28=0,"",(#REF!-M28)/M28)</f>
        <v/>
      </c>
      <c r="CJ28" s="86" t="str">
        <f>IF(N28=0,"",(#REF!-N28)/N28)</f>
        <v/>
      </c>
      <c r="CK28" s="86" t="str">
        <f t="shared" si="10"/>
        <v/>
      </c>
    </row>
    <row r="29" spans="1:89" x14ac:dyDescent="0.3">
      <c r="A29" s="100" t="s">
        <v>28</v>
      </c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30"/>
      <c r="O29" s="30"/>
      <c r="P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X29" s="36" t="e">
        <f t="shared" si="0"/>
        <v>#DIV/0!</v>
      </c>
      <c r="BY29" s="86" t="str">
        <f t="shared" si="1"/>
        <v/>
      </c>
      <c r="BZ29" s="86" t="str">
        <f t="shared" si="2"/>
        <v/>
      </c>
      <c r="CA29" s="86" t="str">
        <f t="shared" si="3"/>
        <v/>
      </c>
      <c r="CB29" s="86" t="str">
        <f t="shared" si="4"/>
        <v/>
      </c>
      <c r="CC29" s="86" t="str">
        <f t="shared" si="4"/>
        <v/>
      </c>
      <c r="CD29" s="86" t="str">
        <f t="shared" si="5"/>
        <v/>
      </c>
      <c r="CE29" s="86" t="str">
        <f t="shared" si="6"/>
        <v/>
      </c>
      <c r="CF29" s="86" t="str">
        <f t="shared" si="7"/>
        <v/>
      </c>
      <c r="CG29" s="86" t="str">
        <f t="shared" si="8"/>
        <v/>
      </c>
      <c r="CH29" s="86" t="str">
        <f t="shared" si="9"/>
        <v/>
      </c>
      <c r="CI29" s="86" t="str">
        <f>IF(M29=0,"",(#REF!-M29)/M29)</f>
        <v/>
      </c>
      <c r="CJ29" s="86" t="str">
        <f>IF(N29=0,"",(#REF!-N29)/N29)</f>
        <v/>
      </c>
      <c r="CK29" s="86" t="str">
        <f t="shared" si="10"/>
        <v/>
      </c>
    </row>
    <row r="30" spans="1:89" x14ac:dyDescent="0.3">
      <c r="A30" s="100" t="s">
        <v>29</v>
      </c>
      <c r="B30" s="100">
        <v>22.394361016000001</v>
      </c>
      <c r="C30" s="100">
        <v>0.22715704</v>
      </c>
      <c r="D30" s="100">
        <v>265.36001902999999</v>
      </c>
      <c r="E30" s="100">
        <v>10.724532246000001</v>
      </c>
      <c r="F30" s="100">
        <v>9.4910231218999996</v>
      </c>
      <c r="G30" s="100">
        <v>20.292364048</v>
      </c>
      <c r="H30" s="100">
        <v>8.8582475550000002</v>
      </c>
      <c r="I30" s="100">
        <v>2.0285387000000001E-3</v>
      </c>
      <c r="J30" s="100">
        <v>8.6810800000000006E-5</v>
      </c>
      <c r="K30" s="100">
        <v>1.39074487E-2</v>
      </c>
      <c r="L30" s="100"/>
      <c r="M30" s="100"/>
      <c r="N30" s="30"/>
      <c r="O30" s="30">
        <v>4.7102469999999998E-4</v>
      </c>
      <c r="P30" s="100"/>
      <c r="Q30" s="99" t="s">
        <v>29</v>
      </c>
      <c r="R30" s="100">
        <v>0</v>
      </c>
      <c r="S30" s="100">
        <v>2.0331795910117499E-3</v>
      </c>
      <c r="T30" s="100">
        <v>2.0331795910117499E-3</v>
      </c>
      <c r="U30" s="100">
        <v>0</v>
      </c>
      <c r="V30" s="100">
        <v>8.7016967968165605E-5</v>
      </c>
      <c r="W30" s="100">
        <v>0</v>
      </c>
      <c r="X30" s="100">
        <v>22.447361894210999</v>
      </c>
      <c r="Y30" s="100">
        <v>0.13642821260272101</v>
      </c>
      <c r="Z30" s="100">
        <v>0.293916573967823</v>
      </c>
      <c r="AA30" s="100">
        <v>0.19960371149655101</v>
      </c>
      <c r="AB30" s="100">
        <v>0</v>
      </c>
      <c r="AC30" s="100">
        <v>1.3940079009242899E-2</v>
      </c>
      <c r="AD30" s="100">
        <v>1.3940079009242899E-2</v>
      </c>
      <c r="AE30" s="100">
        <v>2.1279215595495899</v>
      </c>
      <c r="AF30" s="100">
        <v>0.108651228715201</v>
      </c>
      <c r="AG30" s="100">
        <v>8.7629576936457301E-2</v>
      </c>
      <c r="AH30" s="100">
        <v>0</v>
      </c>
      <c r="AI30" s="100">
        <v>0</v>
      </c>
      <c r="AJ30" s="100">
        <v>4.7214444220142698E-4</v>
      </c>
      <c r="AK30" s="100">
        <v>0.22769341093602699</v>
      </c>
      <c r="AL30" s="100">
        <v>0</v>
      </c>
      <c r="AM30" s="100">
        <v>239.38810518251401</v>
      </c>
      <c r="AN30" s="100">
        <v>24.471045707325398</v>
      </c>
      <c r="AO30" s="100">
        <v>265.98707244938902</v>
      </c>
      <c r="AP30" s="100">
        <v>0</v>
      </c>
      <c r="AQ30" s="100">
        <v>0.26867335400166498</v>
      </c>
      <c r="AR30" s="100">
        <v>0</v>
      </c>
      <c r="AS30" s="100">
        <v>4.9072461604854301</v>
      </c>
      <c r="AT30" s="100">
        <v>0.18194723237266899</v>
      </c>
      <c r="AU30" s="100">
        <v>0</v>
      </c>
      <c r="AV30" s="100">
        <v>0.67471783594305501</v>
      </c>
      <c r="AW30" s="100">
        <v>7.4218444969879598E-3</v>
      </c>
      <c r="AX30" s="100">
        <v>0</v>
      </c>
      <c r="AY30" s="100">
        <v>0</v>
      </c>
      <c r="AZ30" s="100">
        <v>10.749890062666299</v>
      </c>
      <c r="BA30" s="100">
        <v>9.5134629832944597</v>
      </c>
      <c r="BB30" s="100">
        <v>1.2364270793718899</v>
      </c>
      <c r="BC30" s="100">
        <v>3.1711417186130603E-2</v>
      </c>
      <c r="BD30" s="100">
        <v>0</v>
      </c>
      <c r="BE30" s="100">
        <v>2.37453694670877</v>
      </c>
      <c r="BF30" s="100">
        <v>0</v>
      </c>
      <c r="BG30" s="100">
        <v>1.01206832123546</v>
      </c>
      <c r="BH30" s="100">
        <v>0</v>
      </c>
      <c r="BI30" s="100">
        <v>0</v>
      </c>
      <c r="BJ30" s="100">
        <v>4.0482833159719203</v>
      </c>
      <c r="BK30" s="100">
        <v>0.33237540151567702</v>
      </c>
      <c r="BL30" s="100">
        <v>3.2386150564658801E-2</v>
      </c>
      <c r="BM30" s="100">
        <v>1.1490404933944001</v>
      </c>
      <c r="BN30" s="100">
        <v>1.34942542039385E-3</v>
      </c>
      <c r="BO30" s="100">
        <v>20.340327849336099</v>
      </c>
      <c r="BP30" s="100">
        <v>2.3204895333408202</v>
      </c>
      <c r="BQ30" s="100">
        <v>0</v>
      </c>
      <c r="BR30" s="100">
        <v>0</v>
      </c>
      <c r="BS30" s="100">
        <v>0.97399591330765101</v>
      </c>
      <c r="BT30" s="100">
        <v>0.92044708450867396</v>
      </c>
      <c r="BU30" s="100">
        <v>8.8791892502632006</v>
      </c>
      <c r="BV30" s="100">
        <v>1.0203872700386301</v>
      </c>
      <c r="BX30" s="36">
        <f t="shared" si="0"/>
        <v>8.0000939141675106E-3</v>
      </c>
      <c r="BY30" s="86">
        <f t="shared" si="1"/>
        <v>2.3667064299414827E-3</v>
      </c>
      <c r="BZ30" s="86">
        <f t="shared" si="2"/>
        <v>2.361234043316405E-3</v>
      </c>
      <c r="CA30" s="86">
        <f t="shared" si="3"/>
        <v>2.3630289961583764E-3</v>
      </c>
      <c r="CB30" s="86">
        <f t="shared" si="4"/>
        <v>2.364468312896027E-3</v>
      </c>
      <c r="CC30" s="86">
        <f t="shared" si="4"/>
        <v>2.3643248052658693E-3</v>
      </c>
      <c r="CD30" s="86">
        <f t="shared" si="5"/>
        <v>2.3636379291562281E-3</v>
      </c>
      <c r="CE30" s="86">
        <f t="shared" si="6"/>
        <v>2.3640900904129728E-3</v>
      </c>
      <c r="CF30" s="86">
        <f t="shared" si="7"/>
        <v>2.2878000857217188E-3</v>
      </c>
      <c r="CG30" s="86">
        <f t="shared" si="8"/>
        <v>2.3749115106138732E-3</v>
      </c>
      <c r="CH30" s="86">
        <f t="shared" si="9"/>
        <v>2.3462469606592299E-3</v>
      </c>
      <c r="CI30" s="86" t="str">
        <f>IF(M30=0,"",(#REF!-M30)/M30)</f>
        <v/>
      </c>
      <c r="CJ30" s="86" t="str">
        <f>IF(N30=0,"",(#REF!-N30)/N30)</f>
        <v/>
      </c>
      <c r="CK30" s="86">
        <f t="shared" si="10"/>
        <v>2.3772473108671375E-3</v>
      </c>
    </row>
    <row r="31" spans="1:89" x14ac:dyDescent="0.3">
      <c r="A31" s="100" t="s">
        <v>30</v>
      </c>
      <c r="B31" s="100">
        <v>745.95729868000001</v>
      </c>
      <c r="C31" s="100">
        <v>0.77967608320000004</v>
      </c>
      <c r="D31" s="100">
        <v>4391.9536547999996</v>
      </c>
      <c r="E31" s="100">
        <v>59.140164771999999</v>
      </c>
      <c r="F31" s="100">
        <v>52.537237941000001</v>
      </c>
      <c r="G31" s="100">
        <v>156.14193961999999</v>
      </c>
      <c r="H31" s="100">
        <v>518.47837469000001</v>
      </c>
      <c r="I31" s="100">
        <v>0.1187314622</v>
      </c>
      <c r="J31" s="100">
        <v>5.0811151000000002E-3</v>
      </c>
      <c r="K31" s="100">
        <v>0.81401164309999996</v>
      </c>
      <c r="L31" s="100"/>
      <c r="M31" s="100"/>
      <c r="N31" s="30"/>
      <c r="O31" s="30">
        <v>2.6073493999999998E-3</v>
      </c>
      <c r="P31" s="100"/>
      <c r="Q31" s="99" t="s">
        <v>30</v>
      </c>
      <c r="R31" s="100">
        <v>0</v>
      </c>
      <c r="S31" s="100">
        <v>0.119012922792874</v>
      </c>
      <c r="T31" s="100">
        <v>0.119012922792874</v>
      </c>
      <c r="U31" s="100">
        <v>0</v>
      </c>
      <c r="V31" s="100">
        <v>5.0929985883118901E-3</v>
      </c>
      <c r="W31" s="100">
        <v>0</v>
      </c>
      <c r="X31" s="100">
        <v>747.72131914482804</v>
      </c>
      <c r="Y31" s="100">
        <v>7.9855813985280104</v>
      </c>
      <c r="Z31" s="100">
        <v>17.203994397008799</v>
      </c>
      <c r="AA31" s="100">
        <v>11.683608806630099</v>
      </c>
      <c r="AB31" s="100">
        <v>0</v>
      </c>
      <c r="AC31" s="100">
        <v>0.81593699041186496</v>
      </c>
      <c r="AD31" s="100">
        <v>0.81593699041186496</v>
      </c>
      <c r="AE31" s="100">
        <v>35.218661414816196</v>
      </c>
      <c r="AF31" s="100">
        <v>6.3597051542810403</v>
      </c>
      <c r="AG31" s="100">
        <v>5.1292578762457097</v>
      </c>
      <c r="AH31" s="100">
        <v>0</v>
      </c>
      <c r="AI31" s="100">
        <v>0</v>
      </c>
      <c r="AJ31" s="100">
        <v>2.6136194304459699E-3</v>
      </c>
      <c r="AK31" s="100">
        <v>0.78151980258712295</v>
      </c>
      <c r="AL31" s="100">
        <v>0</v>
      </c>
      <c r="AM31" s="100">
        <v>3962.10344369009</v>
      </c>
      <c r="AN31" s="100">
        <v>405.01539307506198</v>
      </c>
      <c r="AO31" s="100">
        <v>4402.3374981799698</v>
      </c>
      <c r="AP31" s="100">
        <v>0</v>
      </c>
      <c r="AQ31" s="100">
        <v>15.726424959089901</v>
      </c>
      <c r="AR31" s="100">
        <v>0</v>
      </c>
      <c r="AS31" s="100">
        <v>287.23747070748698</v>
      </c>
      <c r="AT31" s="100">
        <v>1.0071676004343</v>
      </c>
      <c r="AU31" s="100">
        <v>0</v>
      </c>
      <c r="AV31" s="100">
        <v>3.7348533476633601</v>
      </c>
      <c r="AW31" s="100">
        <v>4.1083268799638403E-2</v>
      </c>
      <c r="AX31" s="100">
        <v>0</v>
      </c>
      <c r="AY31" s="100">
        <v>0</v>
      </c>
      <c r="AZ31" s="100">
        <v>59.279996222115599</v>
      </c>
      <c r="BA31" s="100">
        <v>52.661459831963597</v>
      </c>
      <c r="BB31" s="100">
        <v>6.6185363901519603</v>
      </c>
      <c r="BC31" s="100">
        <v>0.17553847032303199</v>
      </c>
      <c r="BD31" s="100">
        <v>0</v>
      </c>
      <c r="BE31" s="100">
        <v>13.1442005941456</v>
      </c>
      <c r="BF31" s="100">
        <v>0</v>
      </c>
      <c r="BG31" s="100">
        <v>5.6022874210883096</v>
      </c>
      <c r="BH31" s="100">
        <v>0</v>
      </c>
      <c r="BI31" s="100">
        <v>0</v>
      </c>
      <c r="BJ31" s="100">
        <v>22.409132586297101</v>
      </c>
      <c r="BK31" s="100">
        <v>19.4551294987813</v>
      </c>
      <c r="BL31" s="100">
        <v>0.17927284126170501</v>
      </c>
      <c r="BM31" s="100">
        <v>6.3604539865628302</v>
      </c>
      <c r="BN31" s="100">
        <v>7.46971538771033E-3</v>
      </c>
      <c r="BO31" s="100">
        <v>156.51123225538299</v>
      </c>
      <c r="BP31" s="100">
        <v>135.825852975039</v>
      </c>
      <c r="BQ31" s="100">
        <v>0</v>
      </c>
      <c r="BR31" s="100">
        <v>0</v>
      </c>
      <c r="BS31" s="100">
        <v>57.011108378018697</v>
      </c>
      <c r="BT31" s="100">
        <v>53.877019849263299</v>
      </c>
      <c r="BU31" s="100">
        <v>519.70424377166796</v>
      </c>
      <c r="BV31" s="100">
        <v>59.726699632260903</v>
      </c>
      <c r="BX31" s="36">
        <f t="shared" si="0"/>
        <v>7.9999912386036782E-3</v>
      </c>
      <c r="BY31" s="86">
        <f t="shared" si="1"/>
        <v>2.3647740533533725E-3</v>
      </c>
      <c r="BZ31" s="86">
        <f t="shared" si="2"/>
        <v>2.3647248220771263E-3</v>
      </c>
      <c r="CA31" s="86">
        <f t="shared" si="3"/>
        <v>2.3642880130626035E-3</v>
      </c>
      <c r="CB31" s="86">
        <f t="shared" si="4"/>
        <v>2.3644075165276551E-3</v>
      </c>
      <c r="CC31" s="86">
        <f t="shared" si="4"/>
        <v>2.3644541630281246E-3</v>
      </c>
      <c r="CD31" s="86">
        <f t="shared" si="5"/>
        <v>2.3651085434300734E-3</v>
      </c>
      <c r="CE31" s="86">
        <f t="shared" si="6"/>
        <v>2.3643591353272992E-3</v>
      </c>
      <c r="CF31" s="86">
        <f t="shared" si="7"/>
        <v>2.3705645298959114E-3</v>
      </c>
      <c r="CG31" s="86">
        <f t="shared" si="8"/>
        <v>2.3387559773817984E-3</v>
      </c>
      <c r="CH31" s="86">
        <f t="shared" si="9"/>
        <v>2.3652577063058965E-3</v>
      </c>
      <c r="CI31" s="86" t="str">
        <f>IF(M31=0,"",(#REF!-M31)/M31)</f>
        <v/>
      </c>
      <c r="CJ31" s="86" t="str">
        <f>IF(N31=0,"",(#REF!-N31)/N31)</f>
        <v/>
      </c>
      <c r="CK31" s="86">
        <f t="shared" si="10"/>
        <v>2.4047526756368074E-3</v>
      </c>
    </row>
    <row r="32" spans="1:89" x14ac:dyDescent="0.3">
      <c r="A32" s="100" t="s">
        <v>31</v>
      </c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30"/>
      <c r="O32" s="30"/>
      <c r="P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X32" s="36" t="e">
        <f t="shared" si="0"/>
        <v>#DIV/0!</v>
      </c>
      <c r="BY32" s="86" t="str">
        <f t="shared" si="1"/>
        <v/>
      </c>
      <c r="BZ32" s="86" t="str">
        <f t="shared" si="2"/>
        <v/>
      </c>
      <c r="CA32" s="86" t="str">
        <f t="shared" si="3"/>
        <v/>
      </c>
      <c r="CB32" s="86" t="str">
        <f t="shared" si="4"/>
        <v/>
      </c>
      <c r="CC32" s="86" t="str">
        <f t="shared" si="4"/>
        <v/>
      </c>
      <c r="CD32" s="86" t="str">
        <f t="shared" si="5"/>
        <v/>
      </c>
      <c r="CE32" s="86" t="str">
        <f t="shared" si="6"/>
        <v/>
      </c>
      <c r="CF32" s="86" t="str">
        <f t="shared" si="7"/>
        <v/>
      </c>
      <c r="CG32" s="86" t="str">
        <f t="shared" si="8"/>
        <v/>
      </c>
      <c r="CH32" s="86" t="str">
        <f t="shared" si="9"/>
        <v/>
      </c>
      <c r="CI32" s="86" t="str">
        <f>IF(M32=0,"",(#REF!-M32)/M32)</f>
        <v/>
      </c>
      <c r="CJ32" s="86" t="str">
        <f>IF(N32=0,"",(#REF!-N32)/N32)</f>
        <v/>
      </c>
      <c r="CK32" s="86" t="str">
        <f t="shared" si="10"/>
        <v/>
      </c>
    </row>
    <row r="33" spans="1:89" x14ac:dyDescent="0.3">
      <c r="A33" s="100" t="s">
        <v>32</v>
      </c>
      <c r="B33" s="100">
        <v>225.03316966</v>
      </c>
      <c r="C33" s="100">
        <v>0.41016519979999999</v>
      </c>
      <c r="D33" s="100">
        <v>2093.1038825999999</v>
      </c>
      <c r="E33" s="100">
        <v>28.907097673999999</v>
      </c>
      <c r="F33" s="100">
        <v>25.934722627999999</v>
      </c>
      <c r="G33" s="100">
        <v>54.767671110000002</v>
      </c>
      <c r="H33" s="100">
        <v>105.85171939999999</v>
      </c>
      <c r="I33" s="100">
        <v>2.4239961599999998E-2</v>
      </c>
      <c r="J33" s="100">
        <v>1.0374130000000001E-3</v>
      </c>
      <c r="K33" s="100">
        <v>0.16618736410000001</v>
      </c>
      <c r="L33" s="100"/>
      <c r="M33" s="100"/>
      <c r="N33" s="30"/>
      <c r="O33" s="30">
        <v>1.2854323000000001E-3</v>
      </c>
      <c r="P33" s="100"/>
      <c r="Q33" s="99" t="s">
        <v>32</v>
      </c>
      <c r="R33" s="100">
        <v>0</v>
      </c>
      <c r="S33" s="100">
        <v>2.42832058435789E-2</v>
      </c>
      <c r="T33" s="100">
        <v>2.42832058435789E-2</v>
      </c>
      <c r="U33" s="100">
        <v>0</v>
      </c>
      <c r="V33" s="100">
        <v>1.03925310065112E-3</v>
      </c>
      <c r="W33" s="100">
        <v>0</v>
      </c>
      <c r="X33" s="100">
        <v>225.424297059607</v>
      </c>
      <c r="Y33" s="100">
        <v>1.62933254342374</v>
      </c>
      <c r="Z33" s="100">
        <v>3.5102105660450298</v>
      </c>
      <c r="AA33" s="100">
        <v>2.3838563621951798</v>
      </c>
      <c r="AB33" s="100">
        <v>0</v>
      </c>
      <c r="AC33" s="100">
        <v>0.166480295446372</v>
      </c>
      <c r="AD33" s="100">
        <v>0.166480295446372</v>
      </c>
      <c r="AE33" s="100">
        <v>16.772703113111199</v>
      </c>
      <c r="AF33" s="100">
        <v>1.29760613947894</v>
      </c>
      <c r="AG33" s="100">
        <v>1.04654574072644</v>
      </c>
      <c r="AH33" s="100">
        <v>0</v>
      </c>
      <c r="AI33" s="100">
        <v>0</v>
      </c>
      <c r="AJ33" s="100">
        <v>1.28761544351845E-3</v>
      </c>
      <c r="AK33" s="100">
        <v>0.41090657245527901</v>
      </c>
      <c r="AL33" s="100">
        <v>0</v>
      </c>
      <c r="AM33" s="100">
        <v>1886.9243778703701</v>
      </c>
      <c r="AN33" s="100">
        <v>192.88573659928099</v>
      </c>
      <c r="AO33" s="100">
        <v>2096.5828175827701</v>
      </c>
      <c r="AP33" s="100">
        <v>0</v>
      </c>
      <c r="AQ33" s="100">
        <v>3.2087262067880702</v>
      </c>
      <c r="AR33" s="100">
        <v>0</v>
      </c>
      <c r="AS33" s="100">
        <v>58.606385878195503</v>
      </c>
      <c r="AT33" s="100">
        <v>0.49685630608894599</v>
      </c>
      <c r="AU33" s="100">
        <v>0</v>
      </c>
      <c r="AV33" s="100">
        <v>1.84247172267475</v>
      </c>
      <c r="AW33" s="100">
        <v>2.02674233610332E-2</v>
      </c>
      <c r="AX33" s="100">
        <v>0</v>
      </c>
      <c r="AY33" s="100">
        <v>0</v>
      </c>
      <c r="AZ33" s="100">
        <v>28.956575707384999</v>
      </c>
      <c r="BA33" s="100">
        <v>25.979003414905499</v>
      </c>
      <c r="BB33" s="100">
        <v>2.9775722924794801</v>
      </c>
      <c r="BC33" s="100">
        <v>8.65965664235189E-2</v>
      </c>
      <c r="BD33" s="100">
        <v>0</v>
      </c>
      <c r="BE33" s="100">
        <v>6.4843155653455398</v>
      </c>
      <c r="BF33" s="100">
        <v>0</v>
      </c>
      <c r="BG33" s="100">
        <v>2.7637271770571599</v>
      </c>
      <c r="BH33" s="100">
        <v>0</v>
      </c>
      <c r="BI33" s="100">
        <v>0</v>
      </c>
      <c r="BJ33" s="100">
        <v>11.054898719368101</v>
      </c>
      <c r="BK33" s="100">
        <v>3.9695146347405998</v>
      </c>
      <c r="BL33" s="100">
        <v>8.8438852488345807E-2</v>
      </c>
      <c r="BM33" s="100">
        <v>3.1377461377039899</v>
      </c>
      <c r="BN33" s="100">
        <v>3.6849443940717599E-3</v>
      </c>
      <c r="BO33" s="100">
        <v>54.860232144191002</v>
      </c>
      <c r="BP33" s="100">
        <v>27.7132816716089</v>
      </c>
      <c r="BQ33" s="100">
        <v>0</v>
      </c>
      <c r="BR33" s="100">
        <v>0</v>
      </c>
      <c r="BS33" s="100">
        <v>11.632230728724</v>
      </c>
      <c r="BT33" s="100">
        <v>10.9927818161628</v>
      </c>
      <c r="BU33" s="100">
        <v>106.038500170681</v>
      </c>
      <c r="BV33" s="100">
        <v>12.1862981974321</v>
      </c>
      <c r="BX33" s="36">
        <f t="shared" si="0"/>
        <v>8.000019351703495E-3</v>
      </c>
      <c r="BY33" s="86">
        <f t="shared" si="1"/>
        <v>1.7380877681185875E-3</v>
      </c>
      <c r="BZ33" s="86">
        <f t="shared" si="2"/>
        <v>1.8074977000499194E-3</v>
      </c>
      <c r="CA33" s="86">
        <f t="shared" si="3"/>
        <v>1.6620937984447891E-3</v>
      </c>
      <c r="CB33" s="86">
        <f t="shared" si="4"/>
        <v>1.711622313073042E-3</v>
      </c>
      <c r="CC33" s="86">
        <f t="shared" si="4"/>
        <v>1.7073938881340684E-3</v>
      </c>
      <c r="CD33" s="86">
        <f t="shared" si="5"/>
        <v>1.6900670106109272E-3</v>
      </c>
      <c r="CE33" s="86">
        <f t="shared" si="6"/>
        <v>1.7645511262333938E-3</v>
      </c>
      <c r="CF33" s="86">
        <f t="shared" si="7"/>
        <v>1.784006274123034E-3</v>
      </c>
      <c r="CG33" s="86">
        <f t="shared" si="8"/>
        <v>1.7737397267240226E-3</v>
      </c>
      <c r="CH33" s="86">
        <f t="shared" si="9"/>
        <v>1.7626571548226566E-3</v>
      </c>
      <c r="CI33" s="86" t="str">
        <f>IF(M33=0,"",(#REF!-M33)/M33)</f>
        <v/>
      </c>
      <c r="CJ33" s="86" t="str">
        <f>IF(N33=0,"",(#REF!-N33)/N33)</f>
        <v/>
      </c>
      <c r="CK33" s="86">
        <f t="shared" si="10"/>
        <v>1.6983730052916423E-3</v>
      </c>
    </row>
    <row r="34" spans="1:89" x14ac:dyDescent="0.3">
      <c r="A34" s="100" t="s">
        <v>33</v>
      </c>
      <c r="B34" s="100">
        <v>791.71751883000002</v>
      </c>
      <c r="C34" s="100">
        <v>1.2855550377</v>
      </c>
      <c r="D34" s="100">
        <v>8163.5839192000003</v>
      </c>
      <c r="E34" s="100">
        <v>106.08022296999999</v>
      </c>
      <c r="F34" s="100">
        <v>95.338013422000003</v>
      </c>
      <c r="G34" s="100">
        <v>203.12704060999999</v>
      </c>
      <c r="H34" s="100">
        <v>357.43479244999997</v>
      </c>
      <c r="I34" s="100">
        <v>8.1852532699999994E-2</v>
      </c>
      <c r="J34" s="100">
        <v>3.5028212999999998E-3</v>
      </c>
      <c r="K34" s="100">
        <v>0.56117230480000002</v>
      </c>
      <c r="L34" s="100"/>
      <c r="M34" s="100"/>
      <c r="N34" s="30"/>
      <c r="O34" s="30">
        <v>4.7314695999999996E-3</v>
      </c>
      <c r="P34" s="100"/>
      <c r="Q34" s="99" t="s">
        <v>33</v>
      </c>
      <c r="R34" s="100">
        <v>0</v>
      </c>
      <c r="S34" s="100">
        <v>8.2046462028975406E-2</v>
      </c>
      <c r="T34" s="100">
        <v>8.2046462028975406E-2</v>
      </c>
      <c r="U34" s="100">
        <v>0</v>
      </c>
      <c r="V34" s="100">
        <v>3.5110235969211699E-3</v>
      </c>
      <c r="W34" s="100">
        <v>0</v>
      </c>
      <c r="X34" s="100">
        <v>793.58906040113095</v>
      </c>
      <c r="Y34" s="100">
        <v>5.5051606324843299</v>
      </c>
      <c r="Z34" s="100">
        <v>11.860204736632801</v>
      </c>
      <c r="AA34" s="100">
        <v>8.0544835413902405</v>
      </c>
      <c r="AB34" s="100">
        <v>0</v>
      </c>
      <c r="AC34" s="100">
        <v>0.56249936256992705</v>
      </c>
      <c r="AD34" s="100">
        <v>0.56249936256992705</v>
      </c>
      <c r="AE34" s="100">
        <v>65.463118953686404</v>
      </c>
      <c r="AF34" s="100">
        <v>4.3843161024278396</v>
      </c>
      <c r="AG34" s="100">
        <v>3.5360436146390199</v>
      </c>
      <c r="AH34" s="100">
        <v>0</v>
      </c>
      <c r="AI34" s="100">
        <v>0</v>
      </c>
      <c r="AJ34" s="100">
        <v>4.7426552244542704E-3</v>
      </c>
      <c r="AK34" s="100">
        <v>1.28859238622772</v>
      </c>
      <c r="AL34" s="100">
        <v>0</v>
      </c>
      <c r="AM34" s="100">
        <v>7364.59672437264</v>
      </c>
      <c r="AN34" s="100">
        <v>752.82632219447896</v>
      </c>
      <c r="AO34" s="100">
        <v>8182.8861655208102</v>
      </c>
      <c r="AP34" s="100">
        <v>0</v>
      </c>
      <c r="AQ34" s="100">
        <v>10.8415314153011</v>
      </c>
      <c r="AR34" s="100">
        <v>0</v>
      </c>
      <c r="AS34" s="100">
        <v>198.01746840093199</v>
      </c>
      <c r="AT34" s="100">
        <v>1.82767766221884</v>
      </c>
      <c r="AU34" s="100">
        <v>0</v>
      </c>
      <c r="AV34" s="100">
        <v>6.7775508192926504</v>
      </c>
      <c r="AW34" s="100">
        <v>7.4552994262471195E-2</v>
      </c>
      <c r="AX34" s="100">
        <v>0</v>
      </c>
      <c r="AY34" s="100">
        <v>0</v>
      </c>
      <c r="AZ34" s="100">
        <v>106.331067260371</v>
      </c>
      <c r="BA34" s="100">
        <v>95.563460432657095</v>
      </c>
      <c r="BB34" s="100">
        <v>10.7676068277143</v>
      </c>
      <c r="BC34" s="100">
        <v>0.31854374157421</v>
      </c>
      <c r="BD34" s="100">
        <v>0</v>
      </c>
      <c r="BE34" s="100">
        <v>23.8524728583475</v>
      </c>
      <c r="BF34" s="100">
        <v>0</v>
      </c>
      <c r="BG34" s="100">
        <v>10.166328301283601</v>
      </c>
      <c r="BH34" s="100">
        <v>0</v>
      </c>
      <c r="BI34" s="100">
        <v>0</v>
      </c>
      <c r="BJ34" s="100">
        <v>40.665299922287097</v>
      </c>
      <c r="BK34" s="100">
        <v>13.4120967212747</v>
      </c>
      <c r="BL34" s="100">
        <v>0.325322674647398</v>
      </c>
      <c r="BM34" s="100">
        <v>11.5421563407684</v>
      </c>
      <c r="BN34" s="100">
        <v>1.35551179748342E-2</v>
      </c>
      <c r="BO34" s="100">
        <v>203.60718973087</v>
      </c>
      <c r="BP34" s="100">
        <v>93.636873460007493</v>
      </c>
      <c r="BQ34" s="100">
        <v>0</v>
      </c>
      <c r="BR34" s="100">
        <v>0</v>
      </c>
      <c r="BS34" s="100">
        <v>39.302596727612297</v>
      </c>
      <c r="BT34" s="100">
        <v>37.142077300814996</v>
      </c>
      <c r="BU34" s="100">
        <v>358.27973952391199</v>
      </c>
      <c r="BV34" s="100">
        <v>41.1746894240435</v>
      </c>
      <c r="BX34" s="36">
        <f t="shared" si="0"/>
        <v>8.0000036209131251E-3</v>
      </c>
      <c r="BY34" s="86">
        <f t="shared" si="1"/>
        <v>2.363900667370222E-3</v>
      </c>
      <c r="BZ34" s="86">
        <f t="shared" si="2"/>
        <v>2.3626748281070299E-3</v>
      </c>
      <c r="CA34" s="86">
        <f t="shared" si="3"/>
        <v>2.3644328902423344E-3</v>
      </c>
      <c r="CB34" s="86">
        <f t="shared" si="4"/>
        <v>2.3646659419442038E-3</v>
      </c>
      <c r="CC34" s="86">
        <f t="shared" si="4"/>
        <v>2.3647126950210647E-3</v>
      </c>
      <c r="CD34" s="86">
        <f t="shared" si="5"/>
        <v>2.3637873097944011E-3</v>
      </c>
      <c r="CE34" s="86">
        <f t="shared" si="6"/>
        <v>2.3639194945752414E-3</v>
      </c>
      <c r="CF34" s="86">
        <f t="shared" si="7"/>
        <v>2.3692526373763853E-3</v>
      </c>
      <c r="CG34" s="86">
        <f t="shared" si="8"/>
        <v>2.3416258548987542E-3</v>
      </c>
      <c r="CH34" s="86">
        <f t="shared" si="9"/>
        <v>2.3647955513413843E-3</v>
      </c>
      <c r="CI34" s="86" t="str">
        <f>IF(M34=0,"",(#REF!-M34)/M34)</f>
        <v/>
      </c>
      <c r="CJ34" s="86" t="str">
        <f>IF(N34=0,"",(#REF!-N34)/N34)</f>
        <v/>
      </c>
      <c r="CK34" s="86">
        <f t="shared" si="10"/>
        <v>2.3640909484593906E-3</v>
      </c>
    </row>
    <row r="35" spans="1:89" x14ac:dyDescent="0.3">
      <c r="A35" s="100" t="s">
        <v>34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30"/>
      <c r="O35" s="30"/>
      <c r="P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X35" s="36" t="e">
        <f t="shared" si="0"/>
        <v>#DIV/0!</v>
      </c>
      <c r="BY35" s="86" t="str">
        <f t="shared" si="1"/>
        <v/>
      </c>
      <c r="BZ35" s="86" t="str">
        <f t="shared" si="2"/>
        <v/>
      </c>
      <c r="CA35" s="86" t="str">
        <f t="shared" si="3"/>
        <v/>
      </c>
      <c r="CB35" s="86" t="str">
        <f t="shared" ref="CB35:CC60" si="11">IF(E35=0,"",(AZ35-E35)/E35)</f>
        <v/>
      </c>
      <c r="CC35" s="86" t="str">
        <f t="shared" si="11"/>
        <v/>
      </c>
      <c r="CD35" s="86" t="str">
        <f t="shared" si="5"/>
        <v/>
      </c>
      <c r="CE35" s="86" t="str">
        <f t="shared" si="6"/>
        <v/>
      </c>
      <c r="CF35" s="86" t="str">
        <f t="shared" si="7"/>
        <v/>
      </c>
      <c r="CG35" s="86" t="str">
        <f t="shared" si="8"/>
        <v/>
      </c>
      <c r="CH35" s="86" t="str">
        <f t="shared" si="9"/>
        <v/>
      </c>
      <c r="CI35" s="86" t="str">
        <f>IF(M35=0,"",(#REF!-M35)/M35)</f>
        <v/>
      </c>
      <c r="CJ35" s="86" t="str">
        <f>IF(N35=0,"",(#REF!-N35)/N35)</f>
        <v/>
      </c>
      <c r="CK35" s="86" t="str">
        <f t="shared" si="10"/>
        <v/>
      </c>
    </row>
    <row r="36" spans="1:89" x14ac:dyDescent="0.3">
      <c r="A36" s="100" t="s">
        <v>35</v>
      </c>
      <c r="B36" s="100">
        <v>5.9742575039999997</v>
      </c>
      <c r="C36" s="100">
        <v>4.0331367200000003E-2</v>
      </c>
      <c r="D36" s="100">
        <v>48.976785145999997</v>
      </c>
      <c r="E36" s="100">
        <v>1.4856703200000001</v>
      </c>
      <c r="F36" s="100">
        <v>1.3239831242</v>
      </c>
      <c r="G36" s="100">
        <v>1.6054013984</v>
      </c>
      <c r="H36" s="100">
        <v>2.4139325197999999</v>
      </c>
      <c r="I36" s="100">
        <v>5.5278870000000004E-4</v>
      </c>
      <c r="J36" s="100">
        <v>2.36565E-5</v>
      </c>
      <c r="K36" s="100">
        <v>3.7898672999999998E-3</v>
      </c>
      <c r="L36" s="100"/>
      <c r="M36" s="100"/>
      <c r="N36" s="30"/>
      <c r="O36" s="30">
        <v>6.5407400000000007E-5</v>
      </c>
      <c r="P36" s="100"/>
      <c r="Q36" s="99" t="s">
        <v>35</v>
      </c>
      <c r="R36" s="100">
        <v>0</v>
      </c>
      <c r="S36" s="100">
        <v>5.5311976251073102E-4</v>
      </c>
      <c r="T36" s="100">
        <v>5.5311976251073102E-4</v>
      </c>
      <c r="U36" s="100">
        <v>0</v>
      </c>
      <c r="V36" s="100">
        <v>2.3670449656798001E-5</v>
      </c>
      <c r="W36" s="100">
        <v>0</v>
      </c>
      <c r="X36" s="100">
        <v>5.9777831882052697</v>
      </c>
      <c r="Y36" s="100">
        <v>3.7112913169849202E-2</v>
      </c>
      <c r="Z36" s="100">
        <v>7.9954834502211206E-2</v>
      </c>
      <c r="AA36" s="100">
        <v>5.4299197648230997E-2</v>
      </c>
      <c r="AB36" s="100">
        <v>0</v>
      </c>
      <c r="AC36" s="100">
        <v>3.79209778817122E-3</v>
      </c>
      <c r="AD36" s="100">
        <v>3.79209778817122E-3</v>
      </c>
      <c r="AE36" s="100">
        <v>0.39204951023308399</v>
      </c>
      <c r="AF36" s="100">
        <v>2.95567233297622E-2</v>
      </c>
      <c r="AG36" s="100">
        <v>2.3838081114932699E-2</v>
      </c>
      <c r="AH36" s="100">
        <v>0</v>
      </c>
      <c r="AI36" s="100">
        <v>0</v>
      </c>
      <c r="AJ36" s="100">
        <v>6.5440568540915705E-5</v>
      </c>
      <c r="AK36" s="100">
        <v>4.03552852110209E-2</v>
      </c>
      <c r="AL36" s="100">
        <v>0</v>
      </c>
      <c r="AM36" s="100">
        <v>44.105186760318901</v>
      </c>
      <c r="AN36" s="100">
        <v>4.5085320648665901</v>
      </c>
      <c r="AO36" s="100">
        <v>49.005768335418601</v>
      </c>
      <c r="AP36" s="100">
        <v>0</v>
      </c>
      <c r="AQ36" s="100">
        <v>7.3087628237104199E-2</v>
      </c>
      <c r="AR36" s="100">
        <v>0</v>
      </c>
      <c r="AS36" s="100">
        <v>1.3349384752770701</v>
      </c>
      <c r="AT36" s="100">
        <v>2.53365788583364E-2</v>
      </c>
      <c r="AU36" s="100">
        <v>0</v>
      </c>
      <c r="AV36" s="100">
        <v>9.3955843133429306E-2</v>
      </c>
      <c r="AW36" s="100">
        <v>1.03351478725948E-3</v>
      </c>
      <c r="AX36" s="100">
        <v>0</v>
      </c>
      <c r="AY36" s="100">
        <v>0</v>
      </c>
      <c r="AZ36" s="100">
        <v>1.4865516121988001</v>
      </c>
      <c r="BA36" s="100">
        <v>1.32476865508972</v>
      </c>
      <c r="BB36" s="100">
        <v>0.161782957109079</v>
      </c>
      <c r="BC36" s="100">
        <v>4.41586552541102E-3</v>
      </c>
      <c r="BD36" s="100">
        <v>0</v>
      </c>
      <c r="BE36" s="100">
        <v>0.330659105042521</v>
      </c>
      <c r="BF36" s="100">
        <v>0</v>
      </c>
      <c r="BG36" s="100">
        <v>0.14093298346533401</v>
      </c>
      <c r="BH36" s="100">
        <v>0</v>
      </c>
      <c r="BI36" s="100">
        <v>0</v>
      </c>
      <c r="BJ36" s="100">
        <v>0.56373142144986899</v>
      </c>
      <c r="BK36" s="100">
        <v>9.0416935145914104E-2</v>
      </c>
      <c r="BL36" s="100">
        <v>4.50984850643472E-3</v>
      </c>
      <c r="BM36" s="100">
        <v>0.160005584620556</v>
      </c>
      <c r="BN36" s="100">
        <v>1.87909700568241E-4</v>
      </c>
      <c r="BO36" s="100">
        <v>1.6063576305234299</v>
      </c>
      <c r="BP36" s="100">
        <v>0.63125213203296904</v>
      </c>
      <c r="BQ36" s="100">
        <v>0</v>
      </c>
      <c r="BR36" s="100">
        <v>0</v>
      </c>
      <c r="BS36" s="100">
        <v>0.26495786449244402</v>
      </c>
      <c r="BT36" s="100">
        <v>0.250393735877597</v>
      </c>
      <c r="BU36" s="100">
        <v>2.4153642340977899</v>
      </c>
      <c r="BV36" s="100">
        <v>0.27757800036550201</v>
      </c>
      <c r="BX36" s="36">
        <f t="shared" si="0"/>
        <v>8.0000686357922634E-3</v>
      </c>
      <c r="BY36" s="86">
        <f t="shared" si="1"/>
        <v>5.901460060784813E-4</v>
      </c>
      <c r="BZ36" s="86">
        <f t="shared" si="2"/>
        <v>5.9303744656831871E-4</v>
      </c>
      <c r="CA36" s="86">
        <f t="shared" si="3"/>
        <v>5.9177402788289726E-4</v>
      </c>
      <c r="CB36" s="86">
        <f t="shared" si="11"/>
        <v>5.9319499550879791E-4</v>
      </c>
      <c r="CC36" s="86">
        <f t="shared" si="11"/>
        <v>5.9330883858103986E-4</v>
      </c>
      <c r="CD36" s="86">
        <f t="shared" si="5"/>
        <v>5.9563429082782953E-4</v>
      </c>
      <c r="CE36" s="86">
        <f t="shared" si="6"/>
        <v>5.9310452386159029E-4</v>
      </c>
      <c r="CF36" s="86">
        <f t="shared" si="7"/>
        <v>5.9889522114141259E-4</v>
      </c>
      <c r="CG36" s="86">
        <f t="shared" si="8"/>
        <v>5.8967542950146012E-4</v>
      </c>
      <c r="CH36" s="86">
        <f t="shared" si="9"/>
        <v>5.8853991305189712E-4</v>
      </c>
      <c r="CI36" s="86" t="str">
        <f>IF(M36=0,"",(#REF!-M36)/M36)</f>
        <v/>
      </c>
      <c r="CJ36" s="86" t="str">
        <f>IF(N36=0,"",(#REF!-N36)/N36)</f>
        <v/>
      </c>
      <c r="CK36" s="86">
        <f t="shared" si="10"/>
        <v>5.0710685512187111E-4</v>
      </c>
    </row>
    <row r="37" spans="1:89" x14ac:dyDescent="0.3">
      <c r="A37" s="100" t="s">
        <v>36</v>
      </c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30"/>
      <c r="O37" s="30"/>
      <c r="P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X37" s="36" t="e">
        <f t="shared" si="0"/>
        <v>#DIV/0!</v>
      </c>
      <c r="BY37" s="86" t="str">
        <f t="shared" si="1"/>
        <v/>
      </c>
      <c r="BZ37" s="86" t="str">
        <f t="shared" si="2"/>
        <v/>
      </c>
      <c r="CA37" s="86" t="str">
        <f t="shared" si="3"/>
        <v/>
      </c>
      <c r="CB37" s="86" t="str">
        <f t="shared" si="11"/>
        <v/>
      </c>
      <c r="CC37" s="86" t="str">
        <f t="shared" si="11"/>
        <v/>
      </c>
      <c r="CD37" s="86" t="str">
        <f t="shared" si="5"/>
        <v/>
      </c>
      <c r="CE37" s="86" t="str">
        <f t="shared" si="6"/>
        <v/>
      </c>
      <c r="CF37" s="86" t="str">
        <f t="shared" si="7"/>
        <v/>
      </c>
      <c r="CG37" s="86" t="str">
        <f t="shared" si="8"/>
        <v/>
      </c>
      <c r="CH37" s="86" t="str">
        <f t="shared" si="9"/>
        <v/>
      </c>
      <c r="CI37" s="86" t="str">
        <f>IF(M37=0,"",(#REF!-M37)/M37)</f>
        <v/>
      </c>
      <c r="CJ37" s="86" t="str">
        <f>IF(N37=0,"",(#REF!-N37)/N37)</f>
        <v/>
      </c>
      <c r="CK37" s="86" t="str">
        <f t="shared" si="10"/>
        <v/>
      </c>
    </row>
    <row r="38" spans="1:89" x14ac:dyDescent="0.3">
      <c r="A38" s="100" t="s">
        <v>37</v>
      </c>
      <c r="B38" s="100">
        <v>82.057950957000003</v>
      </c>
      <c r="C38" s="100">
        <v>0.263230884</v>
      </c>
      <c r="D38" s="100">
        <v>706.74800415000004</v>
      </c>
      <c r="E38" s="100">
        <v>11.468631933999999</v>
      </c>
      <c r="F38" s="100">
        <v>10.132661985</v>
      </c>
      <c r="G38" s="100">
        <v>21.435736154000001</v>
      </c>
      <c r="H38" s="100">
        <v>36.779844859000001</v>
      </c>
      <c r="I38" s="100">
        <v>8.4226730000000003E-3</v>
      </c>
      <c r="J38" s="100">
        <v>3.6044469999999999E-4</v>
      </c>
      <c r="K38" s="100">
        <v>5.7744453699999997E-2</v>
      </c>
      <c r="L38" s="100"/>
      <c r="M38" s="100"/>
      <c r="N38" s="30"/>
      <c r="O38" s="30">
        <v>4.980106E-4</v>
      </c>
      <c r="P38" s="100"/>
      <c r="Q38" s="99" t="s">
        <v>37</v>
      </c>
      <c r="R38" s="100">
        <v>0</v>
      </c>
      <c r="S38" s="100">
        <v>8.4427125844408601E-3</v>
      </c>
      <c r="T38" s="100">
        <v>8.4427125844408601E-3</v>
      </c>
      <c r="U38" s="100">
        <v>0</v>
      </c>
      <c r="V38" s="100">
        <v>3.6130263359125198E-4</v>
      </c>
      <c r="W38" s="100">
        <v>0</v>
      </c>
      <c r="X38" s="100">
        <v>82.251876342752297</v>
      </c>
      <c r="Y38" s="100">
        <v>0.56647951051604595</v>
      </c>
      <c r="Z38" s="100">
        <v>1.22040668481687</v>
      </c>
      <c r="AA38" s="100">
        <v>0.82880411787397101</v>
      </c>
      <c r="AB38" s="100">
        <v>0</v>
      </c>
      <c r="AC38" s="100">
        <v>5.7880824816988703E-2</v>
      </c>
      <c r="AD38" s="100">
        <v>5.7880824816988703E-2</v>
      </c>
      <c r="AE38" s="100">
        <v>5.6673547607158401</v>
      </c>
      <c r="AF38" s="100">
        <v>0.451143066532184</v>
      </c>
      <c r="AG38" s="100">
        <v>0.36385534430882299</v>
      </c>
      <c r="AH38" s="100">
        <v>0</v>
      </c>
      <c r="AI38" s="100">
        <v>0</v>
      </c>
      <c r="AJ38" s="100">
        <v>4.9920495708378099E-4</v>
      </c>
      <c r="AK38" s="100">
        <v>0.263853831467671</v>
      </c>
      <c r="AL38" s="100">
        <v>0</v>
      </c>
      <c r="AM38" s="100">
        <v>637.57568751687995</v>
      </c>
      <c r="AN38" s="100">
        <v>65.174889353329107</v>
      </c>
      <c r="AO38" s="100">
        <v>708.41793163092495</v>
      </c>
      <c r="AP38" s="100">
        <v>0</v>
      </c>
      <c r="AQ38" s="100">
        <v>1.1155898929766199</v>
      </c>
      <c r="AR38" s="100">
        <v>0</v>
      </c>
      <c r="AS38" s="100">
        <v>20.375936070702199</v>
      </c>
      <c r="AT38" s="100">
        <v>0.19424861301719001</v>
      </c>
      <c r="AU38" s="100">
        <v>0</v>
      </c>
      <c r="AV38" s="100">
        <v>0.72032783169915804</v>
      </c>
      <c r="AW38" s="100">
        <v>7.9235967305455804E-3</v>
      </c>
      <c r="AX38" s="100">
        <v>0</v>
      </c>
      <c r="AY38" s="100">
        <v>0</v>
      </c>
      <c r="AZ38" s="100">
        <v>11.4957369700667</v>
      </c>
      <c r="BA38" s="100">
        <v>10.1566124089242</v>
      </c>
      <c r="BB38" s="100">
        <v>1.3391245611424301</v>
      </c>
      <c r="BC38" s="100">
        <v>3.3855489122946301E-2</v>
      </c>
      <c r="BD38" s="100">
        <v>0</v>
      </c>
      <c r="BE38" s="100">
        <v>2.5350762523630599</v>
      </c>
      <c r="BF38" s="100">
        <v>0</v>
      </c>
      <c r="BG38" s="100">
        <v>1.08048433120035</v>
      </c>
      <c r="BH38" s="100">
        <v>0</v>
      </c>
      <c r="BI38" s="100">
        <v>0</v>
      </c>
      <c r="BJ38" s="100">
        <v>4.3219648032099203</v>
      </c>
      <c r="BK38" s="100">
        <v>1.38009937032028</v>
      </c>
      <c r="BL38" s="100">
        <v>3.4575764700694997E-2</v>
      </c>
      <c r="BM38" s="100">
        <v>1.2267150724493801</v>
      </c>
      <c r="BN38" s="100">
        <v>1.44065443101462E-3</v>
      </c>
      <c r="BO38" s="100">
        <v>21.486398721319201</v>
      </c>
      <c r="BP38" s="100">
        <v>9.6351465154681009</v>
      </c>
      <c r="BQ38" s="100">
        <v>0</v>
      </c>
      <c r="BR38" s="100">
        <v>0</v>
      </c>
      <c r="BS38" s="100">
        <v>4.0442140764794399</v>
      </c>
      <c r="BT38" s="100">
        <v>3.82189921050281</v>
      </c>
      <c r="BU38" s="100">
        <v>36.866778000077097</v>
      </c>
      <c r="BV38" s="100">
        <v>4.2368526700937599</v>
      </c>
      <c r="BX38" s="36">
        <f t="shared" si="0"/>
        <v>8.0000159618608385E-3</v>
      </c>
      <c r="BY38" s="86">
        <f t="shared" si="1"/>
        <v>2.363273558389424E-3</v>
      </c>
      <c r="BZ38" s="86">
        <f t="shared" si="2"/>
        <v>2.3665439944007402E-3</v>
      </c>
      <c r="CA38" s="86">
        <f t="shared" si="3"/>
        <v>2.3628329632615231E-3</v>
      </c>
      <c r="CB38" s="86">
        <f t="shared" si="11"/>
        <v>2.3634062216561888E-3</v>
      </c>
      <c r="CC38" s="86">
        <f t="shared" si="11"/>
        <v>2.3636852743785554E-3</v>
      </c>
      <c r="CD38" s="86">
        <f t="shared" si="5"/>
        <v>2.363462908631978E-3</v>
      </c>
      <c r="CE38" s="86">
        <f t="shared" si="6"/>
        <v>2.3636081503433624E-3</v>
      </c>
      <c r="CF38" s="86">
        <f t="shared" si="7"/>
        <v>2.3792428414186047E-3</v>
      </c>
      <c r="CG38" s="86">
        <f t="shared" si="8"/>
        <v>2.3802086457423012E-3</v>
      </c>
      <c r="CH38" s="86">
        <f t="shared" si="9"/>
        <v>2.3616314338550343E-3</v>
      </c>
      <c r="CI38" s="86" t="str">
        <f>IF(M38=0,"",(#REF!-M38)/M38)</f>
        <v/>
      </c>
      <c r="CJ38" s="86" t="str">
        <f>IF(N38=0,"",(#REF!-N38)/N38)</f>
        <v/>
      </c>
      <c r="CK38" s="86">
        <f t="shared" si="10"/>
        <v>2.39825634992707E-3</v>
      </c>
    </row>
    <row r="39" spans="1:89" x14ac:dyDescent="0.3">
      <c r="A39" s="100" t="s">
        <v>38</v>
      </c>
      <c r="B39" s="100">
        <v>113.88819604</v>
      </c>
      <c r="C39" s="100">
        <v>0.42047722360000001</v>
      </c>
      <c r="D39" s="100">
        <v>1179.7916511999999</v>
      </c>
      <c r="E39" s="100">
        <v>18.559546607000001</v>
      </c>
      <c r="F39" s="100">
        <v>16.423166255999998</v>
      </c>
      <c r="G39" s="100">
        <v>36.323563217</v>
      </c>
      <c r="H39" s="100">
        <v>46.465942624999997</v>
      </c>
      <c r="I39" s="100">
        <v>1.0640702599999999E-2</v>
      </c>
      <c r="J39" s="100">
        <v>4.553968E-4</v>
      </c>
      <c r="K39" s="100">
        <v>7.2951457400000003E-2</v>
      </c>
      <c r="L39" s="100"/>
      <c r="M39" s="100"/>
      <c r="N39" s="30"/>
      <c r="O39" s="30">
        <v>8.1492610000000003E-4</v>
      </c>
      <c r="P39" s="100"/>
      <c r="Q39" s="99" t="s">
        <v>130</v>
      </c>
      <c r="R39" s="100">
        <v>0</v>
      </c>
      <c r="S39" s="100">
        <v>1.0664898124964701E-2</v>
      </c>
      <c r="T39" s="100">
        <v>1.0664898124964701E-2</v>
      </c>
      <c r="U39" s="100">
        <v>0</v>
      </c>
      <c r="V39" s="100">
        <v>4.5641391973211102E-4</v>
      </c>
      <c r="W39" s="100">
        <v>0</v>
      </c>
      <c r="X39" s="100">
        <v>114.149248758742</v>
      </c>
      <c r="Y39" s="100">
        <v>0.71560292391279601</v>
      </c>
      <c r="Z39" s="100">
        <v>1.5416783471220299</v>
      </c>
      <c r="AA39" s="100">
        <v>1.0469864142882599</v>
      </c>
      <c r="AB39" s="100">
        <v>0</v>
      </c>
      <c r="AC39" s="100">
        <v>7.3117977908814705E-2</v>
      </c>
      <c r="AD39" s="100">
        <v>7.3117977908814705E-2</v>
      </c>
      <c r="AE39" s="100">
        <v>9.4599411811262293</v>
      </c>
      <c r="AF39" s="100">
        <v>0.56990524135661502</v>
      </c>
      <c r="AG39" s="100">
        <v>0.45963768837191799</v>
      </c>
      <c r="AH39" s="100">
        <v>0</v>
      </c>
      <c r="AI39" s="100">
        <v>0</v>
      </c>
      <c r="AJ39" s="100">
        <v>8.1677338830723795E-4</v>
      </c>
      <c r="AK39" s="100">
        <v>0.42145721337984798</v>
      </c>
      <c r="AL39" s="100">
        <v>0</v>
      </c>
      <c r="AM39" s="100">
        <v>1064.24479669526</v>
      </c>
      <c r="AN39" s="100">
        <v>108.789412765202</v>
      </c>
      <c r="AO39" s="100">
        <v>1182.4941506415901</v>
      </c>
      <c r="AP39" s="100">
        <v>0</v>
      </c>
      <c r="AQ39" s="100">
        <v>1.4092499206231299</v>
      </c>
      <c r="AR39" s="100">
        <v>0</v>
      </c>
      <c r="AS39" s="100">
        <v>25.739750065278798</v>
      </c>
      <c r="AT39" s="100">
        <v>0.31482104708521402</v>
      </c>
      <c r="AU39" s="100">
        <v>0</v>
      </c>
      <c r="AV39" s="100">
        <v>1.16745590645788</v>
      </c>
      <c r="AW39" s="100">
        <v>1.28419236649636E-2</v>
      </c>
      <c r="AX39" s="100">
        <v>0</v>
      </c>
      <c r="AY39" s="100">
        <v>0</v>
      </c>
      <c r="AZ39" s="100">
        <v>18.602302080090599</v>
      </c>
      <c r="BA39" s="100">
        <v>16.460983397352202</v>
      </c>
      <c r="BB39" s="100">
        <v>2.1413186827383499</v>
      </c>
      <c r="BC39" s="100">
        <v>5.4869855498051498E-2</v>
      </c>
      <c r="BD39" s="100">
        <v>0</v>
      </c>
      <c r="BE39" s="100">
        <v>4.1086290458947197</v>
      </c>
      <c r="BF39" s="100">
        <v>0</v>
      </c>
      <c r="BG39" s="100">
        <v>1.7511572690245001</v>
      </c>
      <c r="BH39" s="100">
        <v>0</v>
      </c>
      <c r="BI39" s="100">
        <v>0</v>
      </c>
      <c r="BJ39" s="100">
        <v>7.0046728623158696</v>
      </c>
      <c r="BK39" s="100">
        <v>1.7434097496557399</v>
      </c>
      <c r="BL39" s="100">
        <v>5.6037316798668503E-2</v>
      </c>
      <c r="BM39" s="100">
        <v>1.9881632801468301</v>
      </c>
      <c r="BN39" s="100">
        <v>2.3348904655610498E-3</v>
      </c>
      <c r="BO39" s="100">
        <v>36.407141878227698</v>
      </c>
      <c r="BP39" s="100">
        <v>12.171577364212901</v>
      </c>
      <c r="BQ39" s="100">
        <v>0</v>
      </c>
      <c r="BR39" s="100">
        <v>0</v>
      </c>
      <c r="BS39" s="100">
        <v>5.1088369767600597</v>
      </c>
      <c r="BT39" s="100">
        <v>4.8279892298020597</v>
      </c>
      <c r="BU39" s="100">
        <v>46.5721011623869</v>
      </c>
      <c r="BV39" s="100">
        <v>5.3521394642427298</v>
      </c>
      <c r="BX39" s="36">
        <f t="shared" si="0"/>
        <v>7.9999898316566852E-3</v>
      </c>
      <c r="BY39" s="86">
        <f t="shared" si="1"/>
        <v>2.2921841579641861E-3</v>
      </c>
      <c r="BZ39" s="86">
        <f t="shared" si="2"/>
        <v>2.3306607940796402E-3</v>
      </c>
      <c r="CA39" s="86">
        <f t="shared" si="3"/>
        <v>2.2906582182043288E-3</v>
      </c>
      <c r="CB39" s="86">
        <f t="shared" si="11"/>
        <v>2.3036916793253786E-3</v>
      </c>
      <c r="CC39" s="86">
        <f t="shared" si="11"/>
        <v>2.3026705546737827E-3</v>
      </c>
      <c r="CD39" s="86">
        <f t="shared" si="5"/>
        <v>2.3009488559366199E-3</v>
      </c>
      <c r="CE39" s="86">
        <f t="shared" si="6"/>
        <v>2.2846526162968082E-3</v>
      </c>
      <c r="CF39" s="86">
        <f t="shared" si="7"/>
        <v>2.2738653521527184E-3</v>
      </c>
      <c r="CG39" s="86">
        <f t="shared" si="8"/>
        <v>2.2334801915846131E-3</v>
      </c>
      <c r="CH39" s="86">
        <f t="shared" si="9"/>
        <v>2.282620728214568E-3</v>
      </c>
      <c r="CI39" s="86" t="str">
        <f>IF(M39=0,"",(#REF!-M39)/M39)</f>
        <v/>
      </c>
      <c r="CJ39" s="86" t="str">
        <f>IF(N39=0,"",(#REF!-N39)/N39)</f>
        <v/>
      </c>
      <c r="CK39" s="86">
        <f t="shared" si="10"/>
        <v>2.266816963204292E-3</v>
      </c>
    </row>
    <row r="40" spans="1:89" x14ac:dyDescent="0.3">
      <c r="A40" s="100" t="s">
        <v>39</v>
      </c>
      <c r="B40" s="100">
        <v>41.969328605999998</v>
      </c>
      <c r="C40" s="100">
        <v>8.2044827599999995E-2</v>
      </c>
      <c r="D40" s="100">
        <v>424.92404714999998</v>
      </c>
      <c r="E40" s="100">
        <v>5.7508806437000004</v>
      </c>
      <c r="F40" s="100">
        <v>5.1520309392000003</v>
      </c>
      <c r="G40" s="100">
        <v>11.025861767</v>
      </c>
      <c r="H40" s="100">
        <v>18.749072224999999</v>
      </c>
      <c r="I40" s="100">
        <v>4.2935815999999996E-3</v>
      </c>
      <c r="J40" s="100">
        <v>1.8378749999999999E-4</v>
      </c>
      <c r="K40" s="100">
        <v>2.94360909E-2</v>
      </c>
      <c r="L40" s="100"/>
      <c r="M40" s="100"/>
      <c r="N40" s="30"/>
      <c r="O40" s="30">
        <v>2.5572159999999997E-4</v>
      </c>
      <c r="P40" s="100"/>
      <c r="Q40" s="99" t="s">
        <v>39</v>
      </c>
      <c r="R40" s="100">
        <v>0</v>
      </c>
      <c r="S40" s="100">
        <v>4.3037029957466002E-3</v>
      </c>
      <c r="T40" s="100">
        <v>4.3037029957466002E-3</v>
      </c>
      <c r="U40" s="100">
        <v>0</v>
      </c>
      <c r="V40" s="100">
        <v>1.8422525334981199E-4</v>
      </c>
      <c r="W40" s="100">
        <v>0</v>
      </c>
      <c r="X40" s="100">
        <v>42.068699716154804</v>
      </c>
      <c r="Y40" s="100">
        <v>0.28876802396964102</v>
      </c>
      <c r="Z40" s="100">
        <v>0.62212052185849698</v>
      </c>
      <c r="AA40" s="100">
        <v>0.422491817132228</v>
      </c>
      <c r="AB40" s="100">
        <v>0</v>
      </c>
      <c r="AC40" s="100">
        <v>2.9505831659187399E-2</v>
      </c>
      <c r="AD40" s="100">
        <v>2.9505831659187399E-2</v>
      </c>
      <c r="AE40" s="100">
        <v>3.4074302714440798</v>
      </c>
      <c r="AF40" s="100">
        <v>0.22997744965734601</v>
      </c>
      <c r="AG40" s="100">
        <v>0.18548085763696401</v>
      </c>
      <c r="AH40" s="100">
        <v>0</v>
      </c>
      <c r="AI40" s="100">
        <v>0</v>
      </c>
      <c r="AJ40" s="100">
        <v>2.56338167260784E-4</v>
      </c>
      <c r="AK40" s="100">
        <v>8.2238726720569602E-2</v>
      </c>
      <c r="AL40" s="100">
        <v>0</v>
      </c>
      <c r="AM40" s="100">
        <v>383.33536919150902</v>
      </c>
      <c r="AN40" s="100">
        <v>39.185372280185398</v>
      </c>
      <c r="AO40" s="100">
        <v>425.92817174313802</v>
      </c>
      <c r="AP40" s="100">
        <v>0</v>
      </c>
      <c r="AQ40" s="100">
        <v>0.56868691022228202</v>
      </c>
      <c r="AR40" s="100">
        <v>0</v>
      </c>
      <c r="AS40" s="100">
        <v>10.3869052420178</v>
      </c>
      <c r="AT40" s="100">
        <v>9.8767139888776806E-2</v>
      </c>
      <c r="AU40" s="100">
        <v>0</v>
      </c>
      <c r="AV40" s="100">
        <v>0.36625637196382199</v>
      </c>
      <c r="AW40" s="100">
        <v>4.0288200532416201E-3</v>
      </c>
      <c r="AX40" s="100">
        <v>0</v>
      </c>
      <c r="AY40" s="100">
        <v>0</v>
      </c>
      <c r="AZ40" s="100">
        <v>5.7644901979970902</v>
      </c>
      <c r="BA40" s="100">
        <v>5.16422442883204</v>
      </c>
      <c r="BB40" s="100">
        <v>0.60026576916505403</v>
      </c>
      <c r="BC40" s="100">
        <v>1.72140083885866E-2</v>
      </c>
      <c r="BD40" s="100">
        <v>0</v>
      </c>
      <c r="BE40" s="100">
        <v>1.2889745101605501</v>
      </c>
      <c r="BF40" s="100">
        <v>0</v>
      </c>
      <c r="BG40" s="100">
        <v>0.54938405275660396</v>
      </c>
      <c r="BH40" s="100">
        <v>0</v>
      </c>
      <c r="BI40" s="100">
        <v>0</v>
      </c>
      <c r="BJ40" s="100">
        <v>2.1975523096170999</v>
      </c>
      <c r="BK40" s="100">
        <v>0.70352576369317998</v>
      </c>
      <c r="BL40" s="100">
        <v>1.75801751572171E-2</v>
      </c>
      <c r="BM40" s="100">
        <v>0.62373453121469202</v>
      </c>
      <c r="BN40" s="100">
        <v>7.3250963144231803E-4</v>
      </c>
      <c r="BO40" s="100">
        <v>11.051957552208201</v>
      </c>
      <c r="BP40" s="100">
        <v>4.91167445452351</v>
      </c>
      <c r="BQ40" s="100">
        <v>0</v>
      </c>
      <c r="BR40" s="100">
        <v>0</v>
      </c>
      <c r="BS40" s="100">
        <v>2.0616006207904598</v>
      </c>
      <c r="BT40" s="100">
        <v>1.9482693867094301</v>
      </c>
      <c r="BU40" s="100">
        <v>18.793400960112798</v>
      </c>
      <c r="BV40" s="100">
        <v>2.1597882452608901</v>
      </c>
      <c r="BX40" s="36">
        <f t="shared" si="0"/>
        <v>8.0000114984152271E-3</v>
      </c>
      <c r="BY40" s="86">
        <f t="shared" si="1"/>
        <v>2.3677078822890575E-3</v>
      </c>
      <c r="BZ40" s="86">
        <f t="shared" si="2"/>
        <v>2.3633314401602479E-3</v>
      </c>
      <c r="CA40" s="86">
        <f t="shared" si="3"/>
        <v>2.3630684115732905E-3</v>
      </c>
      <c r="CB40" s="86">
        <f t="shared" si="11"/>
        <v>2.3665165633369243E-3</v>
      </c>
      <c r="CC40" s="86">
        <f t="shared" si="11"/>
        <v>2.366734551080372E-3</v>
      </c>
      <c r="CD40" s="86">
        <f t="shared" si="5"/>
        <v>2.3667796458598971E-3</v>
      </c>
      <c r="CE40" s="86">
        <f t="shared" si="6"/>
        <v>2.3643161955337355E-3</v>
      </c>
      <c r="CF40" s="86">
        <f t="shared" si="7"/>
        <v>2.3573316381364476E-3</v>
      </c>
      <c r="CG40" s="86">
        <f t="shared" si="8"/>
        <v>2.3818450646099394E-3</v>
      </c>
      <c r="CH40" s="86">
        <f t="shared" si="9"/>
        <v>2.3692262476128967E-3</v>
      </c>
      <c r="CI40" s="86" t="str">
        <f>IF(M40=0,"",(#REF!-M40)/M40)</f>
        <v/>
      </c>
      <c r="CJ40" s="86" t="str">
        <f>IF(N40=0,"",(#REF!-N40)/N40)</f>
        <v/>
      </c>
      <c r="CK40" s="86">
        <f t="shared" si="10"/>
        <v>2.4110879205511879E-3</v>
      </c>
    </row>
    <row r="41" spans="1:89" x14ac:dyDescent="0.3">
      <c r="A41" s="100" t="s">
        <v>40</v>
      </c>
      <c r="B41" s="100">
        <v>679.82827025999995</v>
      </c>
      <c r="C41" s="100">
        <v>1.1926474657999999</v>
      </c>
      <c r="D41" s="100">
        <v>7047.6736113999996</v>
      </c>
      <c r="E41" s="100">
        <v>92.987542691000002</v>
      </c>
      <c r="F41" s="100">
        <v>83.448763741999997</v>
      </c>
      <c r="G41" s="100">
        <v>178.65776212</v>
      </c>
      <c r="H41" s="100">
        <v>303.66272557999997</v>
      </c>
      <c r="I41" s="100">
        <v>6.9538756899999998E-2</v>
      </c>
      <c r="J41" s="100">
        <v>2.9758925000000001E-3</v>
      </c>
      <c r="K41" s="100">
        <v>0.47675032950000001</v>
      </c>
      <c r="L41" s="100"/>
      <c r="M41" s="100"/>
      <c r="N41" s="30"/>
      <c r="O41" s="30">
        <v>4.1414336000000001E-3</v>
      </c>
      <c r="P41" s="100"/>
      <c r="Q41" s="99" t="s">
        <v>40</v>
      </c>
      <c r="R41" s="100">
        <v>0</v>
      </c>
      <c r="S41" s="100">
        <v>6.9703168589606193E-2</v>
      </c>
      <c r="T41" s="100">
        <v>6.9703168589606193E-2</v>
      </c>
      <c r="U41" s="100">
        <v>0</v>
      </c>
      <c r="V41" s="100">
        <v>2.9829681370516499E-3</v>
      </c>
      <c r="W41" s="100">
        <v>0</v>
      </c>
      <c r="X41" s="100">
        <v>681.43582268225202</v>
      </c>
      <c r="Y41" s="100">
        <v>4.67695792045701</v>
      </c>
      <c r="Z41" s="100">
        <v>10.0759339159245</v>
      </c>
      <c r="AA41" s="100">
        <v>6.8427728383670603</v>
      </c>
      <c r="AB41" s="100">
        <v>0</v>
      </c>
      <c r="AC41" s="100">
        <v>0.47787776479880101</v>
      </c>
      <c r="AD41" s="100">
        <v>0.47787776479880101</v>
      </c>
      <c r="AE41" s="100">
        <v>56.514761419115203</v>
      </c>
      <c r="AF41" s="100">
        <v>3.72474871640294</v>
      </c>
      <c r="AG41" s="100">
        <v>3.0040865730136601</v>
      </c>
      <c r="AH41" s="100">
        <v>0</v>
      </c>
      <c r="AI41" s="100">
        <v>0</v>
      </c>
      <c r="AJ41" s="100">
        <v>4.1512787259395702E-3</v>
      </c>
      <c r="AK41" s="100">
        <v>1.1954697711051201</v>
      </c>
      <c r="AL41" s="100">
        <v>0</v>
      </c>
      <c r="AM41" s="100">
        <v>6357.8982410423396</v>
      </c>
      <c r="AN41" s="100">
        <v>649.91917018028096</v>
      </c>
      <c r="AO41" s="100">
        <v>7064.3321726417398</v>
      </c>
      <c r="AP41" s="100">
        <v>0</v>
      </c>
      <c r="AQ41" s="100">
        <v>9.2105518070735002</v>
      </c>
      <c r="AR41" s="100">
        <v>0</v>
      </c>
      <c r="AS41" s="100">
        <v>168.228044759998</v>
      </c>
      <c r="AT41" s="100">
        <v>1.5997565072173701</v>
      </c>
      <c r="AU41" s="100">
        <v>0</v>
      </c>
      <c r="AV41" s="100">
        <v>5.9323408896752001</v>
      </c>
      <c r="AW41" s="100">
        <v>6.5255756323131395E-2</v>
      </c>
      <c r="AX41" s="100">
        <v>0</v>
      </c>
      <c r="AY41" s="100">
        <v>0</v>
      </c>
      <c r="AZ41" s="100">
        <v>93.207356163957698</v>
      </c>
      <c r="BA41" s="100">
        <v>83.646036973274505</v>
      </c>
      <c r="BB41" s="100">
        <v>9.5613191906832693</v>
      </c>
      <c r="BC41" s="100">
        <v>0.27881976994769497</v>
      </c>
      <c r="BD41" s="100">
        <v>0</v>
      </c>
      <c r="BE41" s="100">
        <v>20.877912763107801</v>
      </c>
      <c r="BF41" s="100">
        <v>0</v>
      </c>
      <c r="BG41" s="100">
        <v>8.8985070299883695</v>
      </c>
      <c r="BH41" s="100">
        <v>0</v>
      </c>
      <c r="BI41" s="100">
        <v>0</v>
      </c>
      <c r="BJ41" s="100">
        <v>35.594043221614101</v>
      </c>
      <c r="BK41" s="100">
        <v>11.394403775194601</v>
      </c>
      <c r="BL41" s="100">
        <v>0.28475256645557401</v>
      </c>
      <c r="BM41" s="100">
        <v>10.102783743117399</v>
      </c>
      <c r="BN41" s="100">
        <v>1.18647258276977E-2</v>
      </c>
      <c r="BO41" s="100">
        <v>179.07952111201101</v>
      </c>
      <c r="BP41" s="100">
        <v>79.550165345342194</v>
      </c>
      <c r="BQ41" s="100">
        <v>0</v>
      </c>
      <c r="BR41" s="100">
        <v>0</v>
      </c>
      <c r="BS41" s="100">
        <v>33.389956228099003</v>
      </c>
      <c r="BT41" s="100">
        <v>31.554582821409099</v>
      </c>
      <c r="BU41" s="100">
        <v>304.38015939416999</v>
      </c>
      <c r="BV41" s="100">
        <v>34.980401735946899</v>
      </c>
      <c r="BX41" s="36">
        <f t="shared" si="0"/>
        <v>8.0000147272210227E-3</v>
      </c>
      <c r="BY41" s="86">
        <f t="shared" si="1"/>
        <v>2.3646448560270409E-3</v>
      </c>
      <c r="BZ41" s="86">
        <f t="shared" si="2"/>
        <v>2.3664204100974969E-3</v>
      </c>
      <c r="CA41" s="86">
        <f t="shared" si="3"/>
        <v>2.3636964706756718E-3</v>
      </c>
      <c r="CB41" s="86">
        <f t="shared" si="11"/>
        <v>2.3639023744088197E-3</v>
      </c>
      <c r="CC41" s="86">
        <f t="shared" si="11"/>
        <v>2.3640042395885112E-3</v>
      </c>
      <c r="CD41" s="86">
        <f t="shared" si="5"/>
        <v>2.360709028291321E-3</v>
      </c>
      <c r="CE41" s="86">
        <f t="shared" si="6"/>
        <v>2.3626008519804773E-3</v>
      </c>
      <c r="CF41" s="86">
        <f t="shared" si="7"/>
        <v>2.3643173524460111E-3</v>
      </c>
      <c r="CG41" s="86">
        <f t="shared" si="8"/>
        <v>2.3776520998825606E-3</v>
      </c>
      <c r="CH41" s="86">
        <f t="shared" si="9"/>
        <v>2.3648338114069284E-3</v>
      </c>
      <c r="CI41" s="86" t="str">
        <f>IF(M41=0,"",(#REF!-M41)/M41)</f>
        <v/>
      </c>
      <c r="CJ41" s="86" t="str">
        <f>IF(N41=0,"",(#REF!-N41)/N41)</f>
        <v/>
      </c>
      <c r="CK41" s="86">
        <f t="shared" si="10"/>
        <v>2.3772265573858407E-3</v>
      </c>
    </row>
    <row r="42" spans="1:89" x14ac:dyDescent="0.3">
      <c r="A42" s="100" t="s">
        <v>41</v>
      </c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30"/>
      <c r="O42" s="30"/>
      <c r="P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X42" s="36" t="e">
        <f t="shared" si="0"/>
        <v>#DIV/0!</v>
      </c>
      <c r="BY42" s="86" t="str">
        <f t="shared" si="1"/>
        <v/>
      </c>
      <c r="BZ42" s="86" t="str">
        <f t="shared" si="2"/>
        <v/>
      </c>
      <c r="CA42" s="86" t="str">
        <f t="shared" si="3"/>
        <v/>
      </c>
      <c r="CB42" s="86" t="str">
        <f t="shared" si="11"/>
        <v/>
      </c>
      <c r="CC42" s="86" t="str">
        <f t="shared" si="11"/>
        <v/>
      </c>
      <c r="CD42" s="86" t="str">
        <f t="shared" si="5"/>
        <v/>
      </c>
      <c r="CE42" s="86" t="str">
        <f t="shared" si="6"/>
        <v/>
      </c>
      <c r="CF42" s="86" t="str">
        <f t="shared" si="7"/>
        <v/>
      </c>
      <c r="CG42" s="86" t="str">
        <f t="shared" si="8"/>
        <v/>
      </c>
      <c r="CH42" s="86" t="str">
        <f t="shared" si="9"/>
        <v/>
      </c>
      <c r="CI42" s="86" t="str">
        <f>IF(M42=0,"",(#REF!-M42)/M42)</f>
        <v/>
      </c>
      <c r="CJ42" s="86" t="str">
        <f>IF(N42=0,"",(#REF!-N42)/N42)</f>
        <v/>
      </c>
      <c r="CK42" s="86" t="str">
        <f t="shared" si="10"/>
        <v/>
      </c>
    </row>
    <row r="43" spans="1:89" x14ac:dyDescent="0.3">
      <c r="A43" s="100" t="s">
        <v>42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30"/>
      <c r="O43" s="30"/>
      <c r="P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X43" s="36" t="e">
        <f t="shared" si="0"/>
        <v>#DIV/0!</v>
      </c>
      <c r="BY43" s="86" t="str">
        <f t="shared" si="1"/>
        <v/>
      </c>
      <c r="BZ43" s="86" t="str">
        <f t="shared" si="2"/>
        <v/>
      </c>
      <c r="CA43" s="86" t="str">
        <f t="shared" si="3"/>
        <v/>
      </c>
      <c r="CB43" s="86" t="str">
        <f t="shared" si="11"/>
        <v/>
      </c>
      <c r="CC43" s="86" t="str">
        <f t="shared" si="11"/>
        <v/>
      </c>
      <c r="CD43" s="86" t="str">
        <f t="shared" si="5"/>
        <v/>
      </c>
      <c r="CE43" s="86" t="str">
        <f t="shared" si="6"/>
        <v/>
      </c>
      <c r="CF43" s="86" t="str">
        <f t="shared" si="7"/>
        <v/>
      </c>
      <c r="CG43" s="86" t="str">
        <f t="shared" si="8"/>
        <v/>
      </c>
      <c r="CH43" s="86" t="str">
        <f t="shared" si="9"/>
        <v/>
      </c>
      <c r="CI43" s="86" t="str">
        <f>IF(M43=0,"",(#REF!-M43)/M43)</f>
        <v/>
      </c>
      <c r="CJ43" s="86" t="str">
        <f>IF(N43=0,"",(#REF!-N43)/N43)</f>
        <v/>
      </c>
      <c r="CK43" s="86" t="str">
        <f t="shared" si="10"/>
        <v/>
      </c>
    </row>
    <row r="44" spans="1:89" x14ac:dyDescent="0.3">
      <c r="A44" s="100" t="s">
        <v>43</v>
      </c>
      <c r="B44" s="100">
        <v>752.28440311999998</v>
      </c>
      <c r="C44" s="100">
        <v>1.4364353757999999</v>
      </c>
      <c r="D44" s="100">
        <v>7286.7475525</v>
      </c>
      <c r="E44" s="100">
        <v>127.1327672</v>
      </c>
      <c r="F44" s="100">
        <v>111.69267567</v>
      </c>
      <c r="G44" s="100">
        <v>231.96008639999999</v>
      </c>
      <c r="H44" s="100">
        <v>360.50837940000002</v>
      </c>
      <c r="I44" s="100">
        <v>8.2556337100000002E-2</v>
      </c>
      <c r="J44" s="100">
        <v>3.5329797000000001E-3</v>
      </c>
      <c r="K44" s="100">
        <v>0.56599726260000005</v>
      </c>
      <c r="L44" s="100"/>
      <c r="M44" s="100"/>
      <c r="N44" s="30"/>
      <c r="O44" s="30">
        <v>5.5099425999999996E-3</v>
      </c>
      <c r="P44" s="100"/>
      <c r="Q44" s="99" t="s">
        <v>43</v>
      </c>
      <c r="R44" s="100">
        <v>0</v>
      </c>
      <c r="S44" s="100">
        <v>8.2751537686562598E-2</v>
      </c>
      <c r="T44" s="100">
        <v>8.2751537686562598E-2</v>
      </c>
      <c r="U44" s="100">
        <v>0</v>
      </c>
      <c r="V44" s="100">
        <v>3.5413520896204502E-3</v>
      </c>
      <c r="W44" s="100">
        <v>0</v>
      </c>
      <c r="X44" s="100">
        <v>754.06093614863596</v>
      </c>
      <c r="Y44" s="100">
        <v>5.5524971419504201</v>
      </c>
      <c r="Z44" s="100">
        <v>11.9621405939245</v>
      </c>
      <c r="AA44" s="100">
        <v>8.1237167849858896</v>
      </c>
      <c r="AB44" s="100">
        <v>0</v>
      </c>
      <c r="AC44" s="100">
        <v>0.56733466115886</v>
      </c>
      <c r="AD44" s="100">
        <v>0.56733466115886</v>
      </c>
      <c r="AE44" s="100">
        <v>58.431398072719603</v>
      </c>
      <c r="AF44" s="100">
        <v>4.4220334017141099</v>
      </c>
      <c r="AG44" s="100">
        <v>3.5664334144198699</v>
      </c>
      <c r="AH44" s="100">
        <v>0</v>
      </c>
      <c r="AI44" s="100">
        <v>0</v>
      </c>
      <c r="AJ44" s="100">
        <v>5.5229235916187504E-3</v>
      </c>
      <c r="AK44" s="100">
        <v>1.4398224605786001</v>
      </c>
      <c r="AL44" s="100">
        <v>0</v>
      </c>
      <c r="AM44" s="100">
        <v>6573.5436519783598</v>
      </c>
      <c r="AN44" s="100">
        <v>671.96370608861696</v>
      </c>
      <c r="AO44" s="100">
        <v>7303.9387561396898</v>
      </c>
      <c r="AP44" s="100">
        <v>0</v>
      </c>
      <c r="AQ44" s="100">
        <v>10.934739835496501</v>
      </c>
      <c r="AR44" s="100">
        <v>0</v>
      </c>
      <c r="AS44" s="100">
        <v>199.71964595247999</v>
      </c>
      <c r="AT44" s="100">
        <v>2.1412009590105598</v>
      </c>
      <c r="AU44" s="100">
        <v>0</v>
      </c>
      <c r="AV44" s="100">
        <v>7.9401672525449696</v>
      </c>
      <c r="AW44" s="100">
        <v>8.7341706377420295E-2</v>
      </c>
      <c r="AX44" s="100">
        <v>0</v>
      </c>
      <c r="AY44" s="100">
        <v>0</v>
      </c>
      <c r="AZ44" s="100">
        <v>127.433058017604</v>
      </c>
      <c r="BA44" s="100">
        <v>111.95650764474701</v>
      </c>
      <c r="BB44" s="100">
        <v>15.4765503728567</v>
      </c>
      <c r="BC44" s="100">
        <v>0.373187742522196</v>
      </c>
      <c r="BD44" s="100">
        <v>0</v>
      </c>
      <c r="BE44" s="100">
        <v>27.944112788460998</v>
      </c>
      <c r="BF44" s="100">
        <v>0</v>
      </c>
      <c r="BG44" s="100">
        <v>11.910282284208799</v>
      </c>
      <c r="BH44" s="100">
        <v>0</v>
      </c>
      <c r="BI44" s="100">
        <v>0</v>
      </c>
      <c r="BJ44" s="100">
        <v>47.641114414369902</v>
      </c>
      <c r="BK44" s="100">
        <v>13.527410781016</v>
      </c>
      <c r="BL44" s="100">
        <v>0.38112975302722002</v>
      </c>
      <c r="BM44" s="100">
        <v>13.5220904038316</v>
      </c>
      <c r="BN44" s="100">
        <v>1.5880340393635201E-2</v>
      </c>
      <c r="BO44" s="100">
        <v>232.50809736051499</v>
      </c>
      <c r="BP44" s="100">
        <v>94.441528712179505</v>
      </c>
      <c r="BQ44" s="100">
        <v>0</v>
      </c>
      <c r="BR44" s="100">
        <v>0</v>
      </c>
      <c r="BS44" s="100">
        <v>39.640474208658397</v>
      </c>
      <c r="BT44" s="100">
        <v>37.461119537029298</v>
      </c>
      <c r="BU44" s="100">
        <v>361.35971384006598</v>
      </c>
      <c r="BV44" s="100">
        <v>41.528556654482898</v>
      </c>
      <c r="BX44" s="36">
        <f t="shared" si="0"/>
        <v>7.9999846690393152E-3</v>
      </c>
      <c r="BY44" s="86">
        <f t="shared" si="1"/>
        <v>2.3615178265933012E-3</v>
      </c>
      <c r="BZ44" s="86">
        <f t="shared" si="2"/>
        <v>2.357979228069196E-3</v>
      </c>
      <c r="CA44" s="86">
        <f t="shared" si="3"/>
        <v>2.3592423802018046E-3</v>
      </c>
      <c r="CB44" s="86">
        <f t="shared" si="11"/>
        <v>2.3620253394751388E-3</v>
      </c>
      <c r="CC44" s="86">
        <f t="shared" si="11"/>
        <v>2.3621242231362367E-3</v>
      </c>
      <c r="CD44" s="86">
        <f t="shared" si="5"/>
        <v>2.3625226607735931E-3</v>
      </c>
      <c r="CE44" s="86">
        <f t="shared" si="6"/>
        <v>2.3614830853109286E-3</v>
      </c>
      <c r="CF44" s="86">
        <f t="shared" si="7"/>
        <v>2.3644530925124663E-3</v>
      </c>
      <c r="CG44" s="86">
        <f t="shared" si="8"/>
        <v>2.3697814115518504E-3</v>
      </c>
      <c r="CH44" s="86">
        <f t="shared" si="9"/>
        <v>2.3629064082684626E-3</v>
      </c>
      <c r="CI44" s="86" t="str">
        <f>IF(M44=0,"",(#REF!-M44)/M44)</f>
        <v/>
      </c>
      <c r="CJ44" s="86" t="str">
        <f>IF(N44=0,"",(#REF!-N44)/N44)</f>
        <v/>
      </c>
      <c r="CK44" s="86">
        <f t="shared" si="10"/>
        <v>2.3559213881376483E-3</v>
      </c>
    </row>
    <row r="45" spans="1:89" x14ac:dyDescent="0.3">
      <c r="A45" s="100" t="s">
        <v>44</v>
      </c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30"/>
      <c r="O45" s="30"/>
      <c r="P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X45" s="36" t="e">
        <f t="shared" si="0"/>
        <v>#DIV/0!</v>
      </c>
      <c r="BY45" s="86" t="str">
        <f t="shared" si="1"/>
        <v/>
      </c>
      <c r="BZ45" s="86" t="str">
        <f t="shared" si="2"/>
        <v/>
      </c>
      <c r="CA45" s="86" t="str">
        <f t="shared" si="3"/>
        <v/>
      </c>
      <c r="CB45" s="86" t="str">
        <f t="shared" si="11"/>
        <v/>
      </c>
      <c r="CC45" s="86" t="str">
        <f t="shared" si="11"/>
        <v/>
      </c>
      <c r="CD45" s="86" t="str">
        <f t="shared" si="5"/>
        <v/>
      </c>
      <c r="CE45" s="86" t="str">
        <f t="shared" si="6"/>
        <v/>
      </c>
      <c r="CF45" s="86" t="str">
        <f t="shared" si="7"/>
        <v/>
      </c>
      <c r="CG45" s="86" t="str">
        <f t="shared" si="8"/>
        <v/>
      </c>
      <c r="CH45" s="86" t="str">
        <f t="shared" si="9"/>
        <v/>
      </c>
      <c r="CI45" s="86" t="str">
        <f>IF(M45=0,"",(#REF!-M45)/M45)</f>
        <v/>
      </c>
      <c r="CJ45" s="86" t="str">
        <f>IF(N45=0,"",(#REF!-N45)/N45)</f>
        <v/>
      </c>
      <c r="CK45" s="86" t="str">
        <f t="shared" si="10"/>
        <v/>
      </c>
    </row>
    <row r="46" spans="1:89" x14ac:dyDescent="0.3">
      <c r="A46" s="100" t="s">
        <v>45</v>
      </c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30"/>
      <c r="O46" s="30"/>
      <c r="P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X46" s="36" t="e">
        <f t="shared" si="0"/>
        <v>#DIV/0!</v>
      </c>
      <c r="BY46" s="86" t="str">
        <f t="shared" si="1"/>
        <v/>
      </c>
      <c r="BZ46" s="86" t="str">
        <f t="shared" si="2"/>
        <v/>
      </c>
      <c r="CA46" s="86" t="str">
        <f t="shared" si="3"/>
        <v/>
      </c>
      <c r="CB46" s="86" t="str">
        <f t="shared" si="11"/>
        <v/>
      </c>
      <c r="CC46" s="86" t="str">
        <f t="shared" si="11"/>
        <v/>
      </c>
      <c r="CD46" s="86" t="str">
        <f t="shared" si="5"/>
        <v/>
      </c>
      <c r="CE46" s="86" t="str">
        <f t="shared" si="6"/>
        <v/>
      </c>
      <c r="CF46" s="86" t="str">
        <f t="shared" si="7"/>
        <v/>
      </c>
      <c r="CG46" s="86" t="str">
        <f t="shared" si="8"/>
        <v/>
      </c>
      <c r="CH46" s="86" t="str">
        <f t="shared" si="9"/>
        <v/>
      </c>
      <c r="CI46" s="86" t="str">
        <f>IF(M46=0,"",(#REF!-M46)/M46)</f>
        <v/>
      </c>
      <c r="CJ46" s="86" t="str">
        <f>IF(N46=0,"",(#REF!-N46)/N46)</f>
        <v/>
      </c>
      <c r="CK46" s="86" t="str">
        <f t="shared" si="10"/>
        <v/>
      </c>
    </row>
    <row r="47" spans="1:89" x14ac:dyDescent="0.3">
      <c r="A47" s="100" t="s">
        <v>46</v>
      </c>
      <c r="B47" s="100">
        <v>452.89913403000003</v>
      </c>
      <c r="C47" s="100">
        <v>0.94451659379999997</v>
      </c>
      <c r="D47" s="100">
        <v>4096.5126305000003</v>
      </c>
      <c r="E47" s="100">
        <v>59.184231445999998</v>
      </c>
      <c r="F47" s="100">
        <v>52.852145452999999</v>
      </c>
      <c r="G47" s="100">
        <v>111.53226813000001</v>
      </c>
      <c r="H47" s="100">
        <v>210.75313722999999</v>
      </c>
      <c r="I47" s="100">
        <v>4.8262388699999999E-2</v>
      </c>
      <c r="J47" s="100">
        <v>2.0654026999999998E-3</v>
      </c>
      <c r="K47" s="100">
        <v>0.33088256599999999</v>
      </c>
      <c r="L47" s="100"/>
      <c r="M47" s="100"/>
      <c r="N47" s="30"/>
      <c r="O47" s="30">
        <v>2.6230043000000001E-3</v>
      </c>
      <c r="P47" s="100"/>
      <c r="Q47" s="99" t="s">
        <v>46</v>
      </c>
      <c r="R47" s="100">
        <v>0</v>
      </c>
      <c r="S47" s="100">
        <v>4.83766066246228E-2</v>
      </c>
      <c r="T47" s="100">
        <v>4.83766066246228E-2</v>
      </c>
      <c r="U47" s="100">
        <v>0</v>
      </c>
      <c r="V47" s="100">
        <v>2.0703153624319001E-3</v>
      </c>
      <c r="W47" s="100">
        <v>0</v>
      </c>
      <c r="X47" s="100">
        <v>453.96917138797397</v>
      </c>
      <c r="Y47" s="100">
        <v>3.2459909574622499</v>
      </c>
      <c r="Z47" s="100">
        <v>6.9931141111936297</v>
      </c>
      <c r="AA47" s="100">
        <v>4.7491572382857896</v>
      </c>
      <c r="AB47" s="100">
        <v>0</v>
      </c>
      <c r="AC47" s="100">
        <v>0.33166502672464099</v>
      </c>
      <c r="AD47" s="100">
        <v>0.33166502672464099</v>
      </c>
      <c r="AE47" s="100">
        <v>32.849603799776197</v>
      </c>
      <c r="AF47" s="100">
        <v>2.5851024925858401</v>
      </c>
      <c r="AG47" s="100">
        <v>2.0849483729535101</v>
      </c>
      <c r="AH47" s="100">
        <v>0</v>
      </c>
      <c r="AI47" s="100">
        <v>0</v>
      </c>
      <c r="AJ47" s="100">
        <v>2.6291836122052802E-3</v>
      </c>
      <c r="AK47" s="100">
        <v>0.94674901895390395</v>
      </c>
      <c r="AL47" s="100">
        <v>0</v>
      </c>
      <c r="AM47" s="100">
        <v>3695.57677252754</v>
      </c>
      <c r="AN47" s="100">
        <v>377.77034458814899</v>
      </c>
      <c r="AO47" s="100">
        <v>4106.19672091546</v>
      </c>
      <c r="AP47" s="100">
        <v>0</v>
      </c>
      <c r="AQ47" s="100">
        <v>6.3924763566077898</v>
      </c>
      <c r="AR47" s="100">
        <v>0</v>
      </c>
      <c r="AS47" s="100">
        <v>116.75667736955199</v>
      </c>
      <c r="AT47" s="100">
        <v>1.0131993021158801</v>
      </c>
      <c r="AU47" s="100">
        <v>0</v>
      </c>
      <c r="AV47" s="100">
        <v>3.75724920442907</v>
      </c>
      <c r="AW47" s="100">
        <v>4.1329669707060902E-2</v>
      </c>
      <c r="AX47" s="100">
        <v>0</v>
      </c>
      <c r="AY47" s="100">
        <v>0</v>
      </c>
      <c r="AZ47" s="100">
        <v>59.324143951266997</v>
      </c>
      <c r="BA47" s="100">
        <v>52.977083773232799</v>
      </c>
      <c r="BB47" s="100">
        <v>6.3470601780342601</v>
      </c>
      <c r="BC47" s="100">
        <v>0.17659018662676301</v>
      </c>
      <c r="BD47" s="100">
        <v>0</v>
      </c>
      <c r="BE47" s="100">
        <v>13.2229863981437</v>
      </c>
      <c r="BF47" s="100">
        <v>0</v>
      </c>
      <c r="BG47" s="100">
        <v>5.6358690591334701</v>
      </c>
      <c r="BH47" s="100">
        <v>0</v>
      </c>
      <c r="BI47" s="100">
        <v>0</v>
      </c>
      <c r="BJ47" s="100">
        <v>22.543437617024001</v>
      </c>
      <c r="BK47" s="100">
        <v>7.90810952037444</v>
      </c>
      <c r="BL47" s="100">
        <v>0.18034793979838701</v>
      </c>
      <c r="BM47" s="100">
        <v>6.3985599166542704</v>
      </c>
      <c r="BN47" s="100">
        <v>7.5144796000705602E-3</v>
      </c>
      <c r="BO47" s="100">
        <v>111.795971996538</v>
      </c>
      <c r="BP47" s="100">
        <v>55.2106941704563</v>
      </c>
      <c r="BQ47" s="100">
        <v>0</v>
      </c>
      <c r="BR47" s="100">
        <v>0</v>
      </c>
      <c r="BS47" s="100">
        <v>23.173950391079401</v>
      </c>
      <c r="BT47" s="100">
        <v>21.899987890357</v>
      </c>
      <c r="BU47" s="100">
        <v>211.25138714760499</v>
      </c>
      <c r="BV47" s="100">
        <v>24.277574145275501</v>
      </c>
      <c r="BX47" s="36">
        <f t="shared" si="0"/>
        <v>8.000007313934172E-3</v>
      </c>
      <c r="BY47" s="86">
        <f t="shared" si="1"/>
        <v>2.3626394434727834E-3</v>
      </c>
      <c r="BZ47" s="86">
        <f t="shared" si="2"/>
        <v>2.3635637198521214E-3</v>
      </c>
      <c r="CA47" s="86">
        <f t="shared" si="3"/>
        <v>2.3639840246941109E-3</v>
      </c>
      <c r="CB47" s="86">
        <f t="shared" si="11"/>
        <v>2.364016594431164E-3</v>
      </c>
      <c r="CC47" s="86">
        <f t="shared" si="11"/>
        <v>2.36392144844725E-3</v>
      </c>
      <c r="CD47" s="86">
        <f t="shared" si="5"/>
        <v>2.364372848856855E-3</v>
      </c>
      <c r="CE47" s="86">
        <f t="shared" si="6"/>
        <v>2.3641399798535003E-3</v>
      </c>
      <c r="CF47" s="86">
        <f t="shared" si="7"/>
        <v>2.3666032224965634E-3</v>
      </c>
      <c r="CG47" s="86">
        <f t="shared" si="8"/>
        <v>2.3785494382767476E-3</v>
      </c>
      <c r="CH47" s="86">
        <f t="shared" si="9"/>
        <v>2.3647686673253093E-3</v>
      </c>
      <c r="CI47" s="86" t="str">
        <f>IF(M47=0,"",(#REF!-M47)/M47)</f>
        <v/>
      </c>
      <c r="CJ47" s="86" t="str">
        <f>IF(N47=0,"",(#REF!-N47)/N47)</f>
        <v/>
      </c>
      <c r="CK47" s="86">
        <f t="shared" si="10"/>
        <v>2.355814744672783E-3</v>
      </c>
    </row>
    <row r="48" spans="1:89" x14ac:dyDescent="0.3">
      <c r="A48" s="100" t="s">
        <v>47</v>
      </c>
      <c r="B48" s="100">
        <v>927.59871129999999</v>
      </c>
      <c r="C48" s="100">
        <v>5.5535264098999999</v>
      </c>
      <c r="D48" s="100">
        <v>10144.802653999999</v>
      </c>
      <c r="E48" s="100">
        <v>326.11625857000001</v>
      </c>
      <c r="F48" s="100">
        <v>251.66788158</v>
      </c>
      <c r="G48" s="100">
        <v>1026.2184113000001</v>
      </c>
      <c r="H48" s="100">
        <v>401.51403845999999</v>
      </c>
      <c r="I48" s="100">
        <v>9.1946683599999995E-2</v>
      </c>
      <c r="J48" s="100">
        <v>3.9348385999999997E-3</v>
      </c>
      <c r="K48" s="100">
        <v>0.63037670489999997</v>
      </c>
      <c r="L48" s="100"/>
      <c r="M48" s="100"/>
      <c r="N48" s="30"/>
      <c r="O48" s="30">
        <v>1.2392574199999999E-2</v>
      </c>
      <c r="P48" s="100"/>
      <c r="Q48" s="99" t="s">
        <v>47</v>
      </c>
      <c r="R48" s="100">
        <v>0</v>
      </c>
      <c r="S48" s="100">
        <v>9.2163884403155594E-2</v>
      </c>
      <c r="T48" s="100">
        <v>9.2163884403155594E-2</v>
      </c>
      <c r="U48" s="100">
        <v>0</v>
      </c>
      <c r="V48" s="100">
        <v>3.9440173631638004E-3</v>
      </c>
      <c r="W48" s="100">
        <v>0</v>
      </c>
      <c r="X48" s="100">
        <v>929.79260001785599</v>
      </c>
      <c r="Y48" s="100">
        <v>6.1839738319812199</v>
      </c>
      <c r="Z48" s="100">
        <v>13.322530155668099</v>
      </c>
      <c r="AA48" s="100">
        <v>9.04762862659455</v>
      </c>
      <c r="AB48" s="100">
        <v>0</v>
      </c>
      <c r="AC48" s="100">
        <v>0.63186575166023695</v>
      </c>
      <c r="AD48" s="100">
        <v>0.63186575166023695</v>
      </c>
      <c r="AE48" s="100">
        <v>81.350477292525795</v>
      </c>
      <c r="AF48" s="100">
        <v>4.9249174735505896</v>
      </c>
      <c r="AG48" s="100">
        <v>3.9720262642119102</v>
      </c>
      <c r="AH48" s="100">
        <v>0</v>
      </c>
      <c r="AI48" s="100">
        <v>0</v>
      </c>
      <c r="AJ48" s="100">
        <v>1.24222643286452E-2</v>
      </c>
      <c r="AK48" s="100">
        <v>5.5666685816707702</v>
      </c>
      <c r="AL48" s="100">
        <v>0</v>
      </c>
      <c r="AM48" s="100">
        <v>9151.9153230952998</v>
      </c>
      <c r="AN48" s="100">
        <v>935.52922080303495</v>
      </c>
      <c r="AO48" s="100">
        <v>10168.795021190799</v>
      </c>
      <c r="AP48" s="100">
        <v>0</v>
      </c>
      <c r="AQ48" s="100">
        <v>12.178314260641899</v>
      </c>
      <c r="AR48" s="100">
        <v>0</v>
      </c>
      <c r="AS48" s="100">
        <v>222.43336977183199</v>
      </c>
      <c r="AT48" s="100">
        <v>4.8246010947050397</v>
      </c>
      <c r="AU48" s="100">
        <v>0</v>
      </c>
      <c r="AV48" s="100">
        <v>17.890983253581101</v>
      </c>
      <c r="AW48" s="100">
        <v>0.19680058656503299</v>
      </c>
      <c r="AX48" s="100">
        <v>0</v>
      </c>
      <c r="AY48" s="100">
        <v>0</v>
      </c>
      <c r="AZ48" s="100">
        <v>326.88737537999401</v>
      </c>
      <c r="BA48" s="100">
        <v>252.26280287460699</v>
      </c>
      <c r="BB48" s="100">
        <v>74.624572505387604</v>
      </c>
      <c r="BC48" s="100">
        <v>0.84087720462750104</v>
      </c>
      <c r="BD48" s="100">
        <v>0</v>
      </c>
      <c r="BE48" s="100">
        <v>62.964408136708599</v>
      </c>
      <c r="BF48" s="100">
        <v>0</v>
      </c>
      <c r="BG48" s="100">
        <v>26.836440696770701</v>
      </c>
      <c r="BH48" s="100">
        <v>0</v>
      </c>
      <c r="BI48" s="100">
        <v>0</v>
      </c>
      <c r="BJ48" s="100">
        <v>107.34579641704801</v>
      </c>
      <c r="BK48" s="100">
        <v>15.065845235432199</v>
      </c>
      <c r="BL48" s="100">
        <v>0.85876774888253304</v>
      </c>
      <c r="BM48" s="100">
        <v>30.468345948290601</v>
      </c>
      <c r="BN48" s="100">
        <v>3.5781787427481601E-2</v>
      </c>
      <c r="BO48" s="100">
        <v>1028.6428530348201</v>
      </c>
      <c r="BP48" s="100">
        <v>105.18196888100201</v>
      </c>
      <c r="BQ48" s="100">
        <v>0</v>
      </c>
      <c r="BR48" s="100">
        <v>0</v>
      </c>
      <c r="BS48" s="100">
        <v>44.148840383043797</v>
      </c>
      <c r="BT48" s="100">
        <v>41.721937610230299</v>
      </c>
      <c r="BU48" s="100">
        <v>402.46364192750099</v>
      </c>
      <c r="BV48" s="100">
        <v>46.251313274530702</v>
      </c>
      <c r="BX48" s="36">
        <f t="shared" si="0"/>
        <v>8.0000115178837962E-3</v>
      </c>
      <c r="BY48" s="86">
        <f t="shared" si="1"/>
        <v>2.3651269575195215E-3</v>
      </c>
      <c r="BZ48" s="86">
        <f t="shared" si="2"/>
        <v>2.3664552575715413E-3</v>
      </c>
      <c r="CA48" s="86">
        <f t="shared" si="3"/>
        <v>2.3649910214212037E-3</v>
      </c>
      <c r="CB48" s="86">
        <f t="shared" si="11"/>
        <v>2.3645457401458565E-3</v>
      </c>
      <c r="CC48" s="86">
        <f t="shared" si="11"/>
        <v>2.3639142622094091E-3</v>
      </c>
      <c r="CD48" s="86">
        <f t="shared" si="5"/>
        <v>2.3625007192657381E-3</v>
      </c>
      <c r="CE48" s="86">
        <f t="shared" si="6"/>
        <v>2.3650567017362073E-3</v>
      </c>
      <c r="CF48" s="86">
        <f t="shared" si="7"/>
        <v>2.3622472790916227E-3</v>
      </c>
      <c r="CG48" s="86">
        <f t="shared" si="8"/>
        <v>2.3326911461630712E-3</v>
      </c>
      <c r="CH48" s="86">
        <f t="shared" si="9"/>
        <v>2.3621538496940392E-3</v>
      </c>
      <c r="CI48" s="86" t="str">
        <f>IF(M48=0,"",(#REF!-M48)/M48)</f>
        <v/>
      </c>
      <c r="CJ48" s="86" t="str">
        <f>IF(N48=0,"",(#REF!-N48)/N48)</f>
        <v/>
      </c>
      <c r="CK48" s="86">
        <f t="shared" si="10"/>
        <v>2.39579994971513E-3</v>
      </c>
    </row>
    <row r="49" spans="1:89" x14ac:dyDescent="0.3">
      <c r="A49" s="100" t="s">
        <v>48</v>
      </c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30"/>
      <c r="O49" s="30"/>
      <c r="P49" s="100"/>
      <c r="R49" s="100"/>
      <c r="S49" s="100"/>
      <c r="T49" s="100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X49" s="36" t="e">
        <f t="shared" si="0"/>
        <v>#DIV/0!</v>
      </c>
      <c r="BY49" s="86" t="str">
        <f t="shared" si="1"/>
        <v/>
      </c>
      <c r="BZ49" s="86" t="str">
        <f t="shared" si="2"/>
        <v/>
      </c>
      <c r="CA49" s="86" t="str">
        <f t="shared" si="3"/>
        <v/>
      </c>
      <c r="CB49" s="86" t="str">
        <f t="shared" si="11"/>
        <v/>
      </c>
      <c r="CC49" s="86" t="str">
        <f t="shared" si="11"/>
        <v/>
      </c>
      <c r="CD49" s="86" t="str">
        <f t="shared" si="5"/>
        <v/>
      </c>
      <c r="CE49" s="86" t="str">
        <f t="shared" si="6"/>
        <v/>
      </c>
      <c r="CF49" s="86" t="str">
        <f t="shared" si="7"/>
        <v/>
      </c>
      <c r="CG49" s="86" t="str">
        <f t="shared" si="8"/>
        <v/>
      </c>
      <c r="CH49" s="86" t="str">
        <f t="shared" si="9"/>
        <v/>
      </c>
      <c r="CI49" s="86" t="str">
        <f>IF(M49=0,"",(#REF!-M49)/M49)</f>
        <v/>
      </c>
      <c r="CJ49" s="86" t="str">
        <f>IF(N49=0,"",(#REF!-N49)/N49)</f>
        <v/>
      </c>
      <c r="CK49" s="86" t="str">
        <f t="shared" si="10"/>
        <v/>
      </c>
    </row>
    <row r="50" spans="1:89" x14ac:dyDescent="0.3">
      <c r="A50" s="100" t="s">
        <v>49</v>
      </c>
      <c r="B50" s="100">
        <v>9.1488881912999993</v>
      </c>
      <c r="C50" s="100">
        <v>4.5599685000000001E-2</v>
      </c>
      <c r="D50" s="100">
        <v>73.541371690999995</v>
      </c>
      <c r="E50" s="100">
        <v>1.6797367320000001</v>
      </c>
      <c r="F50" s="100">
        <v>1.4969255129000001</v>
      </c>
      <c r="G50" s="100">
        <v>2.4105999490999999</v>
      </c>
      <c r="H50" s="100">
        <v>2.7292506446</v>
      </c>
      <c r="I50" s="100">
        <v>6.2499769999999999E-4</v>
      </c>
      <c r="J50" s="100">
        <v>2.6746699999999999E-5</v>
      </c>
      <c r="K50" s="100">
        <v>4.2849168E-3</v>
      </c>
      <c r="L50" s="100"/>
      <c r="M50" s="100"/>
      <c r="N50" s="30"/>
      <c r="O50" s="30">
        <v>7.3951300000000005E-5</v>
      </c>
      <c r="P50" s="100"/>
      <c r="Q50" s="99" t="s">
        <v>49</v>
      </c>
      <c r="R50" s="100">
        <v>0</v>
      </c>
      <c r="S50" s="100">
        <v>6.2544151639041601E-4</v>
      </c>
      <c r="T50" s="100">
        <v>6.2544151639041601E-4</v>
      </c>
      <c r="U50" s="100">
        <v>0</v>
      </c>
      <c r="V50" s="100">
        <v>2.6764319334402799E-5</v>
      </c>
      <c r="W50" s="100">
        <v>0</v>
      </c>
      <c r="X50" s="100">
        <v>9.1549964525427292</v>
      </c>
      <c r="Y50" s="100">
        <v>4.1964521523989898E-2</v>
      </c>
      <c r="Z50" s="100">
        <v>9.0407227319367206E-2</v>
      </c>
      <c r="AA50" s="100">
        <v>6.1397555444316299E-2</v>
      </c>
      <c r="AB50" s="100">
        <v>0</v>
      </c>
      <c r="AC50" s="100">
        <v>4.2879492321812899E-3</v>
      </c>
      <c r="AD50" s="100">
        <v>4.2879492321812899E-3</v>
      </c>
      <c r="AE50" s="100">
        <v>0.58873117126054597</v>
      </c>
      <c r="AF50" s="100">
        <v>3.34206522469397E-2</v>
      </c>
      <c r="AG50" s="100">
        <v>2.6954524206973099E-2</v>
      </c>
      <c r="AH50" s="100">
        <v>0</v>
      </c>
      <c r="AI50" s="100">
        <v>0</v>
      </c>
      <c r="AJ50" s="100">
        <v>7.3999077005560302E-5</v>
      </c>
      <c r="AK50" s="100">
        <v>4.5631090670591103E-2</v>
      </c>
      <c r="AL50" s="100">
        <v>0</v>
      </c>
      <c r="AM50" s="100">
        <v>66.232244064881698</v>
      </c>
      <c r="AN50" s="100">
        <v>6.7704233112319896</v>
      </c>
      <c r="AO50" s="100">
        <v>73.591398547374297</v>
      </c>
      <c r="AP50" s="100">
        <v>0</v>
      </c>
      <c r="AQ50" s="100">
        <v>8.2643213727629602E-2</v>
      </c>
      <c r="AR50" s="100">
        <v>0</v>
      </c>
      <c r="AS50" s="100">
        <v>1.5094456258370701</v>
      </c>
      <c r="AT50" s="100">
        <v>2.8648809118316399E-2</v>
      </c>
      <c r="AU50" s="100">
        <v>0</v>
      </c>
      <c r="AV50" s="100">
        <v>0.106238263970414</v>
      </c>
      <c r="AW50" s="100">
        <v>1.1686093486995501E-3</v>
      </c>
      <c r="AX50" s="100">
        <v>0</v>
      </c>
      <c r="AY50" s="100">
        <v>0</v>
      </c>
      <c r="AZ50" s="100">
        <v>1.6808983351393501</v>
      </c>
      <c r="BA50" s="100">
        <v>1.4979614318616301</v>
      </c>
      <c r="BB50" s="100">
        <v>0.182936903277721</v>
      </c>
      <c r="BC50" s="100">
        <v>4.9932010008983804E-3</v>
      </c>
      <c r="BD50" s="100">
        <v>0</v>
      </c>
      <c r="BE50" s="100">
        <v>0.37388897314219199</v>
      </c>
      <c r="BF50" s="100">
        <v>0</v>
      </c>
      <c r="BG50" s="100">
        <v>0.15935704635768899</v>
      </c>
      <c r="BH50" s="100">
        <v>0</v>
      </c>
      <c r="BI50" s="100">
        <v>0</v>
      </c>
      <c r="BJ50" s="100">
        <v>0.63743161879881105</v>
      </c>
      <c r="BK50" s="100">
        <v>0.102237829806304</v>
      </c>
      <c r="BL50" s="100">
        <v>5.0994233039567301E-3</v>
      </c>
      <c r="BM50" s="100">
        <v>0.18092300545092699</v>
      </c>
      <c r="BN50" s="100">
        <v>2.1248136973164099E-4</v>
      </c>
      <c r="BO50" s="100">
        <v>2.4122384739606502</v>
      </c>
      <c r="BP50" s="100">
        <v>0.71377458093144297</v>
      </c>
      <c r="BQ50" s="100">
        <v>0</v>
      </c>
      <c r="BR50" s="100">
        <v>0</v>
      </c>
      <c r="BS50" s="100">
        <v>0.29959540119483902</v>
      </c>
      <c r="BT50" s="100">
        <v>0.28312672534466599</v>
      </c>
      <c r="BU50" s="100">
        <v>2.7311253790571901</v>
      </c>
      <c r="BV50" s="100">
        <v>0.313864317888852</v>
      </c>
      <c r="BX50" s="36">
        <f t="shared" si="0"/>
        <v>7.9999997673852012E-3</v>
      </c>
      <c r="BY50" s="86">
        <f t="shared" si="1"/>
        <v>6.6765066038717766E-4</v>
      </c>
      <c r="BZ50" s="86">
        <f t="shared" si="2"/>
        <v>6.887256039400649E-4</v>
      </c>
      <c r="CA50" s="86">
        <f t="shared" si="3"/>
        <v>6.8025459988019688E-4</v>
      </c>
      <c r="CB50" s="86">
        <f t="shared" si="11"/>
        <v>6.9153880916023632E-4</v>
      </c>
      <c r="CC50" s="86">
        <f t="shared" si="11"/>
        <v>6.9203106814789484E-4</v>
      </c>
      <c r="CD50" s="86">
        <f t="shared" si="5"/>
        <v>6.7971662459465673E-4</v>
      </c>
      <c r="CE50" s="86">
        <f t="shared" si="6"/>
        <v>6.8690446621287506E-4</v>
      </c>
      <c r="CF50" s="86">
        <f t="shared" si="7"/>
        <v>7.1010883786616565E-4</v>
      </c>
      <c r="CG50" s="86">
        <f t="shared" si="8"/>
        <v>6.5874797275178841E-4</v>
      </c>
      <c r="CH50" s="86">
        <f t="shared" si="9"/>
        <v>7.0769919763434433E-4</v>
      </c>
      <c r="CI50" s="86" t="str">
        <f>IF(M50=0,"",(#REF!-M50)/M50)</f>
        <v/>
      </c>
      <c r="CJ50" s="86" t="str">
        <f>IF(N50=0,"",(#REF!-N50)/N50)</f>
        <v/>
      </c>
      <c r="CK50" s="86">
        <f t="shared" si="10"/>
        <v>6.4606038785386009E-4</v>
      </c>
    </row>
    <row r="51" spans="1:89" x14ac:dyDescent="0.3">
      <c r="A51" s="100" t="s">
        <v>50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30"/>
      <c r="O51" s="30"/>
      <c r="P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X51" s="36" t="e">
        <f t="shared" si="0"/>
        <v>#DIV/0!</v>
      </c>
      <c r="BY51" s="86" t="str">
        <f t="shared" si="1"/>
        <v/>
      </c>
      <c r="BZ51" s="86" t="str">
        <f t="shared" si="2"/>
        <v/>
      </c>
      <c r="CA51" s="86" t="str">
        <f t="shared" si="3"/>
        <v/>
      </c>
      <c r="CB51" s="86" t="str">
        <f t="shared" si="11"/>
        <v/>
      </c>
      <c r="CC51" s="86" t="str">
        <f t="shared" si="11"/>
        <v/>
      </c>
      <c r="CD51" s="86" t="str">
        <f t="shared" si="5"/>
        <v/>
      </c>
      <c r="CE51" s="86" t="str">
        <f t="shared" si="6"/>
        <v/>
      </c>
      <c r="CF51" s="86" t="str">
        <f t="shared" si="7"/>
        <v/>
      </c>
      <c r="CG51" s="86" t="str">
        <f t="shared" si="8"/>
        <v/>
      </c>
      <c r="CH51" s="86" t="str">
        <f t="shared" si="9"/>
        <v/>
      </c>
      <c r="CI51" s="86" t="str">
        <f>IF(M51=0,"",(#REF!-M51)/M51)</f>
        <v/>
      </c>
      <c r="CJ51" s="86" t="str">
        <f>IF(N51=0,"",(#REF!-N51)/N51)</f>
        <v/>
      </c>
      <c r="CK51" s="86" t="str">
        <f t="shared" si="10"/>
        <v/>
      </c>
    </row>
    <row r="52" spans="1:89" x14ac:dyDescent="0.3">
      <c r="A52" s="42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30"/>
      <c r="O52" s="30"/>
      <c r="P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X52" s="36" t="e">
        <f t="shared" si="0"/>
        <v>#DIV/0!</v>
      </c>
      <c r="BY52" s="86" t="str">
        <f t="shared" si="1"/>
        <v/>
      </c>
      <c r="BZ52" s="86" t="str">
        <f t="shared" si="2"/>
        <v/>
      </c>
      <c r="CA52" s="86" t="str">
        <f t="shared" si="3"/>
        <v/>
      </c>
      <c r="CB52" s="86" t="str">
        <f t="shared" si="11"/>
        <v/>
      </c>
      <c r="CC52" s="86" t="str">
        <f t="shared" si="11"/>
        <v/>
      </c>
      <c r="CD52" s="86" t="str">
        <f t="shared" si="5"/>
        <v/>
      </c>
      <c r="CE52" s="86" t="str">
        <f t="shared" si="6"/>
        <v/>
      </c>
      <c r="CF52" s="86" t="str">
        <f t="shared" si="7"/>
        <v/>
      </c>
      <c r="CG52" s="86" t="str">
        <f t="shared" si="8"/>
        <v/>
      </c>
      <c r="CH52" s="86" t="str">
        <f t="shared" si="9"/>
        <v/>
      </c>
      <c r="CI52" s="86" t="str">
        <f>IF(M52=0,"",(#REF!-M52)/M52)</f>
        <v/>
      </c>
      <c r="CJ52" s="86" t="str">
        <f>IF(N52=0,"",(#REF!-N52)/N52)</f>
        <v/>
      </c>
      <c r="CK52" s="86" t="str">
        <f t="shared" si="10"/>
        <v/>
      </c>
    </row>
    <row r="53" spans="1:89" x14ac:dyDescent="0.3">
      <c r="A53" s="42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30"/>
      <c r="P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X53" s="36" t="e">
        <f t="shared" si="0"/>
        <v>#DIV/0!</v>
      </c>
      <c r="BY53" s="86" t="str">
        <f t="shared" si="1"/>
        <v/>
      </c>
      <c r="BZ53" s="86" t="str">
        <f t="shared" si="2"/>
        <v/>
      </c>
      <c r="CA53" s="86" t="str">
        <f t="shared" si="3"/>
        <v/>
      </c>
      <c r="CB53" s="86" t="str">
        <f t="shared" si="11"/>
        <v/>
      </c>
      <c r="CC53" s="86" t="str">
        <f t="shared" si="11"/>
        <v/>
      </c>
      <c r="CD53" s="86" t="str">
        <f t="shared" si="5"/>
        <v/>
      </c>
      <c r="CE53" s="86" t="str">
        <f t="shared" si="6"/>
        <v/>
      </c>
      <c r="CF53" s="86" t="str">
        <f t="shared" si="7"/>
        <v/>
      </c>
      <c r="CG53" s="86" t="str">
        <f t="shared" si="8"/>
        <v/>
      </c>
      <c r="CH53" s="86" t="str">
        <f t="shared" si="9"/>
        <v/>
      </c>
      <c r="CI53" s="86" t="str">
        <f>IF(M53=0,"",(#REF!-M53)/M53)</f>
        <v/>
      </c>
      <c r="CJ53" s="86" t="str">
        <f>IF(N53=0,"",(#REF!-N53)/N53)</f>
        <v/>
      </c>
      <c r="CK53" s="86" t="str">
        <f t="shared" si="10"/>
        <v/>
      </c>
    </row>
    <row r="54" spans="1:89" x14ac:dyDescent="0.3">
      <c r="A54" s="42" t="s">
        <v>231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30"/>
      <c r="P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X54" s="36" t="e">
        <f t="shared" si="0"/>
        <v>#DIV/0!</v>
      </c>
      <c r="BY54" s="86" t="str">
        <f t="shared" si="1"/>
        <v/>
      </c>
      <c r="BZ54" s="86" t="str">
        <f t="shared" si="2"/>
        <v/>
      </c>
      <c r="CA54" s="86" t="str">
        <f t="shared" si="3"/>
        <v/>
      </c>
      <c r="CB54" s="86" t="str">
        <f t="shared" si="11"/>
        <v/>
      </c>
      <c r="CC54" s="86" t="str">
        <f t="shared" si="11"/>
        <v/>
      </c>
      <c r="CD54" s="86" t="str">
        <f t="shared" si="5"/>
        <v/>
      </c>
      <c r="CE54" s="86" t="str">
        <f t="shared" si="6"/>
        <v/>
      </c>
      <c r="CF54" s="86" t="str">
        <f t="shared" si="7"/>
        <v/>
      </c>
      <c r="CG54" s="86" t="str">
        <f t="shared" si="8"/>
        <v/>
      </c>
      <c r="CH54" s="86" t="str">
        <f t="shared" si="9"/>
        <v/>
      </c>
      <c r="CI54" s="86" t="str">
        <f>IF(M54=0,"",(#REF!-M54)/M54)</f>
        <v/>
      </c>
      <c r="CJ54" s="86" t="str">
        <f>IF(N54=0,"",(#REF!-N54)/N54)</f>
        <v/>
      </c>
      <c r="CK54" s="86" t="str">
        <f t="shared" si="10"/>
        <v/>
      </c>
    </row>
    <row r="55" spans="1:89" x14ac:dyDescent="0.3">
      <c r="A55" s="100" t="s">
        <v>1</v>
      </c>
      <c r="B55" s="100">
        <v>886.49141478000001</v>
      </c>
      <c r="C55" s="100">
        <v>1.6621373328</v>
      </c>
      <c r="D55" s="100">
        <v>9280.0477159000002</v>
      </c>
      <c r="E55" s="100">
        <v>119.41650547</v>
      </c>
      <c r="F55" s="100">
        <v>108.48648018999999</v>
      </c>
      <c r="G55" s="100">
        <v>236.81960336</v>
      </c>
      <c r="H55" s="100">
        <v>393.51620844000001</v>
      </c>
      <c r="I55" s="100">
        <v>9.0115153200000006E-2</v>
      </c>
      <c r="J55" s="100">
        <v>3.8565227000000001E-3</v>
      </c>
      <c r="K55" s="100">
        <v>0.61782019889999995</v>
      </c>
      <c r="L55" s="100"/>
      <c r="M55" s="100"/>
      <c r="N55" s="30"/>
      <c r="O55" s="30">
        <v>5.4566303999999998E-3</v>
      </c>
      <c r="P55" s="100"/>
      <c r="Q55" s="99" t="s">
        <v>1</v>
      </c>
      <c r="R55" s="100">
        <v>0</v>
      </c>
      <c r="S55" s="100">
        <v>0</v>
      </c>
      <c r="T55" s="100">
        <v>0</v>
      </c>
      <c r="U55" s="100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0</v>
      </c>
      <c r="AB55" s="100">
        <v>0</v>
      </c>
      <c r="AC55" s="100">
        <v>0</v>
      </c>
      <c r="AD55" s="100">
        <v>0</v>
      </c>
      <c r="AE55" s="100">
        <v>0</v>
      </c>
      <c r="AF55" s="100">
        <v>0</v>
      </c>
      <c r="AG55" s="100">
        <v>0</v>
      </c>
      <c r="AH55" s="100">
        <v>0</v>
      </c>
      <c r="AI55" s="100">
        <v>0</v>
      </c>
      <c r="AJ55" s="100">
        <v>0</v>
      </c>
      <c r="AK55" s="100">
        <v>0</v>
      </c>
      <c r="AL55" s="100">
        <v>0</v>
      </c>
      <c r="AM55" s="100">
        <v>0</v>
      </c>
      <c r="AN55" s="100">
        <v>0</v>
      </c>
      <c r="AO55" s="100">
        <v>0</v>
      </c>
      <c r="AP55" s="100">
        <v>0</v>
      </c>
      <c r="AQ55" s="100">
        <v>0</v>
      </c>
      <c r="AR55" s="100">
        <v>0</v>
      </c>
      <c r="AS55" s="100">
        <v>0</v>
      </c>
      <c r="AT55" s="100">
        <v>0</v>
      </c>
      <c r="AU55" s="100">
        <v>0</v>
      </c>
      <c r="AV55" s="100">
        <v>0</v>
      </c>
      <c r="AW55" s="100">
        <v>0</v>
      </c>
      <c r="AX55" s="100">
        <v>0</v>
      </c>
      <c r="AY55" s="100">
        <v>0</v>
      </c>
      <c r="AZ55" s="100">
        <v>0</v>
      </c>
      <c r="BA55" s="100">
        <v>0</v>
      </c>
      <c r="BB55" s="100">
        <v>0</v>
      </c>
      <c r="BC55" s="100">
        <v>0</v>
      </c>
      <c r="BD55" s="100">
        <v>0</v>
      </c>
      <c r="BE55" s="100">
        <v>0</v>
      </c>
      <c r="BF55" s="100">
        <v>0</v>
      </c>
      <c r="BG55" s="100">
        <v>0</v>
      </c>
      <c r="BH55" s="100">
        <v>0</v>
      </c>
      <c r="BI55" s="100">
        <v>0</v>
      </c>
      <c r="BJ55" s="100">
        <v>0</v>
      </c>
      <c r="BK55" s="100">
        <v>0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0</v>
      </c>
      <c r="BS55" s="100">
        <v>0</v>
      </c>
      <c r="BT55" s="100">
        <v>0</v>
      </c>
      <c r="BU55" s="100">
        <v>0</v>
      </c>
      <c r="BV55" s="100">
        <v>0</v>
      </c>
      <c r="BX55" s="36" t="e">
        <f t="shared" si="0"/>
        <v>#DIV/0!</v>
      </c>
      <c r="BY55" s="86">
        <f t="shared" si="1"/>
        <v>-1</v>
      </c>
      <c r="BZ55" s="86">
        <f t="shared" si="2"/>
        <v>-1</v>
      </c>
      <c r="CA55" s="86">
        <f t="shared" si="3"/>
        <v>-1</v>
      </c>
      <c r="CB55" s="86">
        <f t="shared" si="11"/>
        <v>-1</v>
      </c>
      <c r="CC55" s="86">
        <f t="shared" si="11"/>
        <v>-1</v>
      </c>
      <c r="CD55" s="86">
        <f t="shared" si="5"/>
        <v>-1</v>
      </c>
      <c r="CE55" s="86">
        <f t="shared" si="6"/>
        <v>-1</v>
      </c>
      <c r="CF55" s="86">
        <f t="shared" si="7"/>
        <v>-1</v>
      </c>
      <c r="CG55" s="86">
        <f t="shared" si="8"/>
        <v>-1</v>
      </c>
      <c r="CH55" s="86">
        <f t="shared" si="9"/>
        <v>-1</v>
      </c>
      <c r="CI55" s="86" t="str">
        <f>IF(M55=0,"",(#REF!-M55)/M55)</f>
        <v/>
      </c>
      <c r="CJ55" s="86" t="str">
        <f>IF(N55=0,"",(#REF!-N55)/N55)</f>
        <v/>
      </c>
      <c r="CK55" s="86">
        <f t="shared" si="10"/>
        <v>-1</v>
      </c>
    </row>
    <row r="56" spans="1:89" x14ac:dyDescent="0.3">
      <c r="A56" s="100" t="s">
        <v>11</v>
      </c>
      <c r="B56" s="100">
        <v>68.749655562000001</v>
      </c>
      <c r="C56" s="100">
        <v>0.236655214</v>
      </c>
      <c r="D56" s="100">
        <v>709.63414933000001</v>
      </c>
      <c r="E56" s="100">
        <v>10.617349806</v>
      </c>
      <c r="F56" s="100">
        <v>9.4554474192000004</v>
      </c>
      <c r="G56" s="100">
        <v>20.845519828</v>
      </c>
      <c r="H56" s="100">
        <v>28.69949849</v>
      </c>
      <c r="I56" s="100">
        <v>6.5723014000000001E-3</v>
      </c>
      <c r="J56" s="100">
        <v>2.8131789999999999E-4</v>
      </c>
      <c r="K56" s="100">
        <v>4.50582213E-2</v>
      </c>
      <c r="L56" s="100"/>
      <c r="M56" s="100"/>
      <c r="N56" s="30"/>
      <c r="O56" s="30">
        <v>4.72566E-4</v>
      </c>
      <c r="P56" s="100"/>
      <c r="Q56" s="99" t="s">
        <v>11</v>
      </c>
      <c r="R56" s="100">
        <v>0</v>
      </c>
      <c r="S56" s="100">
        <v>0</v>
      </c>
      <c r="T56" s="100">
        <v>0</v>
      </c>
      <c r="U56" s="100">
        <v>0</v>
      </c>
      <c r="V56" s="100">
        <v>0</v>
      </c>
      <c r="W56" s="100">
        <v>0</v>
      </c>
      <c r="X56" s="100">
        <v>0</v>
      </c>
      <c r="Y56" s="100">
        <v>0</v>
      </c>
      <c r="Z56" s="100">
        <v>0</v>
      </c>
      <c r="AA56" s="100">
        <v>0</v>
      </c>
      <c r="AB56" s="100">
        <v>0</v>
      </c>
      <c r="AC56" s="100">
        <v>0</v>
      </c>
      <c r="AD56" s="100">
        <v>0</v>
      </c>
      <c r="AE56" s="100">
        <v>0</v>
      </c>
      <c r="AF56" s="100">
        <v>0</v>
      </c>
      <c r="AG56" s="100">
        <v>0</v>
      </c>
      <c r="AH56" s="100">
        <v>0</v>
      </c>
      <c r="AI56" s="100">
        <v>0</v>
      </c>
      <c r="AJ56" s="100">
        <v>0</v>
      </c>
      <c r="AK56" s="100">
        <v>0</v>
      </c>
      <c r="AL56" s="100">
        <v>0</v>
      </c>
      <c r="AM56" s="100">
        <v>0</v>
      </c>
      <c r="AN56" s="100">
        <v>0</v>
      </c>
      <c r="AO56" s="100">
        <v>0</v>
      </c>
      <c r="AP56" s="100">
        <v>0</v>
      </c>
      <c r="AQ56" s="100">
        <v>0</v>
      </c>
      <c r="AR56" s="100">
        <v>0</v>
      </c>
      <c r="AS56" s="100">
        <v>0</v>
      </c>
      <c r="AT56" s="100">
        <v>0</v>
      </c>
      <c r="AU56" s="100">
        <v>0</v>
      </c>
      <c r="AV56" s="100">
        <v>0</v>
      </c>
      <c r="AW56" s="100">
        <v>0</v>
      </c>
      <c r="AX56" s="100">
        <v>0</v>
      </c>
      <c r="AY56" s="100">
        <v>0</v>
      </c>
      <c r="AZ56" s="100">
        <v>0</v>
      </c>
      <c r="BA56" s="100">
        <v>0</v>
      </c>
      <c r="BB56" s="100">
        <v>0</v>
      </c>
      <c r="BC56" s="100">
        <v>0</v>
      </c>
      <c r="BD56" s="100">
        <v>0</v>
      </c>
      <c r="BE56" s="100">
        <v>0</v>
      </c>
      <c r="BF56" s="100">
        <v>0</v>
      </c>
      <c r="BG56" s="100">
        <v>0</v>
      </c>
      <c r="BH56" s="100">
        <v>0</v>
      </c>
      <c r="BI56" s="100">
        <v>0</v>
      </c>
      <c r="BJ56" s="100">
        <v>0</v>
      </c>
      <c r="BK56" s="100">
        <v>0</v>
      </c>
      <c r="BL56" s="100">
        <v>0</v>
      </c>
      <c r="BM56" s="100">
        <v>0</v>
      </c>
      <c r="BN56" s="100">
        <v>0</v>
      </c>
      <c r="BO56" s="100">
        <v>0</v>
      </c>
      <c r="BP56" s="100">
        <v>0</v>
      </c>
      <c r="BQ56" s="100">
        <v>0</v>
      </c>
      <c r="BR56" s="100">
        <v>0</v>
      </c>
      <c r="BS56" s="100">
        <v>0</v>
      </c>
      <c r="BT56" s="100">
        <v>0</v>
      </c>
      <c r="BU56" s="100">
        <v>0</v>
      </c>
      <c r="BV56" s="100">
        <v>0</v>
      </c>
      <c r="BX56" s="36" t="e">
        <f t="shared" si="0"/>
        <v>#DIV/0!</v>
      </c>
      <c r="BY56" s="86">
        <f t="shared" si="1"/>
        <v>-1</v>
      </c>
      <c r="BZ56" s="86">
        <f t="shared" si="2"/>
        <v>-1</v>
      </c>
      <c r="CA56" s="86">
        <f t="shared" si="3"/>
        <v>-1</v>
      </c>
      <c r="CB56" s="86">
        <f t="shared" si="11"/>
        <v>-1</v>
      </c>
      <c r="CC56" s="86">
        <f t="shared" si="11"/>
        <v>-1</v>
      </c>
      <c r="CD56" s="86">
        <f t="shared" si="5"/>
        <v>-1</v>
      </c>
      <c r="CE56" s="86">
        <f t="shared" si="6"/>
        <v>-1</v>
      </c>
      <c r="CF56" s="86">
        <f t="shared" si="7"/>
        <v>-1</v>
      </c>
      <c r="CG56" s="86">
        <f t="shared" si="8"/>
        <v>-1</v>
      </c>
      <c r="CH56" s="86">
        <f t="shared" si="9"/>
        <v>-1</v>
      </c>
      <c r="CI56" s="86" t="str">
        <f>IF(M56=0,"",(#REF!-M56)/M56)</f>
        <v/>
      </c>
      <c r="CJ56" s="86" t="str">
        <f>IF(N56=0,"",(#REF!-N56)/N56)</f>
        <v/>
      </c>
      <c r="CK56" s="86">
        <f t="shared" si="10"/>
        <v>-1</v>
      </c>
    </row>
    <row r="57" spans="1:89" x14ac:dyDescent="0.3">
      <c r="A57" s="99" t="s">
        <v>58</v>
      </c>
      <c r="B57" s="100">
        <v>565.80311118999998</v>
      </c>
      <c r="C57" s="100">
        <v>1.077264829</v>
      </c>
      <c r="D57" s="100">
        <v>5934.8185974999997</v>
      </c>
      <c r="E57" s="100">
        <v>78.725291979000005</v>
      </c>
      <c r="F57" s="100">
        <v>70.910703720000001</v>
      </c>
      <c r="G57" s="100">
        <v>153.74322710000001</v>
      </c>
      <c r="H57" s="100">
        <v>251.10226917</v>
      </c>
      <c r="I57" s="100">
        <v>5.7502473599999999E-2</v>
      </c>
      <c r="J57" s="100">
        <v>2.4608396E-3</v>
      </c>
      <c r="K57" s="100">
        <v>0.39423100700000002</v>
      </c>
      <c r="L57" s="100"/>
      <c r="M57" s="100"/>
      <c r="N57" s="100"/>
      <c r="O57" s="100">
        <v>3.5102299E-3</v>
      </c>
      <c r="P57" s="100"/>
      <c r="Q57" s="99" t="s">
        <v>58</v>
      </c>
      <c r="R57" s="100">
        <v>0</v>
      </c>
      <c r="S57" s="100">
        <v>0</v>
      </c>
      <c r="T57" s="100">
        <v>0</v>
      </c>
      <c r="U57" s="100">
        <v>0</v>
      </c>
      <c r="V57" s="100">
        <v>0</v>
      </c>
      <c r="W57" s="100">
        <v>0</v>
      </c>
      <c r="X57" s="100">
        <v>0</v>
      </c>
      <c r="Y57" s="100">
        <v>0</v>
      </c>
      <c r="Z57" s="100">
        <v>0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100">
        <v>0</v>
      </c>
      <c r="AH57" s="100">
        <v>0</v>
      </c>
      <c r="AI57" s="100">
        <v>0</v>
      </c>
      <c r="AJ57" s="100">
        <v>0</v>
      </c>
      <c r="AK57" s="100">
        <v>0</v>
      </c>
      <c r="AL57" s="100">
        <v>0</v>
      </c>
      <c r="AM57" s="100">
        <v>0</v>
      </c>
      <c r="AN57" s="100">
        <v>0</v>
      </c>
      <c r="AO57" s="100">
        <v>0</v>
      </c>
      <c r="AP57" s="100">
        <v>0</v>
      </c>
      <c r="AQ57" s="100">
        <v>0</v>
      </c>
      <c r="AR57" s="100">
        <v>0</v>
      </c>
      <c r="AS57" s="100">
        <v>0</v>
      </c>
      <c r="AT57" s="100">
        <v>0</v>
      </c>
      <c r="AU57" s="100">
        <v>0</v>
      </c>
      <c r="AV57" s="100">
        <v>0</v>
      </c>
      <c r="AW57" s="100">
        <v>0</v>
      </c>
      <c r="AX57" s="100">
        <v>0</v>
      </c>
      <c r="AY57" s="100">
        <v>0</v>
      </c>
      <c r="AZ57" s="100">
        <v>0</v>
      </c>
      <c r="BA57" s="100">
        <v>0</v>
      </c>
      <c r="BB57" s="100">
        <v>0</v>
      </c>
      <c r="BC57" s="100">
        <v>0</v>
      </c>
      <c r="BD57" s="100">
        <v>0</v>
      </c>
      <c r="BE57" s="100">
        <v>0</v>
      </c>
      <c r="BF57" s="100">
        <v>0</v>
      </c>
      <c r="BG57" s="100">
        <v>0</v>
      </c>
      <c r="BH57" s="100">
        <v>0</v>
      </c>
      <c r="BI57" s="100">
        <v>0</v>
      </c>
      <c r="BJ57" s="100">
        <v>0</v>
      </c>
      <c r="BK57" s="100">
        <v>0</v>
      </c>
      <c r="BL57" s="100">
        <v>0</v>
      </c>
      <c r="BM57" s="100">
        <v>0</v>
      </c>
      <c r="BN57" s="100">
        <v>0</v>
      </c>
      <c r="BO57" s="100">
        <v>0</v>
      </c>
      <c r="BP57" s="100">
        <v>0</v>
      </c>
      <c r="BQ57" s="100">
        <v>0</v>
      </c>
      <c r="BR57" s="100">
        <v>0</v>
      </c>
      <c r="BS57" s="100">
        <v>0</v>
      </c>
      <c r="BT57" s="100">
        <v>0</v>
      </c>
      <c r="BU57" s="100">
        <v>0</v>
      </c>
      <c r="BV57" s="100">
        <v>0</v>
      </c>
      <c r="BX57" s="36" t="e">
        <f t="shared" si="0"/>
        <v>#DIV/0!</v>
      </c>
      <c r="BY57" s="86">
        <f t="shared" si="1"/>
        <v>-1</v>
      </c>
      <c r="BZ57" s="86">
        <f t="shared" si="2"/>
        <v>-1</v>
      </c>
      <c r="CA57" s="86">
        <f t="shared" si="3"/>
        <v>-1</v>
      </c>
      <c r="CB57" s="86">
        <f t="shared" si="11"/>
        <v>-1</v>
      </c>
      <c r="CC57" s="86">
        <f t="shared" si="11"/>
        <v>-1</v>
      </c>
      <c r="CD57" s="86">
        <f t="shared" si="5"/>
        <v>-1</v>
      </c>
      <c r="CE57" s="86">
        <f t="shared" si="6"/>
        <v>-1</v>
      </c>
      <c r="CF57" s="86">
        <f t="shared" si="7"/>
        <v>-1</v>
      </c>
      <c r="CG57" s="86">
        <f t="shared" si="8"/>
        <v>-1</v>
      </c>
      <c r="CH57" s="86">
        <f t="shared" si="9"/>
        <v>-1</v>
      </c>
      <c r="CI57" s="86" t="str">
        <f>IF(M57=0,"",(#REF!-M57)/M57)</f>
        <v/>
      </c>
      <c r="CJ57" s="86" t="str">
        <f>IF(N57=0,"",(#REF!-N57)/N57)</f>
        <v/>
      </c>
      <c r="CK57" s="86">
        <f t="shared" si="10"/>
        <v>-1</v>
      </c>
    </row>
    <row r="58" spans="1:89" x14ac:dyDescent="0.3">
      <c r="A58" s="99" t="s">
        <v>75</v>
      </c>
      <c r="B58" s="100">
        <v>282.50113735999997</v>
      </c>
      <c r="C58" s="100">
        <v>0.65198982660000004</v>
      </c>
      <c r="D58" s="100">
        <v>2988.8835216000002</v>
      </c>
      <c r="E58" s="100">
        <v>39.419799986000001</v>
      </c>
      <c r="F58" s="100">
        <v>35.672821267000003</v>
      </c>
      <c r="G58" s="100">
        <v>78.153231403999996</v>
      </c>
      <c r="H58" s="100">
        <v>125.89910396000001</v>
      </c>
      <c r="I58" s="100">
        <v>2.8830874199999999E-2</v>
      </c>
      <c r="J58" s="100">
        <v>1.2337672E-3</v>
      </c>
      <c r="K58" s="100">
        <v>0.1976614787</v>
      </c>
      <c r="L58" s="100"/>
      <c r="M58" s="100"/>
      <c r="N58" s="100"/>
      <c r="O58" s="100">
        <v>1.7556429000000001E-3</v>
      </c>
      <c r="P58" s="100"/>
      <c r="Q58" s="99" t="s">
        <v>176</v>
      </c>
      <c r="R58" s="100">
        <v>0</v>
      </c>
      <c r="S58" s="100">
        <v>0</v>
      </c>
      <c r="T58" s="100">
        <v>0</v>
      </c>
      <c r="U58" s="100">
        <v>0</v>
      </c>
      <c r="V58" s="100">
        <v>0</v>
      </c>
      <c r="W58" s="100">
        <v>0</v>
      </c>
      <c r="X58" s="100">
        <v>0</v>
      </c>
      <c r="Y58" s="100">
        <v>0</v>
      </c>
      <c r="Z58" s="100">
        <v>0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100">
        <v>0</v>
      </c>
      <c r="AH58" s="100">
        <v>0</v>
      </c>
      <c r="AI58" s="100">
        <v>0</v>
      </c>
      <c r="AJ58" s="100">
        <v>0</v>
      </c>
      <c r="AK58" s="100">
        <v>0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00">
        <v>0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0">
        <v>0</v>
      </c>
      <c r="AX58" s="100">
        <v>0</v>
      </c>
      <c r="AY58" s="100">
        <v>0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0">
        <v>0</v>
      </c>
      <c r="BF58" s="100">
        <v>0</v>
      </c>
      <c r="BG58" s="100">
        <v>0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100">
        <v>0</v>
      </c>
      <c r="BX58" s="36" t="e">
        <f t="shared" si="0"/>
        <v>#DIV/0!</v>
      </c>
      <c r="BY58" s="86">
        <f t="shared" si="1"/>
        <v>-1</v>
      </c>
      <c r="BZ58" s="86">
        <f t="shared" si="2"/>
        <v>-1</v>
      </c>
      <c r="CA58" s="86">
        <f t="shared" si="3"/>
        <v>-1</v>
      </c>
      <c r="CB58" s="86">
        <f t="shared" si="11"/>
        <v>-1</v>
      </c>
      <c r="CC58" s="86">
        <f t="shared" si="11"/>
        <v>-1</v>
      </c>
      <c r="CD58" s="86">
        <f t="shared" si="5"/>
        <v>-1</v>
      </c>
      <c r="CE58" s="86">
        <f t="shared" si="6"/>
        <v>-1</v>
      </c>
      <c r="CF58" s="86">
        <f t="shared" si="7"/>
        <v>-1</v>
      </c>
      <c r="CG58" s="86">
        <f t="shared" si="8"/>
        <v>-1</v>
      </c>
      <c r="CH58" s="86">
        <f t="shared" si="9"/>
        <v>-1</v>
      </c>
      <c r="CI58" s="86" t="str">
        <f>IF(M58=0,"",(#REF!-M58)/M58)</f>
        <v/>
      </c>
      <c r="CJ58" s="86" t="str">
        <f>IF(N58=0,"",(#REF!-N58)/N58)</f>
        <v/>
      </c>
      <c r="CK58" s="86">
        <f t="shared" si="10"/>
        <v>-1</v>
      </c>
    </row>
    <row r="59" spans="1:89" x14ac:dyDescent="0.3">
      <c r="A59" s="99" t="s">
        <v>417</v>
      </c>
      <c r="B59" s="100">
        <v>45046.661435000002</v>
      </c>
      <c r="C59" s="100">
        <v>71.261372780000002</v>
      </c>
      <c r="D59" s="100">
        <v>468063.96166999999</v>
      </c>
      <c r="E59" s="100">
        <v>6047.1817054000003</v>
      </c>
      <c r="F59" s="100">
        <v>5432.5512980000003</v>
      </c>
      <c r="G59" s="100">
        <v>11559.820754</v>
      </c>
      <c r="H59" s="100">
        <v>20330.842551999998</v>
      </c>
      <c r="I59" s="100">
        <v>4.6557598275999998</v>
      </c>
      <c r="J59" s="100">
        <v>0.1992422888</v>
      </c>
      <c r="K59" s="100">
        <v>31.919432067999999</v>
      </c>
      <c r="L59" s="100"/>
      <c r="M59" s="100"/>
      <c r="N59" s="100"/>
      <c r="O59" s="100">
        <v>0.26866060780000001</v>
      </c>
      <c r="P59" s="100"/>
      <c r="Q59" s="99" t="s">
        <v>69</v>
      </c>
      <c r="R59" s="100">
        <v>0</v>
      </c>
      <c r="S59" s="100">
        <v>4.4815483559748701</v>
      </c>
      <c r="T59" s="100">
        <v>4.4815483559748701</v>
      </c>
      <c r="U59" s="100">
        <v>0</v>
      </c>
      <c r="V59" s="100">
        <v>0.19174029156884601</v>
      </c>
      <c r="W59" s="100">
        <v>0</v>
      </c>
      <c r="X59" s="100">
        <v>43353.079755066399</v>
      </c>
      <c r="Y59" s="100">
        <v>300.62258688685301</v>
      </c>
      <c r="Z59" s="100">
        <v>647.55111464690196</v>
      </c>
      <c r="AA59" s="100">
        <v>440.01540967972198</v>
      </c>
      <c r="AB59" s="100">
        <v>0</v>
      </c>
      <c r="AC59" s="100">
        <v>30.721953817437399</v>
      </c>
      <c r="AD59" s="100">
        <v>30.721953817437399</v>
      </c>
      <c r="AE59" s="100">
        <v>3603.00910707297</v>
      </c>
      <c r="AF59" s="100">
        <v>239.54295264516</v>
      </c>
      <c r="AG59" s="100">
        <v>193.08708687635999</v>
      </c>
      <c r="AH59" s="100">
        <v>0</v>
      </c>
      <c r="AI59" s="100">
        <v>0</v>
      </c>
      <c r="AJ59" s="100">
        <v>0.25859137183057002</v>
      </c>
      <c r="AK59" s="100">
        <v>68.521236263827305</v>
      </c>
      <c r="AL59" s="100">
        <v>0</v>
      </c>
      <c r="AM59" s="100">
        <v>405559.843788422</v>
      </c>
      <c r="AN59" s="100">
        <v>41447.527659297797</v>
      </c>
      <c r="AO59" s="100">
        <v>450610.380554793</v>
      </c>
      <c r="AP59" s="100">
        <v>0</v>
      </c>
      <c r="AQ59" s="100">
        <v>592.01840409232796</v>
      </c>
      <c r="AR59" s="100">
        <v>0</v>
      </c>
      <c r="AS59" s="100">
        <v>10813.868550875501</v>
      </c>
      <c r="AT59" s="100">
        <v>100.04838968898299</v>
      </c>
      <c r="AU59" s="100">
        <v>0</v>
      </c>
      <c r="AV59" s="100">
        <v>370.94839972001398</v>
      </c>
      <c r="AW59" s="100">
        <v>4.0815661634616998</v>
      </c>
      <c r="AX59" s="100">
        <v>0</v>
      </c>
      <c r="AY59" s="100">
        <v>0</v>
      </c>
      <c r="AZ59" s="100">
        <v>5825.9657671114401</v>
      </c>
      <c r="BA59" s="100">
        <v>5231.8958673666302</v>
      </c>
      <c r="BB59" s="100">
        <v>594.06989974481496</v>
      </c>
      <c r="BC59" s="100">
        <v>17.442402067935401</v>
      </c>
      <c r="BD59" s="100">
        <v>0</v>
      </c>
      <c r="BE59" s="100">
        <v>1305.6839726185899</v>
      </c>
      <c r="BF59" s="100">
        <v>0</v>
      </c>
      <c r="BG59" s="100">
        <v>556.67586666445902</v>
      </c>
      <c r="BH59" s="100">
        <v>0</v>
      </c>
      <c r="BI59" s="100">
        <v>0</v>
      </c>
      <c r="BJ59" s="100">
        <v>2226.7034373363699</v>
      </c>
      <c r="BK59" s="100">
        <v>732.64880001146298</v>
      </c>
      <c r="BL59" s="100">
        <v>17.813618523233899</v>
      </c>
      <c r="BM59" s="100">
        <v>631.75638508132295</v>
      </c>
      <c r="BN59" s="100">
        <v>0.74182950225146904</v>
      </c>
      <c r="BO59" s="100">
        <v>11122.362405903999</v>
      </c>
      <c r="BP59" s="100">
        <v>5114.8967429056001</v>
      </c>
      <c r="BQ59" s="100">
        <v>0</v>
      </c>
      <c r="BR59" s="100">
        <v>0</v>
      </c>
      <c r="BS59" s="100">
        <v>2146.6005255936602</v>
      </c>
      <c r="BT59" s="100">
        <v>2028.9773485077501</v>
      </c>
      <c r="BU59" s="100">
        <v>19568.079767302101</v>
      </c>
      <c r="BV59" s="100">
        <v>2248.5563338066599</v>
      </c>
      <c r="BX59" s="36">
        <f t="shared" si="0"/>
        <v>7.9958413355611848E-3</v>
      </c>
      <c r="BY59" s="86">
        <f t="shared" si="1"/>
        <v>-3.7596164199146104E-2</v>
      </c>
      <c r="BZ59" s="86">
        <f t="shared" si="2"/>
        <v>-3.8451918750318198E-2</v>
      </c>
      <c r="CA59" s="86">
        <f t="shared" si="3"/>
        <v>-3.7288880461838085E-2</v>
      </c>
      <c r="CB59" s="86">
        <f t="shared" si="11"/>
        <v>-3.6581658872763698E-2</v>
      </c>
      <c r="CC59" s="86">
        <f t="shared" si="11"/>
        <v>-3.6935763626795681E-2</v>
      </c>
      <c r="CD59" s="86">
        <f t="shared" si="5"/>
        <v>-3.7843004437990865E-2</v>
      </c>
      <c r="CE59" s="86">
        <f t="shared" si="6"/>
        <v>-3.7517519637810713E-2</v>
      </c>
      <c r="CF59" s="86">
        <f t="shared" si="7"/>
        <v>-3.7418483357405941E-2</v>
      </c>
      <c r="CG59" s="86">
        <f t="shared" si="8"/>
        <v>-3.7652635273049496E-2</v>
      </c>
      <c r="CH59" s="86">
        <f t="shared" si="9"/>
        <v>-3.751565027885008E-2</v>
      </c>
      <c r="CI59" s="86" t="str">
        <f>IF(M59=0,"",(#REF!-M59)/M59)</f>
        <v/>
      </c>
      <c r="CJ59" s="86" t="str">
        <f>IF(N59=0,"",(#REF!-N59)/N59)</f>
        <v/>
      </c>
      <c r="CK59" s="86">
        <f t="shared" si="10"/>
        <v>-3.7479391012641007E-2</v>
      </c>
    </row>
    <row r="60" spans="1:89" x14ac:dyDescent="0.3">
      <c r="A60" s="100" t="s">
        <v>418</v>
      </c>
      <c r="B60" s="100">
        <v>198593.98115037399</v>
      </c>
      <c r="C60" s="100"/>
      <c r="D60" s="100">
        <v>2341309.3950055302</v>
      </c>
      <c r="E60" s="100">
        <v>198751.15316754</v>
      </c>
      <c r="F60" s="100">
        <v>182851.06091082</v>
      </c>
      <c r="G60" s="100">
        <v>1474525.39183604</v>
      </c>
      <c r="H60" s="100">
        <v>84310.9279166981</v>
      </c>
      <c r="I60" s="100">
        <v>19.269599567929902</v>
      </c>
      <c r="J60" s="100">
        <v>0.825839880054972</v>
      </c>
      <c r="K60" s="100">
        <v>132.13438151512699</v>
      </c>
      <c r="L60" s="100"/>
      <c r="M60" s="100"/>
      <c r="N60" s="100"/>
      <c r="O60" s="100"/>
      <c r="P60" s="100"/>
      <c r="Q60" s="99" t="s">
        <v>70</v>
      </c>
      <c r="R60" s="100">
        <v>0</v>
      </c>
      <c r="S60" s="100">
        <v>3.3922228296102799</v>
      </c>
      <c r="T60" s="100">
        <v>3.3922228296102799</v>
      </c>
      <c r="U60" s="100">
        <v>0</v>
      </c>
      <c r="V60" s="100">
        <v>0.14485101580965201</v>
      </c>
      <c r="W60" s="100">
        <v>0</v>
      </c>
      <c r="X60" s="100">
        <v>34966.445611865201</v>
      </c>
      <c r="Y60" s="100">
        <v>227.57868189586401</v>
      </c>
      <c r="Z60" s="100">
        <v>489.99668587741201</v>
      </c>
      <c r="AA60" s="100">
        <v>333.28273548736098</v>
      </c>
      <c r="AB60" s="100">
        <v>0</v>
      </c>
      <c r="AC60" s="100">
        <v>23.2497260578603</v>
      </c>
      <c r="AD60" s="100">
        <v>23.2497260578603</v>
      </c>
      <c r="AE60" s="100">
        <v>3293.6797863721199</v>
      </c>
      <c r="AF60" s="100">
        <v>181.34532924927001</v>
      </c>
      <c r="AG60" s="100">
        <v>146.276475452856</v>
      </c>
      <c r="AH60" s="100">
        <v>0</v>
      </c>
      <c r="AI60" s="100">
        <v>0</v>
      </c>
      <c r="AJ60" s="100">
        <v>0</v>
      </c>
      <c r="AK60" s="100">
        <v>0</v>
      </c>
      <c r="AL60" s="100">
        <v>0</v>
      </c>
      <c r="AM60" s="100">
        <v>369907.37610520399</v>
      </c>
      <c r="AN60" s="100">
        <v>37865.758891295402</v>
      </c>
      <c r="AO60" s="100">
        <v>411066.81478287198</v>
      </c>
      <c r="AP60" s="100">
        <v>0</v>
      </c>
      <c r="AQ60" s="100">
        <v>448.24407591064698</v>
      </c>
      <c r="AR60" s="100">
        <v>0</v>
      </c>
      <c r="AS60" s="100">
        <v>8189.3601753765697</v>
      </c>
      <c r="AT60" s="100">
        <v>615.56836279259596</v>
      </c>
      <c r="AU60" s="100">
        <v>0</v>
      </c>
      <c r="AV60" s="100">
        <v>2281.3268963882701</v>
      </c>
      <c r="AW60" s="100">
        <v>25.080409728996798</v>
      </c>
      <c r="AX60" s="100">
        <v>0</v>
      </c>
      <c r="AY60" s="100">
        <v>0</v>
      </c>
      <c r="AZ60" s="100">
        <v>34920.396190413201</v>
      </c>
      <c r="BA60" s="100">
        <v>32119.3529726571</v>
      </c>
      <c r="BB60" s="100">
        <v>2801.0432177560201</v>
      </c>
      <c r="BC60" s="100">
        <v>107.044031702463</v>
      </c>
      <c r="BD60" s="100">
        <v>0</v>
      </c>
      <c r="BE60" s="100">
        <v>8015.2327254088104</v>
      </c>
      <c r="BF60" s="100">
        <v>0</v>
      </c>
      <c r="BG60" s="100">
        <v>3417.31996230096</v>
      </c>
      <c r="BH60" s="100">
        <v>0</v>
      </c>
      <c r="BI60" s="100">
        <v>0</v>
      </c>
      <c r="BJ60" s="100">
        <v>13669.2798492038</v>
      </c>
      <c r="BK60" s="100">
        <v>554.54013766100695</v>
      </c>
      <c r="BL60" s="100">
        <v>109.305257251828</v>
      </c>
      <c r="BM60" s="100">
        <v>3874.63118603151</v>
      </c>
      <c r="BN60" s="100">
        <v>4.56429184785903</v>
      </c>
      <c r="BO60" s="100">
        <v>258868.512332104</v>
      </c>
      <c r="BP60" s="100">
        <v>3879.8439660471199</v>
      </c>
      <c r="BQ60" s="100">
        <v>0</v>
      </c>
      <c r="BR60" s="100">
        <v>0</v>
      </c>
      <c r="BS60" s="100">
        <v>1626.3792058859001</v>
      </c>
      <c r="BT60" s="100">
        <v>1535.4307491459799</v>
      </c>
      <c r="BU60" s="100">
        <v>14803.912209747699</v>
      </c>
      <c r="BV60" s="100">
        <v>1702.2079028020701</v>
      </c>
      <c r="BX60" s="36">
        <f t="shared" si="0"/>
        <v>8.0125168656873021E-3</v>
      </c>
      <c r="BY60" s="86">
        <f t="shared" si="1"/>
        <v>-0.82392998312779253</v>
      </c>
      <c r="BZ60" s="86" t="str">
        <f t="shared" si="2"/>
        <v/>
      </c>
      <c r="CA60" s="86">
        <f t="shared" si="3"/>
        <v>-0.82442866557501648</v>
      </c>
      <c r="CB60" s="86">
        <f t="shared" si="11"/>
        <v>-0.82430091280538853</v>
      </c>
      <c r="CC60" s="86">
        <f t="shared" si="11"/>
        <v>-0.8243414459141567</v>
      </c>
      <c r="CD60" s="86">
        <f t="shared" si="5"/>
        <v>-0.82443943402712938</v>
      </c>
      <c r="CE60" s="86">
        <f t="shared" si="6"/>
        <v>-0.82441288957969439</v>
      </c>
      <c r="CF60" s="86">
        <f t="shared" si="7"/>
        <v>-0.82395986913729624</v>
      </c>
      <c r="CG60" s="86">
        <f t="shared" si="8"/>
        <v>-0.82460157312818316</v>
      </c>
      <c r="CH60" s="86">
        <f t="shared" si="9"/>
        <v>-0.82404484138597467</v>
      </c>
      <c r="CI60" s="86" t="str">
        <f>IF(M60=0,"",(#REF!-M60)/M60)</f>
        <v/>
      </c>
      <c r="CJ60" s="86" t="str">
        <f>IF(N60=0,"",(#REF!-N60)/N60)</f>
        <v/>
      </c>
      <c r="CK60" s="86" t="str">
        <f t="shared" si="10"/>
        <v/>
      </c>
    </row>
    <row r="61" spans="1:89" x14ac:dyDescent="0.3">
      <c r="A61" s="43" t="s">
        <v>55</v>
      </c>
      <c r="B61" s="1">
        <f>SUM(B3:B60)</f>
        <v>256224.57490714939</v>
      </c>
      <c r="C61" s="1">
        <f t="shared" ref="C61:O61" si="12">SUM(C3:C60)</f>
        <v>100.35639008450001</v>
      </c>
      <c r="D61" s="1">
        <f t="shared" si="12"/>
        <v>2934521.0102670323</v>
      </c>
      <c r="E61" s="1">
        <f t="shared" si="12"/>
        <v>206789.5344586538</v>
      </c>
      <c r="F61" s="1">
        <f t="shared" si="12"/>
        <v>190023.7312694538</v>
      </c>
      <c r="G61" s="1">
        <f t="shared" si="12"/>
        <v>1490331.8776174055</v>
      </c>
      <c r="H61" s="1">
        <f t="shared" si="12"/>
        <v>110436.3863811685</v>
      </c>
      <c r="I61" s="1">
        <f t="shared" si="12"/>
        <v>25.252316807477662</v>
      </c>
      <c r="J61" s="1">
        <f t="shared" si="12"/>
        <v>1.082927137911412</v>
      </c>
      <c r="K61" s="1">
        <f t="shared" si="12"/>
        <v>173.151340673682</v>
      </c>
      <c r="L61" s="1">
        <f t="shared" si="12"/>
        <v>0</v>
      </c>
      <c r="M61" s="1">
        <f t="shared" si="12"/>
        <v>0</v>
      </c>
      <c r="N61" s="1">
        <f t="shared" si="12"/>
        <v>0</v>
      </c>
      <c r="O61" s="1">
        <f t="shared" si="12"/>
        <v>0.354851328403049</v>
      </c>
      <c r="P61" s="100"/>
      <c r="Q61" s="100"/>
      <c r="R61" s="1">
        <f>SUM(R3:R60)</f>
        <v>0</v>
      </c>
      <c r="S61" s="1">
        <f t="shared" ref="S61:BV61" si="13">SUM(S3:S60)</f>
        <v>9.020390108134535</v>
      </c>
      <c r="T61" s="1">
        <f t="shared" si="13"/>
        <v>9.020390108134535</v>
      </c>
      <c r="U61" s="1">
        <f t="shared" si="13"/>
        <v>0</v>
      </c>
      <c r="V61" s="1">
        <f t="shared" si="13"/>
        <v>0.38672109953750256</v>
      </c>
      <c r="W61" s="1">
        <f t="shared" si="13"/>
        <v>0</v>
      </c>
      <c r="X61" s="1">
        <f t="shared" si="13"/>
        <v>89125.158386214724</v>
      </c>
      <c r="Y61" s="1">
        <f t="shared" si="13"/>
        <v>605.13807543031112</v>
      </c>
      <c r="Z61" s="1">
        <f t="shared" si="13"/>
        <v>1303.2985788373117</v>
      </c>
      <c r="AA61" s="1">
        <f t="shared" si="13"/>
        <v>885.86253902649105</v>
      </c>
      <c r="AB61" s="1">
        <f t="shared" si="13"/>
        <v>0</v>
      </c>
      <c r="AC61" s="1">
        <f t="shared" si="13"/>
        <v>61.832820963356838</v>
      </c>
      <c r="AD61" s="1">
        <f t="shared" si="13"/>
        <v>61.832820963356838</v>
      </c>
      <c r="AE61" s="1">
        <f t="shared" si="13"/>
        <v>7748.5527198076597</v>
      </c>
      <c r="AF61" s="1">
        <f t="shared" si="13"/>
        <v>482.16076105516356</v>
      </c>
      <c r="AG61" s="1">
        <f t="shared" si="13"/>
        <v>388.78110069086142</v>
      </c>
      <c r="AH61" s="1">
        <f t="shared" si="13"/>
        <v>0</v>
      </c>
      <c r="AI61" s="1">
        <f t="shared" si="13"/>
        <v>0</v>
      </c>
      <c r="AJ61" s="1">
        <f t="shared" si="13"/>
        <v>0.33376268414100946</v>
      </c>
      <c r="AK61" s="1">
        <f t="shared" si="13"/>
        <v>94.047660546160841</v>
      </c>
      <c r="AL61" s="1">
        <f t="shared" si="13"/>
        <v>0</v>
      </c>
      <c r="AM61" s="1">
        <f t="shared" si="13"/>
        <v>871301.65059643809</v>
      </c>
      <c r="AN61" s="1">
        <f t="shared" si="13"/>
        <v>89109.719115812622</v>
      </c>
      <c r="AO61" s="1">
        <f t="shared" si="13"/>
        <v>968159.92243205907</v>
      </c>
      <c r="AP61" s="1">
        <f t="shared" si="13"/>
        <v>0</v>
      </c>
      <c r="AQ61" s="1">
        <f t="shared" si="13"/>
        <v>1191.7771758714634</v>
      </c>
      <c r="AR61" s="1">
        <f t="shared" si="13"/>
        <v>0</v>
      </c>
      <c r="AS61" s="1">
        <f t="shared" si="13"/>
        <v>21770.602747612938</v>
      </c>
      <c r="AT61" s="1">
        <f t="shared" si="13"/>
        <v>744.6708087006815</v>
      </c>
      <c r="AU61" s="1">
        <f t="shared" si="13"/>
        <v>0</v>
      </c>
      <c r="AV61" s="1">
        <f t="shared" si="13"/>
        <v>2760.0160923762514</v>
      </c>
      <c r="AW61" s="1">
        <f t="shared" si="13"/>
        <v>30.347120691354629</v>
      </c>
      <c r="AX61" s="1">
        <f t="shared" si="13"/>
        <v>0</v>
      </c>
      <c r="AY61" s="1">
        <f t="shared" si="13"/>
        <v>0</v>
      </c>
      <c r="AZ61" s="1">
        <f t="shared" si="13"/>
        <v>42493.463134441889</v>
      </c>
      <c r="BA61" s="1">
        <f t="shared" si="13"/>
        <v>38870.389220539444</v>
      </c>
      <c r="BB61" s="1">
        <f t="shared" si="13"/>
        <v>3623.0739139023672</v>
      </c>
      <c r="BC61" s="1">
        <f t="shared" si="13"/>
        <v>129.55024692089088</v>
      </c>
      <c r="BD61" s="1">
        <f t="shared" si="13"/>
        <v>0</v>
      </c>
      <c r="BE61" s="1">
        <f t="shared" si="13"/>
        <v>9700.0911432116718</v>
      </c>
      <c r="BF61" s="1">
        <f t="shared" si="13"/>
        <v>0</v>
      </c>
      <c r="BG61" s="1">
        <f t="shared" si="13"/>
        <v>4135.6064732948525</v>
      </c>
      <c r="BH61" s="1">
        <f t="shared" si="13"/>
        <v>0</v>
      </c>
      <c r="BI61" s="1">
        <f t="shared" si="13"/>
        <v>0</v>
      </c>
      <c r="BJ61" s="1">
        <f t="shared" si="13"/>
        <v>16542.425668703447</v>
      </c>
      <c r="BK61" s="1">
        <f t="shared" si="13"/>
        <v>1474.6281887424416</v>
      </c>
      <c r="BL61" s="1">
        <f t="shared" si="13"/>
        <v>132.29042454051165</v>
      </c>
      <c r="BM61" s="1">
        <f t="shared" si="13"/>
        <v>4689.8696396367968</v>
      </c>
      <c r="BN61" s="1">
        <f t="shared" si="13"/>
        <v>5.5216024629668254</v>
      </c>
      <c r="BO61" s="1">
        <f t="shared" si="13"/>
        <v>273756.79432862625</v>
      </c>
      <c r="BP61" s="1">
        <f t="shared" si="13"/>
        <v>10303.348420121907</v>
      </c>
      <c r="BQ61" s="1">
        <f t="shared" si="13"/>
        <v>0</v>
      </c>
      <c r="BR61" s="1">
        <f t="shared" si="13"/>
        <v>0</v>
      </c>
      <c r="BS61" s="1">
        <f t="shared" si="13"/>
        <v>4322.2503861585828</v>
      </c>
      <c r="BT61" s="1">
        <f t="shared" si="13"/>
        <v>4083.482393451221</v>
      </c>
      <c r="BU61" s="1">
        <f t="shared" si="13"/>
        <v>39379.098621166682</v>
      </c>
      <c r="BV61" s="1">
        <f t="shared" si="13"/>
        <v>4526.1955640795422</v>
      </c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</row>
    <row r="62" spans="1:89" x14ac:dyDescent="0.3">
      <c r="A62" s="10" t="s">
        <v>56</v>
      </c>
      <c r="B62" s="1">
        <f>SUM(B3:B51)</f>
        <v>10780.387002883399</v>
      </c>
      <c r="C62" s="1">
        <f>SUM(C3:C51)</f>
        <v>25.466970102099999</v>
      </c>
      <c r="D62" s="1">
        <f t="shared" ref="D62:O62" si="14">SUM(D3:D51)</f>
        <v>106234.26960717238</v>
      </c>
      <c r="E62" s="1">
        <f t="shared" si="14"/>
        <v>1743.0206384728003</v>
      </c>
      <c r="F62" s="1">
        <f t="shared" si="14"/>
        <v>1515.5936080376002</v>
      </c>
      <c r="G62" s="1">
        <f t="shared" si="14"/>
        <v>3757.1034456734992</v>
      </c>
      <c r="H62" s="1">
        <f t="shared" si="14"/>
        <v>4995.3988324104002</v>
      </c>
      <c r="I62" s="1">
        <f t="shared" si="14"/>
        <v>1.1439366095477599</v>
      </c>
      <c r="J62" s="1">
        <f t="shared" si="14"/>
        <v>5.0012521656439983E-2</v>
      </c>
      <c r="K62" s="1">
        <f t="shared" si="14"/>
        <v>7.8427561846549985</v>
      </c>
      <c r="L62" s="1">
        <f t="shared" si="14"/>
        <v>0</v>
      </c>
      <c r="M62" s="1">
        <f t="shared" si="14"/>
        <v>0</v>
      </c>
      <c r="N62" s="1">
        <f t="shared" si="14"/>
        <v>0</v>
      </c>
      <c r="O62" s="1">
        <f t="shared" si="14"/>
        <v>7.4995651403049021E-2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</row>
    <row r="63" spans="1:89" x14ac:dyDescent="0.3">
      <c r="A63" s="99" t="s">
        <v>240</v>
      </c>
      <c r="B63" s="100">
        <f>+B3+B5+B8+B9+B11+B12+B14+B15+B16+B17+B18+B19+B20+B21+B22+B23+B24+B25+B26+B28+B30+B31+B33+B34+B35+B36+B37+B39+B40+B41+B42+B43+B44+B46+B47+B49+B50+B10</f>
        <v>9768.3016366609991</v>
      </c>
      <c r="C63" s="100">
        <f t="shared" ref="C63:O63" si="15">+C3+C5+C8+C9+C11+C12+C14+C15+C16+C17+C18+C19+C20+C21+C22+C23+C24+C25+C26+C28+C30+C31+C33+C34+C35+C36+C37+C39+C40+C41+C42+C43+C44+C46+C47+C49+C50+C10</f>
        <v>19.648738208200001</v>
      </c>
      <c r="D63" s="100">
        <f t="shared" si="15"/>
        <v>95359.025049610369</v>
      </c>
      <c r="E63" s="100">
        <f t="shared" si="15"/>
        <v>1405.0800343286</v>
      </c>
      <c r="F63" s="100">
        <f t="shared" si="15"/>
        <v>1253.4737027241001</v>
      </c>
      <c r="G63" s="100">
        <f t="shared" si="15"/>
        <v>2708.7884495866992</v>
      </c>
      <c r="H63" s="100">
        <f t="shared" si="15"/>
        <v>4556.0039882540996</v>
      </c>
      <c r="I63" s="100">
        <f t="shared" si="15"/>
        <v>1.04332529944776</v>
      </c>
      <c r="J63" s="100">
        <f t="shared" si="15"/>
        <v>4.464888575644E-2</v>
      </c>
      <c r="K63" s="100">
        <f t="shared" si="15"/>
        <v>7.1529269902549988</v>
      </c>
      <c r="L63" s="100">
        <f t="shared" si="15"/>
        <v>0</v>
      </c>
      <c r="M63" s="100">
        <f t="shared" si="15"/>
        <v>0</v>
      </c>
      <c r="N63" s="100">
        <f t="shared" si="15"/>
        <v>0</v>
      </c>
      <c r="O63" s="100">
        <f t="shared" si="15"/>
        <v>6.2057011603049016E-2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</row>
    <row r="66" spans="1:9" x14ac:dyDescent="0.3">
      <c r="A66" s="5"/>
    </row>
    <row r="67" spans="1:9" x14ac:dyDescent="0.3">
      <c r="A67" s="40"/>
    </row>
    <row r="68" spans="1:9" x14ac:dyDescent="0.3">
      <c r="A68" s="20"/>
    </row>
    <row r="69" spans="1:9" x14ac:dyDescent="0.3">
      <c r="A69" s="20"/>
    </row>
    <row r="70" spans="1:9" x14ac:dyDescent="0.3">
      <c r="A70" s="20"/>
    </row>
    <row r="71" spans="1:9" x14ac:dyDescent="0.3">
      <c r="A71" s="20"/>
    </row>
    <row r="72" spans="1:9" x14ac:dyDescent="0.3">
      <c r="A72" s="20"/>
    </row>
    <row r="73" spans="1:9" x14ac:dyDescent="0.3">
      <c r="A73" s="20"/>
    </row>
    <row r="74" spans="1:9" x14ac:dyDescent="0.3">
      <c r="A74" s="20"/>
    </row>
    <row r="75" spans="1:9" x14ac:dyDescent="0.3">
      <c r="A75" s="20"/>
    </row>
    <row r="76" spans="1:9" x14ac:dyDescent="0.3">
      <c r="A76" s="20"/>
    </row>
    <row r="77" spans="1:9" x14ac:dyDescent="0.3">
      <c r="A77" s="20"/>
    </row>
    <row r="78" spans="1:9" x14ac:dyDescent="0.3">
      <c r="A78" s="23"/>
    </row>
    <row r="79" spans="1:9" x14ac:dyDescent="0.3">
      <c r="A79" s="23"/>
    </row>
    <row r="80" spans="1:9" x14ac:dyDescent="0.3">
      <c r="A80" s="17"/>
      <c r="B80" s="15"/>
      <c r="C80" s="15"/>
      <c r="D80" s="15"/>
      <c r="E80" s="15"/>
      <c r="F80" s="15"/>
      <c r="G80" s="15"/>
      <c r="H80" s="15"/>
      <c r="I80" s="15"/>
    </row>
    <row r="83" spans="1:1" x14ac:dyDescent="0.3">
      <c r="A83" s="5"/>
    </row>
    <row r="84" spans="1:1" x14ac:dyDescent="0.3">
      <c r="A84" s="9"/>
    </row>
    <row r="85" spans="1:1" x14ac:dyDescent="0.3">
      <c r="A85" s="20"/>
    </row>
    <row r="86" spans="1:1" x14ac:dyDescent="0.3">
      <c r="A86" s="20"/>
    </row>
    <row r="87" spans="1:1" x14ac:dyDescent="0.3">
      <c r="A87" s="20"/>
    </row>
    <row r="88" spans="1:1" x14ac:dyDescent="0.3">
      <c r="A88" s="20"/>
    </row>
    <row r="89" spans="1:1" x14ac:dyDescent="0.3">
      <c r="A89" s="20"/>
    </row>
    <row r="90" spans="1:1" x14ac:dyDescent="0.3">
      <c r="A90" s="20"/>
    </row>
    <row r="91" spans="1:1" x14ac:dyDescent="0.3">
      <c r="A91" s="20"/>
    </row>
    <row r="92" spans="1:1" x14ac:dyDescent="0.3">
      <c r="A92" s="20"/>
    </row>
    <row r="93" spans="1:1" x14ac:dyDescent="0.3">
      <c r="A93" s="20"/>
    </row>
    <row r="94" spans="1:1" x14ac:dyDescent="0.3">
      <c r="A94" s="20"/>
    </row>
    <row r="95" spans="1:1" x14ac:dyDescent="0.3">
      <c r="A95" s="23"/>
    </row>
    <row r="96" spans="1:1" x14ac:dyDescent="0.3">
      <c r="A96" s="23"/>
    </row>
    <row r="97" spans="1:3" x14ac:dyDescent="0.3">
      <c r="A97" s="17"/>
      <c r="B97" s="15"/>
      <c r="C97" s="5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S69"/>
  <sheetViews>
    <sheetView zoomScale="85" zoomScaleNormal="85" workbookViewId="0">
      <pane xSplit="1" ySplit="2" topLeftCell="BU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5546875" customWidth="1"/>
    <col min="2" max="2" width="10.33203125" bestFit="1" customWidth="1"/>
    <col min="3" max="3" width="7.88671875" bestFit="1" customWidth="1"/>
    <col min="4" max="4" width="9.44140625" bestFit="1" customWidth="1"/>
    <col min="5" max="7" width="7.88671875" bestFit="1" customWidth="1"/>
    <col min="8" max="8" width="9.44140625" bestFit="1" customWidth="1"/>
    <col min="9" max="9" width="9" bestFit="1" customWidth="1"/>
    <col min="10" max="10" width="9.109375" bestFit="1" customWidth="1"/>
    <col min="11" max="11" width="6.88671875" bestFit="1" customWidth="1"/>
    <col min="12" max="12" width="9.88671875" bestFit="1" customWidth="1"/>
    <col min="13" max="13" width="6.88671875" bestFit="1" customWidth="1"/>
    <col min="14" max="14" width="11.109375" bestFit="1" customWidth="1"/>
    <col min="15" max="17" width="9.109375" style="29" customWidth="1"/>
    <col min="19" max="19" width="15.44140625" bestFit="1" customWidth="1"/>
    <col min="20" max="20" width="10" style="29" bestFit="1" customWidth="1"/>
    <col min="21" max="21" width="6.88671875" style="27" bestFit="1" customWidth="1"/>
    <col min="22" max="22" width="14.6640625" style="27" bestFit="1" customWidth="1"/>
    <col min="23" max="23" width="6.88671875" style="27" bestFit="1" customWidth="1"/>
    <col min="24" max="24" width="9.109375" style="27" bestFit="1" customWidth="1"/>
    <col min="25" max="25" width="13.5546875" style="27" bestFit="1" customWidth="1"/>
    <col min="26" max="26" width="9.44140625" style="27" bestFit="1" customWidth="1"/>
    <col min="27" max="27" width="7.6640625" style="27" bestFit="1" customWidth="1"/>
    <col min="28" max="28" width="9.44140625" style="27" bestFit="1" customWidth="1"/>
    <col min="29" max="29" width="9.33203125" style="27" bestFit="1" customWidth="1"/>
    <col min="30" max="30" width="9.44140625" style="27" bestFit="1" customWidth="1"/>
    <col min="31" max="32" width="7.88671875" style="27" bestFit="1" customWidth="1"/>
    <col min="33" max="33" width="15.5546875" style="27" bestFit="1" customWidth="1"/>
    <col min="34" max="34" width="6.88671875" style="27" bestFit="1" customWidth="1"/>
    <col min="35" max="35" width="6.5546875" style="27" customWidth="1"/>
    <col min="36" max="36" width="6.88671875" style="27" bestFit="1" customWidth="1"/>
    <col min="37" max="37" width="5.88671875" style="27" bestFit="1" customWidth="1"/>
    <col min="38" max="38" width="7.88671875" style="27" bestFit="1" customWidth="1"/>
    <col min="39" max="39" width="6.33203125" style="27" bestFit="1" customWidth="1"/>
    <col min="40" max="40" width="7.88671875" style="27" bestFit="1" customWidth="1"/>
    <col min="41" max="41" width="10.109375" style="27" bestFit="1" customWidth="1"/>
    <col min="42" max="42" width="9.44140625" style="27" bestFit="1" customWidth="1"/>
    <col min="43" max="43" width="7.88671875" style="27" bestFit="1" customWidth="1"/>
    <col min="44" max="44" width="9.44140625" style="27" bestFit="1" customWidth="1"/>
    <col min="45" max="45" width="7.6640625" style="27" bestFit="1" customWidth="1"/>
    <col min="46" max="46" width="6.88671875" style="27" bestFit="1" customWidth="1"/>
    <col min="47" max="47" width="7.6640625" style="27" bestFit="1" customWidth="1"/>
    <col min="48" max="48" width="9.44140625" style="27" bestFit="1" customWidth="1"/>
    <col min="49" max="49" width="6.6640625" style="27" bestFit="1" customWidth="1"/>
    <col min="50" max="50" width="6.88671875" style="27" bestFit="1" customWidth="1"/>
    <col min="51" max="51" width="9.33203125" style="27" bestFit="1" customWidth="1"/>
    <col min="52" max="52" width="5.88671875" style="27" bestFit="1" customWidth="1"/>
    <col min="53" max="53" width="6.6640625" style="27" bestFit="1" customWidth="1"/>
    <col min="54" max="54" width="6.88671875" style="27" bestFit="1" customWidth="1"/>
    <col min="55" max="57" width="7.88671875" style="27" bestFit="1" customWidth="1"/>
    <col min="58" max="59" width="7.6640625" style="27" bestFit="1" customWidth="1"/>
    <col min="60" max="60" width="8.88671875" style="27" bestFit="1" customWidth="1"/>
    <col min="61" max="61" width="5.88671875" style="27" bestFit="1" customWidth="1"/>
    <col min="62" max="62" width="8" style="27" bestFit="1" customWidth="1"/>
    <col min="63" max="63" width="6.6640625" style="27" bestFit="1" customWidth="1"/>
    <col min="64" max="64" width="6.109375" style="27" bestFit="1" customWidth="1"/>
    <col min="65" max="65" width="7.88671875" style="27" bestFit="1" customWidth="1"/>
    <col min="66" max="67" width="6.88671875" style="27" bestFit="1" customWidth="1"/>
    <col min="68" max="68" width="7.6640625" style="27" bestFit="1" customWidth="1"/>
    <col min="69" max="69" width="7.88671875" style="27" bestFit="1" customWidth="1"/>
    <col min="70" max="70" width="9.44140625" style="27" bestFit="1" customWidth="1"/>
    <col min="71" max="72" width="6.88671875" style="27" bestFit="1" customWidth="1"/>
    <col min="73" max="73" width="7.88671875" style="27" bestFit="1" customWidth="1"/>
    <col min="74" max="74" width="9.33203125" style="27" bestFit="1" customWidth="1"/>
    <col min="75" max="75" width="5.6640625" style="27" bestFit="1" customWidth="1"/>
    <col min="76" max="77" width="9.44140625" style="27" bestFit="1" customWidth="1"/>
    <col min="78" max="78" width="7.6640625" style="27" customWidth="1"/>
    <col min="79" max="79" width="9.33203125" style="27" bestFit="1" customWidth="1"/>
    <col min="80" max="81" width="7.6640625" style="27" customWidth="1"/>
    <col min="82" max="94" width="9.109375" style="8"/>
  </cols>
  <sheetData>
    <row r="1" spans="1:97" x14ac:dyDescent="0.3">
      <c r="B1" s="29" t="s">
        <v>482</v>
      </c>
      <c r="S1" s="29" t="s">
        <v>483</v>
      </c>
      <c r="CD1" s="8" t="s">
        <v>316</v>
      </c>
    </row>
    <row r="2" spans="1:97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226</v>
      </c>
      <c r="L2" s="29" t="s">
        <v>65</v>
      </c>
      <c r="M2" s="29" t="s">
        <v>67</v>
      </c>
      <c r="N2" s="29" t="s">
        <v>68</v>
      </c>
      <c r="O2" s="29" t="s">
        <v>317</v>
      </c>
      <c r="P2" s="29" t="s">
        <v>320</v>
      </c>
      <c r="Q2" s="29" t="s">
        <v>327</v>
      </c>
      <c r="S2" s="29" t="s">
        <v>227</v>
      </c>
      <c r="T2" s="29" t="s">
        <v>391</v>
      </c>
      <c r="U2" s="29" t="s">
        <v>178</v>
      </c>
      <c r="V2" s="29" t="s">
        <v>131</v>
      </c>
      <c r="W2" s="29" t="s">
        <v>132</v>
      </c>
      <c r="X2" s="29" t="s">
        <v>133</v>
      </c>
      <c r="Y2" s="29" t="s">
        <v>392</v>
      </c>
      <c r="Z2" s="29" t="s">
        <v>179</v>
      </c>
      <c r="AA2" s="29" t="s">
        <v>134</v>
      </c>
      <c r="AB2" s="29" t="s">
        <v>135</v>
      </c>
      <c r="AC2" s="29" t="s">
        <v>59</v>
      </c>
      <c r="AD2" s="29" t="s">
        <v>136</v>
      </c>
      <c r="AE2" s="29" t="s">
        <v>137</v>
      </c>
      <c r="AF2" s="29" t="s">
        <v>393</v>
      </c>
      <c r="AG2" s="29" t="s">
        <v>138</v>
      </c>
      <c r="AH2" s="29" t="s">
        <v>139</v>
      </c>
      <c r="AI2" s="29" t="s">
        <v>140</v>
      </c>
      <c r="AJ2" s="29" t="s">
        <v>67</v>
      </c>
      <c r="AK2" s="29" t="s">
        <v>141</v>
      </c>
      <c r="AL2" s="29" t="s">
        <v>142</v>
      </c>
      <c r="AM2" s="29" t="s">
        <v>143</v>
      </c>
      <c r="AN2" s="29" t="s">
        <v>394</v>
      </c>
      <c r="AO2" s="29" t="s">
        <v>144</v>
      </c>
      <c r="AP2" s="29" t="s">
        <v>400</v>
      </c>
      <c r="AQ2" s="29" t="s">
        <v>57</v>
      </c>
      <c r="AR2" s="29" t="s">
        <v>128</v>
      </c>
      <c r="AS2" s="29" t="s">
        <v>145</v>
      </c>
      <c r="AT2" s="29" t="s">
        <v>146</v>
      </c>
      <c r="AU2" s="29" t="s">
        <v>60</v>
      </c>
      <c r="AV2" s="29" t="s">
        <v>147</v>
      </c>
      <c r="AW2" s="29" t="s">
        <v>148</v>
      </c>
      <c r="AX2" s="29" t="s">
        <v>149</v>
      </c>
      <c r="AY2" s="29" t="s">
        <v>150</v>
      </c>
      <c r="AZ2" s="29" t="s">
        <v>151</v>
      </c>
      <c r="BA2" s="29" t="s">
        <v>152</v>
      </c>
      <c r="BB2" s="29" t="s">
        <v>153</v>
      </c>
      <c r="BC2" s="29" t="s">
        <v>154</v>
      </c>
      <c r="BD2" s="29" t="s">
        <v>155</v>
      </c>
      <c r="BE2" s="29" t="s">
        <v>156</v>
      </c>
      <c r="BF2" s="29" t="s">
        <v>54</v>
      </c>
      <c r="BG2" s="29" t="s">
        <v>53</v>
      </c>
      <c r="BH2" s="29" t="s">
        <v>157</v>
      </c>
      <c r="BI2" s="29" t="s">
        <v>158</v>
      </c>
      <c r="BJ2" s="29" t="s">
        <v>159</v>
      </c>
      <c r="BK2" s="29" t="s">
        <v>160</v>
      </c>
      <c r="BL2" s="29" t="s">
        <v>161</v>
      </c>
      <c r="BM2" s="29" t="s">
        <v>162</v>
      </c>
      <c r="BN2" s="29" t="s">
        <v>163</v>
      </c>
      <c r="BO2" s="29" t="s">
        <v>164</v>
      </c>
      <c r="BP2" s="29" t="s">
        <v>165</v>
      </c>
      <c r="BQ2" s="29" t="s">
        <v>395</v>
      </c>
      <c r="BR2" s="29" t="s">
        <v>166</v>
      </c>
      <c r="BS2" s="29" t="s">
        <v>167</v>
      </c>
      <c r="BT2" s="29" t="s">
        <v>168</v>
      </c>
      <c r="BU2" s="29" t="s">
        <v>61</v>
      </c>
      <c r="BV2" s="29" t="s">
        <v>401</v>
      </c>
      <c r="BW2" s="29" t="s">
        <v>169</v>
      </c>
      <c r="BX2" s="29" t="s">
        <v>170</v>
      </c>
      <c r="BY2" s="29" t="s">
        <v>171</v>
      </c>
      <c r="BZ2" s="29" t="s">
        <v>173</v>
      </c>
      <c r="CA2" s="29" t="s">
        <v>174</v>
      </c>
      <c r="CB2" s="29" t="s">
        <v>402</v>
      </c>
      <c r="CC2" s="29"/>
      <c r="CD2" s="8" t="s">
        <v>59</v>
      </c>
      <c r="CE2" s="8" t="s">
        <v>57</v>
      </c>
      <c r="CF2" s="8" t="s">
        <v>60</v>
      </c>
      <c r="CG2" s="8" t="s">
        <v>54</v>
      </c>
      <c r="CH2" s="8" t="s">
        <v>53</v>
      </c>
      <c r="CI2" s="8" t="s">
        <v>61</v>
      </c>
      <c r="CJ2" s="8" t="s">
        <v>62</v>
      </c>
      <c r="CK2" s="8" t="s">
        <v>63</v>
      </c>
      <c r="CL2" s="8" t="s">
        <v>64</v>
      </c>
      <c r="CM2" s="8" t="s">
        <v>226</v>
      </c>
      <c r="CN2" s="8" t="s">
        <v>65</v>
      </c>
      <c r="CO2" s="8" t="s">
        <v>67</v>
      </c>
      <c r="CP2" s="8" t="s">
        <v>68</v>
      </c>
      <c r="CQ2" s="29" t="s">
        <v>317</v>
      </c>
      <c r="CR2" s="29" t="s">
        <v>320</v>
      </c>
      <c r="CS2" s="29" t="s">
        <v>327</v>
      </c>
    </row>
    <row r="3" spans="1:97" x14ac:dyDescent="0.3">
      <c r="A3" s="29" t="s">
        <v>0</v>
      </c>
      <c r="B3" s="27">
        <v>112036.05389</v>
      </c>
      <c r="C3" s="27">
        <v>1051.9865351000001</v>
      </c>
      <c r="D3" s="27">
        <v>20003.765263000001</v>
      </c>
      <c r="E3" s="27">
        <v>56907.972607999996</v>
      </c>
      <c r="F3" s="27">
        <v>43463.168667999998</v>
      </c>
      <c r="G3" s="27">
        <v>18676.013360000001</v>
      </c>
      <c r="H3" s="27">
        <v>70146.986472999997</v>
      </c>
      <c r="I3" s="27">
        <v>188.57162847999999</v>
      </c>
      <c r="J3" s="27">
        <v>284.42296700999998</v>
      </c>
      <c r="K3" s="27"/>
      <c r="L3" s="27">
        <v>168.10557736000001</v>
      </c>
      <c r="M3" s="27">
        <v>50.719305380000002</v>
      </c>
      <c r="N3" s="27">
        <v>2543.2530102000001</v>
      </c>
      <c r="O3" s="27">
        <v>7.7597053762000003</v>
      </c>
      <c r="P3" s="27">
        <v>6.1915877774999997</v>
      </c>
      <c r="Q3" s="27">
        <v>84.461158698000006</v>
      </c>
      <c r="R3" s="27"/>
      <c r="S3" s="27" t="s">
        <v>0</v>
      </c>
      <c r="T3" s="27">
        <v>4328.6023006047699</v>
      </c>
      <c r="U3" s="27">
        <v>7.7712046223919096</v>
      </c>
      <c r="V3" s="27">
        <v>189.09465306432401</v>
      </c>
      <c r="W3" s="27">
        <v>189.094595472561</v>
      </c>
      <c r="X3" s="27">
        <v>185.554370097554</v>
      </c>
      <c r="Y3" s="27">
        <v>305.36538187739399</v>
      </c>
      <c r="Z3" s="27">
        <v>6.1903929089121998</v>
      </c>
      <c r="AA3" s="27">
        <v>582.54523798121397</v>
      </c>
      <c r="AB3" s="27">
        <v>0</v>
      </c>
      <c r="AC3" s="27">
        <v>112447.279343022</v>
      </c>
      <c r="AD3" s="27">
        <v>1040.3137662102399</v>
      </c>
      <c r="AE3" s="27">
        <v>52.427948351579502</v>
      </c>
      <c r="AF3" s="27">
        <v>137.107647506913</v>
      </c>
      <c r="AG3" s="27">
        <v>4730.7272691483304</v>
      </c>
      <c r="AH3" s="27">
        <v>168.78815275922099</v>
      </c>
      <c r="AI3" s="27">
        <v>168.78815275922099</v>
      </c>
      <c r="AJ3" s="27">
        <v>50.858137037093798</v>
      </c>
      <c r="AK3" s="27">
        <v>0</v>
      </c>
      <c r="AL3" s="27">
        <v>1293.4150713198101</v>
      </c>
      <c r="AM3" s="27">
        <v>5.0362868391120799</v>
      </c>
      <c r="AN3" s="27">
        <v>457.17724380848398</v>
      </c>
      <c r="AO3" s="27">
        <v>2561.44975343328</v>
      </c>
      <c r="AP3" s="27">
        <v>84.783054246984904</v>
      </c>
      <c r="AQ3" s="27">
        <v>1054.6580353070201</v>
      </c>
      <c r="AR3" s="27">
        <v>0</v>
      </c>
      <c r="AS3" s="27">
        <v>18024.098927715899</v>
      </c>
      <c r="AT3" s="27">
        <v>2002.67810034336</v>
      </c>
      <c r="AU3" s="27">
        <v>20026.777028059299</v>
      </c>
      <c r="AV3" s="27">
        <v>717.69126163305202</v>
      </c>
      <c r="AW3" s="27">
        <v>885.75901721633397</v>
      </c>
      <c r="AX3" s="27">
        <v>86.063746501540393</v>
      </c>
      <c r="AY3" s="27">
        <v>36778.170294826203</v>
      </c>
      <c r="AZ3" s="27">
        <v>258.46703223708499</v>
      </c>
      <c r="BA3" s="27">
        <v>907.44779444104495</v>
      </c>
      <c r="BB3" s="27">
        <v>2190.1672821971201</v>
      </c>
      <c r="BC3" s="27">
        <v>42.520478759018197</v>
      </c>
      <c r="BD3" s="27">
        <v>2.0775341854197299E-2</v>
      </c>
      <c r="BE3" s="27">
        <v>3458.06471414319</v>
      </c>
      <c r="BF3" s="27">
        <v>56944.538918818398</v>
      </c>
      <c r="BG3" s="27">
        <v>43493.2658942423</v>
      </c>
      <c r="BH3" s="27">
        <v>13451.273024575999</v>
      </c>
      <c r="BI3" s="27">
        <v>54.024128926293898</v>
      </c>
      <c r="BJ3" s="27">
        <v>0.48547778380374401</v>
      </c>
      <c r="BK3" s="27">
        <v>6480.4487993077501</v>
      </c>
      <c r="BL3" s="27">
        <v>106.376154940833</v>
      </c>
      <c r="BM3" s="27">
        <v>7167.4991750304398</v>
      </c>
      <c r="BN3" s="27">
        <v>147.90688154014799</v>
      </c>
      <c r="BO3" s="27">
        <v>35.4290926227836</v>
      </c>
      <c r="BP3" s="27">
        <v>15608.9296955968</v>
      </c>
      <c r="BQ3" s="27">
        <v>3026.8771999678102</v>
      </c>
      <c r="BR3" s="27">
        <v>4539.4931402084403</v>
      </c>
      <c r="BS3" s="27">
        <v>2403.7915265353799</v>
      </c>
      <c r="BT3" s="27">
        <v>6.1299981288270802</v>
      </c>
      <c r="BU3" s="27">
        <v>18675.4911575478</v>
      </c>
      <c r="BV3" s="27">
        <v>22893.0088914357</v>
      </c>
      <c r="BW3" s="27">
        <v>404.36104404592197</v>
      </c>
      <c r="BX3" s="27">
        <v>893.26385045850702</v>
      </c>
      <c r="BY3" s="27">
        <v>4633.3196169184903</v>
      </c>
      <c r="BZ3" s="27">
        <v>6124.4988436528402</v>
      </c>
      <c r="CA3" s="27">
        <v>70342.876111818405</v>
      </c>
      <c r="CB3" s="27">
        <v>4463.5928141724698</v>
      </c>
      <c r="CC3" s="29"/>
      <c r="CD3" s="56">
        <f t="shared" ref="CD3:CD34" si="0">IF(AC3=0,"",(AC3-B3)/B3)</f>
        <v>3.6704742691648267E-3</v>
      </c>
      <c r="CE3" s="56">
        <f t="shared" ref="CE3:CE34" si="1">IF(AQ3=0,"",(AQ3-C3)/C3)</f>
        <v>2.5394813696603719E-3</v>
      </c>
      <c r="CF3" s="56">
        <f t="shared" ref="CF3:CF34" si="2">IF(AU3=0,"",(AU3-D3)/D3)</f>
        <v>1.1503716803687E-3</v>
      </c>
      <c r="CG3" s="56">
        <f t="shared" ref="CG3:CG34" si="3">IF(BF3=0,"",(BF3-E3)/E3)</f>
        <v>6.425516345535964E-4</v>
      </c>
      <c r="CH3" s="56">
        <f t="shared" ref="CH3:CH34" si="4">IF(BG3=0,"",(BG3-F3)/F3)</f>
        <v>6.9247657648258945E-4</v>
      </c>
      <c r="CI3" s="56">
        <f t="shared" ref="CI3:CI34" si="5">IF(BU3=0,"",(BU3-G3)/G3)</f>
        <v>-2.7961130790327958E-5</v>
      </c>
      <c r="CJ3" s="56">
        <f t="shared" ref="CJ3:CJ34" si="6">IF(CA3=0,"",(CA3-H3)/H3)</f>
        <v>2.7925595762236582E-3</v>
      </c>
      <c r="CK3" s="56">
        <f t="shared" ref="CK3:CK34" si="7">IF(W3=0,"",(W3-I3)/I3)</f>
        <v>2.7733068689942179E-3</v>
      </c>
      <c r="CL3" s="56">
        <f t="shared" ref="CL3:CL34" si="8">IF(Y3=0,"",Y3-J3)/J3</f>
        <v>7.3631236912937825E-2</v>
      </c>
      <c r="CM3" s="56" t="str">
        <f t="shared" ref="CM3:CM34" si="9">IF(AB3=0,"",(AB3-K3)/K3)</f>
        <v/>
      </c>
      <c r="CN3" s="56">
        <f t="shared" ref="CN3:CN34" si="10">IF(AI3=0,"",(AI3-L3)/L3)</f>
        <v>4.0603971024663673E-3</v>
      </c>
      <c r="CO3" s="56">
        <f t="shared" ref="CO3:CO34" si="11">IF(AJ3=0,"",(AJ3-M3)/M3)</f>
        <v>2.7372547012156252E-3</v>
      </c>
      <c r="CP3" s="56">
        <f t="shared" ref="CP3:CP34" si="12">IF(AO3=0,"",(AO3-N3)/N3)</f>
        <v>7.1549087567378605E-3</v>
      </c>
      <c r="CQ3" s="56">
        <f t="shared" ref="CQ3:CQ34" si="13">IF(U3=0,"",(U3-O3)/O3)</f>
        <v>1.4819178866222003E-3</v>
      </c>
      <c r="CR3" s="56">
        <f t="shared" ref="CR3:CR34" si="14">IF(Z3=0,"",(Z3-P3)/P3)</f>
        <v>-1.9298258067856723E-4</v>
      </c>
      <c r="CS3" s="56">
        <f t="shared" ref="CS3:CS34" si="15">IF(AP3=0,"",(AP3-Q3)/Q3)</f>
        <v>3.8111666231796597E-3</v>
      </c>
    </row>
    <row r="4" spans="1:97" x14ac:dyDescent="0.3">
      <c r="A4" s="29" t="s">
        <v>2</v>
      </c>
      <c r="B4" s="27">
        <v>44629.289680000002</v>
      </c>
      <c r="C4" s="27">
        <v>395.51934806999998</v>
      </c>
      <c r="D4" s="27">
        <v>8401.1932008999993</v>
      </c>
      <c r="E4" s="27">
        <v>7923.0363441</v>
      </c>
      <c r="F4" s="27">
        <v>6519.1476571000003</v>
      </c>
      <c r="G4" s="27">
        <v>881.06112711000003</v>
      </c>
      <c r="H4" s="27">
        <v>69694.255990999998</v>
      </c>
      <c r="I4" s="27">
        <v>68.198907160999994</v>
      </c>
      <c r="J4" s="27">
        <v>177.70043583</v>
      </c>
      <c r="K4" s="27"/>
      <c r="L4" s="27">
        <v>77.962948374000007</v>
      </c>
      <c r="M4" s="27">
        <v>19.697656011999999</v>
      </c>
      <c r="N4" s="27">
        <v>3294.8768934999998</v>
      </c>
      <c r="O4" s="27">
        <v>1.5932540396999999</v>
      </c>
      <c r="P4" s="27">
        <v>4.0991556999999998E-2</v>
      </c>
      <c r="Q4" s="27">
        <v>228.70050749999999</v>
      </c>
      <c r="R4" s="27"/>
      <c r="S4" s="27" t="s">
        <v>2</v>
      </c>
      <c r="T4" s="27">
        <v>2303.9183717616802</v>
      </c>
      <c r="U4" s="27">
        <v>1.5974172859367399</v>
      </c>
      <c r="V4" s="27">
        <v>68.725812143529495</v>
      </c>
      <c r="W4" s="27">
        <v>68.725170670350295</v>
      </c>
      <c r="X4" s="27">
        <v>97.773931219464501</v>
      </c>
      <c r="Y4" s="27">
        <v>205.32593743245599</v>
      </c>
      <c r="Z4" s="27">
        <v>4.1000180120956999E-2</v>
      </c>
      <c r="AA4" s="27">
        <v>734.53965100831999</v>
      </c>
      <c r="AB4" s="27">
        <v>0</v>
      </c>
      <c r="AC4" s="27">
        <v>44912.409744429198</v>
      </c>
      <c r="AD4" s="27">
        <v>504.99348030266401</v>
      </c>
      <c r="AE4" s="27">
        <v>35.762245766000397</v>
      </c>
      <c r="AF4" s="27">
        <v>55.952401357849801</v>
      </c>
      <c r="AG4" s="27">
        <v>6042.1112571111698</v>
      </c>
      <c r="AH4" s="27">
        <v>79.091730879714703</v>
      </c>
      <c r="AI4" s="27">
        <v>79.091730879714703</v>
      </c>
      <c r="AJ4" s="27">
        <v>19.751778342221201</v>
      </c>
      <c r="AK4" s="27">
        <v>0</v>
      </c>
      <c r="AL4" s="27">
        <v>992.12057019582505</v>
      </c>
      <c r="AM4" s="27">
        <v>2.2680798895230798</v>
      </c>
      <c r="AN4" s="27">
        <v>429.694583873895</v>
      </c>
      <c r="AO4" s="27">
        <v>3315.4459529007099</v>
      </c>
      <c r="AP4" s="27">
        <v>229.48832644339399</v>
      </c>
      <c r="AQ4" s="27">
        <v>397.26669672227803</v>
      </c>
      <c r="AR4" s="27">
        <v>0</v>
      </c>
      <c r="AS4" s="27">
        <v>7579.3368594057301</v>
      </c>
      <c r="AT4" s="27">
        <v>842.148661882635</v>
      </c>
      <c r="AU4" s="27">
        <v>8421.4855212883704</v>
      </c>
      <c r="AV4" s="27">
        <v>642.09494961477503</v>
      </c>
      <c r="AW4" s="27">
        <v>610.52257831147995</v>
      </c>
      <c r="AX4" s="27">
        <v>6.4212484597959598</v>
      </c>
      <c r="AY4" s="27">
        <v>37809.984436538201</v>
      </c>
      <c r="AZ4" s="27">
        <v>5.8319237432276596</v>
      </c>
      <c r="BA4" s="27">
        <v>342.50060219249599</v>
      </c>
      <c r="BB4" s="27">
        <v>505.287471022999</v>
      </c>
      <c r="BC4" s="27">
        <v>4.60471801451743</v>
      </c>
      <c r="BD4" s="27">
        <v>7.5735604556953107E-2</v>
      </c>
      <c r="BE4" s="27">
        <v>257.54149660763699</v>
      </c>
      <c r="BF4" s="27">
        <v>7954.6716269563703</v>
      </c>
      <c r="BG4" s="27">
        <v>6545.5420211978999</v>
      </c>
      <c r="BH4" s="27">
        <v>1409.12960575847</v>
      </c>
      <c r="BI4" s="27">
        <v>5.0278826336414202</v>
      </c>
      <c r="BJ4" s="27">
        <v>0.19126116701665</v>
      </c>
      <c r="BK4" s="27">
        <v>269.77375893560799</v>
      </c>
      <c r="BL4" s="27">
        <v>32.981300175818603</v>
      </c>
      <c r="BM4" s="27">
        <v>1687.51199942679</v>
      </c>
      <c r="BN4" s="27">
        <v>63.957111923146698</v>
      </c>
      <c r="BO4" s="27">
        <v>26.044012643506999</v>
      </c>
      <c r="BP4" s="27">
        <v>3197.19865176342</v>
      </c>
      <c r="BQ4" s="27">
        <v>1921.96043942702</v>
      </c>
      <c r="BR4" s="27">
        <v>15.3871551447609</v>
      </c>
      <c r="BS4" s="27">
        <v>124.737340454262</v>
      </c>
      <c r="BT4" s="27">
        <v>0.46835128468834902</v>
      </c>
      <c r="BU4" s="27">
        <v>882.05972555542701</v>
      </c>
      <c r="BV4" s="27">
        <v>22379.020125737599</v>
      </c>
      <c r="BW4" s="27">
        <v>0.20167547271394401</v>
      </c>
      <c r="BX4" s="27">
        <v>723.26035076980497</v>
      </c>
      <c r="BY4" s="27">
        <v>3448.5303646634702</v>
      </c>
      <c r="BZ4" s="27">
        <v>6505.1978741897301</v>
      </c>
      <c r="CA4" s="27">
        <v>69885.487699642297</v>
      </c>
      <c r="CB4" s="27">
        <v>4463.5347384294801</v>
      </c>
      <c r="CC4" s="29"/>
      <c r="CD4" s="56">
        <f t="shared" si="0"/>
        <v>6.343817400169669E-3</v>
      </c>
      <c r="CE4" s="56">
        <f t="shared" si="1"/>
        <v>4.4178588501536439E-3</v>
      </c>
      <c r="CF4" s="56">
        <f t="shared" si="2"/>
        <v>2.4154093237847706E-3</v>
      </c>
      <c r="CG4" s="56">
        <f t="shared" si="3"/>
        <v>3.9928231403265051E-3</v>
      </c>
      <c r="CH4" s="56">
        <f t="shared" si="4"/>
        <v>4.0487446344543996E-3</v>
      </c>
      <c r="CI4" s="56">
        <f t="shared" si="5"/>
        <v>1.1334042720764638E-3</v>
      </c>
      <c r="CJ4" s="56">
        <f t="shared" si="6"/>
        <v>2.7438661324829102E-3</v>
      </c>
      <c r="CK4" s="56">
        <f t="shared" si="7"/>
        <v>7.7165973951448903E-3</v>
      </c>
      <c r="CL4" s="56">
        <f t="shared" si="8"/>
        <v>0.15546107961650901</v>
      </c>
      <c r="CM4" s="56" t="str">
        <f t="shared" si="9"/>
        <v/>
      </c>
      <c r="CN4" s="56">
        <f t="shared" si="10"/>
        <v>1.4478448150777423E-2</v>
      </c>
      <c r="CO4" s="56">
        <f t="shared" si="11"/>
        <v>2.7476533343982258E-3</v>
      </c>
      <c r="CP4" s="56">
        <f t="shared" si="12"/>
        <v>6.2427398854530535E-3</v>
      </c>
      <c r="CQ4" s="56">
        <f t="shared" si="13"/>
        <v>2.6130460886977821E-3</v>
      </c>
      <c r="CR4" s="56">
        <f t="shared" si="14"/>
        <v>2.1036334279765539E-4</v>
      </c>
      <c r="CS4" s="56">
        <f t="shared" si="15"/>
        <v>3.4447625499650493E-3</v>
      </c>
    </row>
    <row r="5" spans="1:97" x14ac:dyDescent="0.3">
      <c r="A5" s="29" t="s">
        <v>3</v>
      </c>
      <c r="B5" s="27">
        <v>48944.880502</v>
      </c>
      <c r="C5" s="27">
        <v>839.51222236000001</v>
      </c>
      <c r="D5" s="27">
        <v>9830.5896068999991</v>
      </c>
      <c r="E5" s="27">
        <v>22216.218147</v>
      </c>
      <c r="F5" s="27">
        <v>14796.046382</v>
      </c>
      <c r="G5" s="27">
        <v>380.31463124999999</v>
      </c>
      <c r="H5" s="27">
        <v>53344.260421999999</v>
      </c>
      <c r="I5" s="27">
        <v>84.889612290000002</v>
      </c>
      <c r="J5" s="27">
        <v>208.49621748000001</v>
      </c>
      <c r="K5" s="27"/>
      <c r="L5" s="27">
        <v>86.040221818999996</v>
      </c>
      <c r="M5" s="27">
        <v>32.811123377999998</v>
      </c>
      <c r="N5" s="27">
        <v>1674.0018238</v>
      </c>
      <c r="O5" s="27">
        <v>3.8468618266000001</v>
      </c>
      <c r="P5" s="27">
        <v>1.7765295098</v>
      </c>
      <c r="Q5" s="27">
        <v>43.420013494000003</v>
      </c>
      <c r="R5" s="27"/>
      <c r="S5" s="27" t="s">
        <v>3</v>
      </c>
      <c r="T5" s="27">
        <v>2088.5292581371</v>
      </c>
      <c r="U5" s="27">
        <v>3.8545784648274402</v>
      </c>
      <c r="V5" s="27">
        <v>85.219600207424605</v>
      </c>
      <c r="W5" s="27">
        <v>85.219557037882197</v>
      </c>
      <c r="X5" s="27">
        <v>80.903725399378203</v>
      </c>
      <c r="Y5" s="27">
        <v>231.50337585488501</v>
      </c>
      <c r="Z5" s="27">
        <v>1.7762402349031601</v>
      </c>
      <c r="AA5" s="27">
        <v>479.223333119156</v>
      </c>
      <c r="AB5" s="27">
        <v>0</v>
      </c>
      <c r="AC5" s="27">
        <v>49120.800367730903</v>
      </c>
      <c r="AD5" s="27">
        <v>405.20966441188102</v>
      </c>
      <c r="AE5" s="27">
        <v>23.2008251479336</v>
      </c>
      <c r="AF5" s="27">
        <v>50.889638233897998</v>
      </c>
      <c r="AG5" s="27">
        <v>3066.7593884998801</v>
      </c>
      <c r="AH5" s="27">
        <v>86.483491435021506</v>
      </c>
      <c r="AI5" s="27">
        <v>86.483491435021506</v>
      </c>
      <c r="AJ5" s="27">
        <v>32.901026804980198</v>
      </c>
      <c r="AK5" s="27">
        <v>0</v>
      </c>
      <c r="AL5" s="27">
        <v>1162.0267689572599</v>
      </c>
      <c r="AM5" s="27">
        <v>3.86227594071749</v>
      </c>
      <c r="AN5" s="27">
        <v>257.41747638569802</v>
      </c>
      <c r="AO5" s="27">
        <v>1686.3047625710201</v>
      </c>
      <c r="AP5" s="27">
        <v>43.637088419720001</v>
      </c>
      <c r="AQ5" s="27">
        <v>842.04545506814998</v>
      </c>
      <c r="AR5" s="27">
        <v>0</v>
      </c>
      <c r="AS5" s="27">
        <v>8864.5946071198196</v>
      </c>
      <c r="AT5" s="27">
        <v>984.95473570660897</v>
      </c>
      <c r="AU5" s="27">
        <v>9849.5493428264308</v>
      </c>
      <c r="AV5" s="27">
        <v>942.91508928101405</v>
      </c>
      <c r="AW5" s="27">
        <v>632.73890449445196</v>
      </c>
      <c r="AX5" s="27">
        <v>11.6357391755816</v>
      </c>
      <c r="AY5" s="27">
        <v>29086.348469247099</v>
      </c>
      <c r="AZ5" s="27">
        <v>72.400855947794597</v>
      </c>
      <c r="BA5" s="27">
        <v>394.95224755700298</v>
      </c>
      <c r="BB5" s="27">
        <v>823.719435175846</v>
      </c>
      <c r="BC5" s="27">
        <v>5.7445042182134802</v>
      </c>
      <c r="BD5" s="27">
        <v>1.2669328527257301E-2</v>
      </c>
      <c r="BE5" s="27">
        <v>1170.76696186555</v>
      </c>
      <c r="BF5" s="27">
        <v>22232.392952496601</v>
      </c>
      <c r="BG5" s="27">
        <v>14810.126198967801</v>
      </c>
      <c r="BH5" s="27">
        <v>7422.2667535287701</v>
      </c>
      <c r="BI5" s="27">
        <v>18.147129943726998</v>
      </c>
      <c r="BJ5" s="27">
        <v>5.0240891944862302E-2</v>
      </c>
      <c r="BK5" s="27">
        <v>1914.82656923339</v>
      </c>
      <c r="BL5" s="27">
        <v>41.924252208755597</v>
      </c>
      <c r="BM5" s="27">
        <v>2628.4227923742101</v>
      </c>
      <c r="BN5" s="27">
        <v>67.946586264102606</v>
      </c>
      <c r="BO5" s="27">
        <v>14.5177711348842</v>
      </c>
      <c r="BP5" s="27">
        <v>5487.3893738322404</v>
      </c>
      <c r="BQ5" s="27">
        <v>1548.97580205739</v>
      </c>
      <c r="BR5" s="27">
        <v>1400.92465873884</v>
      </c>
      <c r="BS5" s="27">
        <v>755.94477456086599</v>
      </c>
      <c r="BT5" s="27">
        <v>0.79963651636656197</v>
      </c>
      <c r="BU5" s="27">
        <v>381.27008368083602</v>
      </c>
      <c r="BV5" s="27">
        <v>17564.345145767998</v>
      </c>
      <c r="BW5" s="27">
        <v>0.31788998414987002</v>
      </c>
      <c r="BX5" s="27">
        <v>547.99201191241502</v>
      </c>
      <c r="BY5" s="27">
        <v>3039.84397742285</v>
      </c>
      <c r="BZ5" s="27">
        <v>5904.8608390555401</v>
      </c>
      <c r="CA5" s="27">
        <v>53490.150975820798</v>
      </c>
      <c r="CB5" s="27">
        <v>2997.7635948580501</v>
      </c>
      <c r="CC5" s="29"/>
      <c r="CD5" s="56">
        <f t="shared" si="0"/>
        <v>3.5942444628854296E-3</v>
      </c>
      <c r="CE5" s="56">
        <f t="shared" si="1"/>
        <v>3.017505452188241E-3</v>
      </c>
      <c r="CF5" s="56">
        <f t="shared" si="2"/>
        <v>1.9286468751705406E-3</v>
      </c>
      <c r="CG5" s="56">
        <f t="shared" si="3"/>
        <v>7.280629578614949E-4</v>
      </c>
      <c r="CH5" s="56">
        <f t="shared" si="4"/>
        <v>9.5159318944341422E-4</v>
      </c>
      <c r="CI5" s="56">
        <f t="shared" si="5"/>
        <v>2.5122684018116718E-3</v>
      </c>
      <c r="CJ5" s="56">
        <f t="shared" si="6"/>
        <v>2.7348875524128686E-3</v>
      </c>
      <c r="CK5" s="56">
        <f t="shared" si="7"/>
        <v>3.8867505573595622E-3</v>
      </c>
      <c r="CL5" s="56">
        <f t="shared" si="8"/>
        <v>0.11034808522169931</v>
      </c>
      <c r="CM5" s="56" t="str">
        <f t="shared" si="9"/>
        <v/>
      </c>
      <c r="CN5" s="56">
        <f t="shared" si="10"/>
        <v>5.1518883453601731E-3</v>
      </c>
      <c r="CO5" s="56">
        <f t="shared" si="11"/>
        <v>2.7400289208165543E-3</v>
      </c>
      <c r="CP5" s="56">
        <f t="shared" si="12"/>
        <v>7.3494177820501369E-3</v>
      </c>
      <c r="CQ5" s="56">
        <f t="shared" si="13"/>
        <v>2.0059566928246854E-3</v>
      </c>
      <c r="CR5" s="56">
        <f t="shared" si="14"/>
        <v>-1.6283146170339042E-4</v>
      </c>
      <c r="CS5" s="56">
        <f t="shared" si="15"/>
        <v>4.9994209640214678E-3</v>
      </c>
    </row>
    <row r="6" spans="1:97" x14ac:dyDescent="0.3">
      <c r="A6" s="29" t="s">
        <v>4</v>
      </c>
      <c r="B6" s="27">
        <v>264320.87485999998</v>
      </c>
      <c r="C6" s="27">
        <v>45353.540423999999</v>
      </c>
      <c r="D6" s="27">
        <v>47942.629164999998</v>
      </c>
      <c r="E6" s="27">
        <v>53097.475648</v>
      </c>
      <c r="F6" s="27">
        <v>38741.447969000001</v>
      </c>
      <c r="G6" s="27">
        <v>5719.5723219000001</v>
      </c>
      <c r="H6" s="27">
        <v>225686.33257</v>
      </c>
      <c r="I6" s="27">
        <v>590.69680003999997</v>
      </c>
      <c r="J6" s="27">
        <v>971.34773630999996</v>
      </c>
      <c r="K6" s="27">
        <v>441.79388370999999</v>
      </c>
      <c r="L6" s="27">
        <v>981.17452203000005</v>
      </c>
      <c r="M6" s="27">
        <v>59.644983668000002</v>
      </c>
      <c r="N6" s="27">
        <v>5291.4433209999997</v>
      </c>
      <c r="O6" s="27">
        <v>125.70727699</v>
      </c>
      <c r="P6" s="27">
        <v>399.29379835999998</v>
      </c>
      <c r="Q6" s="27">
        <v>482.62323264000003</v>
      </c>
      <c r="R6" s="27"/>
      <c r="S6" s="27" t="s">
        <v>4</v>
      </c>
      <c r="T6" s="27">
        <v>10460.7516837329</v>
      </c>
      <c r="U6" s="27">
        <v>126.05003392870699</v>
      </c>
      <c r="V6" s="27">
        <v>687.185605388363</v>
      </c>
      <c r="W6" s="27">
        <v>675.99939709335899</v>
      </c>
      <c r="X6" s="27">
        <v>1140.3900046142601</v>
      </c>
      <c r="Y6" s="27">
        <v>1235.9656639473501</v>
      </c>
      <c r="Z6" s="27">
        <v>400.38537841219801</v>
      </c>
      <c r="AA6" s="27">
        <v>535884.33738586796</v>
      </c>
      <c r="AB6" s="27">
        <v>443.11270068649202</v>
      </c>
      <c r="AC6" s="27">
        <v>265872.36956871999</v>
      </c>
      <c r="AD6" s="27">
        <v>3313.7300671645899</v>
      </c>
      <c r="AE6" s="27">
        <v>3766.6831214676899</v>
      </c>
      <c r="AF6" s="27">
        <v>408.09476357416798</v>
      </c>
      <c r="AG6" s="27">
        <v>10194.0951465011</v>
      </c>
      <c r="AH6" s="27">
        <v>1114.7488216453401</v>
      </c>
      <c r="AI6" s="27">
        <v>1114.7488216453401</v>
      </c>
      <c r="AJ6" s="27">
        <v>59.808273299576101</v>
      </c>
      <c r="AK6" s="27">
        <v>0</v>
      </c>
      <c r="AL6" s="27">
        <v>4025.72444362736</v>
      </c>
      <c r="AM6" s="27">
        <v>37.544529760565602</v>
      </c>
      <c r="AN6" s="27">
        <v>1813.9906152915401</v>
      </c>
      <c r="AO6" s="27">
        <v>5740.1490624667504</v>
      </c>
      <c r="AP6" s="27">
        <v>419.46904377420299</v>
      </c>
      <c r="AQ6" s="27">
        <v>45467.354210905098</v>
      </c>
      <c r="AR6" s="27">
        <v>0</v>
      </c>
      <c r="AS6" s="27">
        <v>43257.091215992303</v>
      </c>
      <c r="AT6" s="27">
        <v>4806.3462784856401</v>
      </c>
      <c r="AU6" s="27">
        <v>48063.437494477897</v>
      </c>
      <c r="AV6" s="27">
        <v>3985.7741514853401</v>
      </c>
      <c r="AW6" s="27">
        <v>3521.2416192280498</v>
      </c>
      <c r="AX6" s="27">
        <v>27.752985184829999</v>
      </c>
      <c r="AY6" s="27">
        <v>116663.041659375</v>
      </c>
      <c r="AZ6" s="27">
        <v>58.541099420735499</v>
      </c>
      <c r="BA6" s="27">
        <v>1951.7615778038601</v>
      </c>
      <c r="BB6" s="27">
        <v>2884.3873934092799</v>
      </c>
      <c r="BC6" s="27">
        <v>66.155286999013398</v>
      </c>
      <c r="BD6" s="27">
        <v>105.106354438772</v>
      </c>
      <c r="BE6" s="27">
        <v>1408.7880716612301</v>
      </c>
      <c r="BF6" s="27">
        <v>53302.704146905598</v>
      </c>
      <c r="BG6" s="27">
        <v>38895.316169591199</v>
      </c>
      <c r="BH6" s="27">
        <v>14407.3879773144</v>
      </c>
      <c r="BI6" s="27">
        <v>22.923548907885301</v>
      </c>
      <c r="BJ6" s="27">
        <v>6.0054025870136698</v>
      </c>
      <c r="BK6" s="27">
        <v>4575.0997619228701</v>
      </c>
      <c r="BL6" s="27">
        <v>249.77007266434001</v>
      </c>
      <c r="BM6" s="27">
        <v>8871.9927884610006</v>
      </c>
      <c r="BN6" s="27">
        <v>402.62084305075598</v>
      </c>
      <c r="BO6" s="27">
        <v>233.53798788119201</v>
      </c>
      <c r="BP6" s="27">
        <v>16847.509103325101</v>
      </c>
      <c r="BQ6" s="27">
        <v>6968.4287625242496</v>
      </c>
      <c r="BR6" s="27">
        <v>87.577608101985803</v>
      </c>
      <c r="BS6" s="27">
        <v>1069.3242131648999</v>
      </c>
      <c r="BT6" s="27">
        <v>26.462070606436399</v>
      </c>
      <c r="BU6" s="27">
        <v>5732.1673077045998</v>
      </c>
      <c r="BV6" s="27">
        <v>66482.365127353594</v>
      </c>
      <c r="BW6" s="27">
        <v>21.7681871509083</v>
      </c>
      <c r="BX6" s="27">
        <v>1697.2441019084799</v>
      </c>
      <c r="BY6" s="27">
        <v>16046.3418495798</v>
      </c>
      <c r="BZ6" s="27">
        <v>25932.104167830799</v>
      </c>
      <c r="CA6" s="27">
        <v>226315.07793261501</v>
      </c>
      <c r="CB6" s="27">
        <v>13668.4179226829</v>
      </c>
      <c r="CC6" s="29"/>
      <c r="CD6" s="56">
        <f t="shared" si="0"/>
        <v>5.8697396092600562E-3</v>
      </c>
      <c r="CE6" s="56">
        <f t="shared" si="1"/>
        <v>2.5094796534312304E-3</v>
      </c>
      <c r="CF6" s="56">
        <f t="shared" si="2"/>
        <v>2.5198519893876361E-3</v>
      </c>
      <c r="CG6" s="56">
        <f t="shared" si="3"/>
        <v>3.8651272287617516E-3</v>
      </c>
      <c r="CH6" s="56">
        <f t="shared" si="4"/>
        <v>3.9716688109933205E-3</v>
      </c>
      <c r="CI6" s="56">
        <f t="shared" si="5"/>
        <v>2.2020852426979558E-3</v>
      </c>
      <c r="CJ6" s="56">
        <f t="shared" si="6"/>
        <v>2.7859257379708375E-3</v>
      </c>
      <c r="CK6" s="56">
        <f t="shared" si="7"/>
        <v>0.14441012216010418</v>
      </c>
      <c r="CL6" s="56">
        <f t="shared" si="8"/>
        <v>0.27242347693380414</v>
      </c>
      <c r="CM6" s="56">
        <f t="shared" si="9"/>
        <v>2.9851408657294159E-3</v>
      </c>
      <c r="CN6" s="56">
        <f t="shared" si="10"/>
        <v>0.13613714646705419</v>
      </c>
      <c r="CO6" s="56">
        <f t="shared" si="11"/>
        <v>2.7376926194667556E-3</v>
      </c>
      <c r="CP6" s="56">
        <f t="shared" si="12"/>
        <v>8.4798364878252597E-2</v>
      </c>
      <c r="CQ6" s="56">
        <f t="shared" si="13"/>
        <v>2.726627661613132E-3</v>
      </c>
      <c r="CR6" s="56">
        <f t="shared" si="14"/>
        <v>2.7337766243338102E-3</v>
      </c>
      <c r="CS6" s="56">
        <f t="shared" si="15"/>
        <v>-0.13085608937708398</v>
      </c>
    </row>
    <row r="7" spans="1:97" x14ac:dyDescent="0.3">
      <c r="A7" s="29" t="s">
        <v>5</v>
      </c>
      <c r="B7" s="27">
        <v>8805.9970162999998</v>
      </c>
      <c r="C7" s="27">
        <v>1448.3721149</v>
      </c>
      <c r="D7" s="27">
        <v>7213.2481072</v>
      </c>
      <c r="E7" s="27">
        <v>2895.2608193999999</v>
      </c>
      <c r="F7" s="27">
        <v>2638.5700001</v>
      </c>
      <c r="G7" s="27">
        <v>81.367490759999995</v>
      </c>
      <c r="H7" s="27">
        <v>36987.363047999999</v>
      </c>
      <c r="I7" s="27">
        <v>44.320394282999999</v>
      </c>
      <c r="J7" s="27">
        <v>78.330382033999996</v>
      </c>
      <c r="K7" s="27"/>
      <c r="L7" s="27">
        <v>55.263916188000003</v>
      </c>
      <c r="M7" s="27">
        <v>5.3926755438000002</v>
      </c>
      <c r="N7" s="27">
        <v>2463.8615146000002</v>
      </c>
      <c r="O7" s="27">
        <v>0.39902566699999997</v>
      </c>
      <c r="P7" s="27">
        <v>0</v>
      </c>
      <c r="Q7" s="27">
        <v>14.006033284000001</v>
      </c>
      <c r="R7" s="27"/>
      <c r="S7" s="27" t="s">
        <v>5</v>
      </c>
      <c r="T7" s="27">
        <v>1026.3346636154599</v>
      </c>
      <c r="U7" s="27">
        <v>0.400119056141859</v>
      </c>
      <c r="V7" s="27">
        <v>44.736768099436802</v>
      </c>
      <c r="W7" s="27">
        <v>44.736751234665</v>
      </c>
      <c r="X7" s="27">
        <v>93.267923125084707</v>
      </c>
      <c r="Y7" s="27">
        <v>100.45198293798001</v>
      </c>
      <c r="Z7" s="27">
        <v>0</v>
      </c>
      <c r="AA7" s="27">
        <v>510.192523361111</v>
      </c>
      <c r="AB7" s="27">
        <v>0</v>
      </c>
      <c r="AC7" s="27">
        <v>8984.7373806224696</v>
      </c>
      <c r="AD7" s="27">
        <v>50.959344412478998</v>
      </c>
      <c r="AE7" s="27">
        <v>28.741829304926899</v>
      </c>
      <c r="AF7" s="27">
        <v>10.4288475726133</v>
      </c>
      <c r="AG7" s="27">
        <v>4378.7959083569804</v>
      </c>
      <c r="AH7" s="27">
        <v>55.867214375880501</v>
      </c>
      <c r="AI7" s="27">
        <v>55.867214375880501</v>
      </c>
      <c r="AJ7" s="27">
        <v>5.40744854618627</v>
      </c>
      <c r="AK7" s="27">
        <v>0</v>
      </c>
      <c r="AL7" s="27">
        <v>235.56682007604201</v>
      </c>
      <c r="AM7" s="27">
        <v>0.41421755036529601</v>
      </c>
      <c r="AN7" s="27">
        <v>188.30393440748799</v>
      </c>
      <c r="AO7" s="27">
        <v>2477.7973718640101</v>
      </c>
      <c r="AP7" s="27">
        <v>14.067565139705099</v>
      </c>
      <c r="AQ7" s="27">
        <v>1457.02071397388</v>
      </c>
      <c r="AR7" s="27">
        <v>0</v>
      </c>
      <c r="AS7" s="27">
        <v>6534.9234934572296</v>
      </c>
      <c r="AT7" s="27">
        <v>726.103165996793</v>
      </c>
      <c r="AU7" s="27">
        <v>7261.0266594540199</v>
      </c>
      <c r="AV7" s="27">
        <v>108.640483847574</v>
      </c>
      <c r="AW7" s="27">
        <v>266.446816923146</v>
      </c>
      <c r="AX7" s="27">
        <v>1.1954003927534</v>
      </c>
      <c r="AY7" s="27">
        <v>18511.043446363499</v>
      </c>
      <c r="AZ7" s="27">
        <v>1.60178432612973</v>
      </c>
      <c r="BA7" s="27">
        <v>45.362506008145999</v>
      </c>
      <c r="BB7" s="27">
        <v>113.36184847633</v>
      </c>
      <c r="BC7" s="27">
        <v>1.7969245371120499</v>
      </c>
      <c r="BD7" s="27">
        <v>6.4439210238264296E-3</v>
      </c>
      <c r="BE7" s="27">
        <v>25.4087650335929</v>
      </c>
      <c r="BF7" s="27">
        <v>2913.6052702269799</v>
      </c>
      <c r="BG7" s="27">
        <v>2654.1675056365102</v>
      </c>
      <c r="BH7" s="27">
        <v>259.43776459046302</v>
      </c>
      <c r="BI7" s="27">
        <v>2.1354837056388698</v>
      </c>
      <c r="BJ7" s="27">
        <v>0.14807237840131801</v>
      </c>
      <c r="BK7" s="27">
        <v>60.258971242910697</v>
      </c>
      <c r="BL7" s="27">
        <v>10.008149044571899</v>
      </c>
      <c r="BM7" s="27">
        <v>696.70150185463797</v>
      </c>
      <c r="BN7" s="27">
        <v>5.03860806197192</v>
      </c>
      <c r="BO7" s="27">
        <v>12.0589281578729</v>
      </c>
      <c r="BP7" s="27">
        <v>1662.4026518516</v>
      </c>
      <c r="BQ7" s="27">
        <v>979.83832425546598</v>
      </c>
      <c r="BR7" s="27">
        <v>2.0656835875813599</v>
      </c>
      <c r="BS7" s="27">
        <v>14.514645845114201</v>
      </c>
      <c r="BT7" s="27">
        <v>0.10113721112011299</v>
      </c>
      <c r="BU7" s="27">
        <v>81.831069802961693</v>
      </c>
      <c r="BV7" s="27">
        <v>10871.571532129101</v>
      </c>
      <c r="BW7" s="27">
        <v>0.39302668182741102</v>
      </c>
      <c r="BX7" s="27">
        <v>430.11497087325603</v>
      </c>
      <c r="BY7" s="27">
        <v>1530.1578102388</v>
      </c>
      <c r="BZ7" s="27">
        <v>4067.57897642745</v>
      </c>
      <c r="CA7" s="27">
        <v>37091.876326769001</v>
      </c>
      <c r="CB7" s="27">
        <v>1681.59370599919</v>
      </c>
      <c r="CC7" s="29"/>
      <c r="CD7" s="56">
        <f t="shared" si="0"/>
        <v>2.0297572664585206E-2</v>
      </c>
      <c r="CE7" s="56">
        <f t="shared" si="1"/>
        <v>5.971254890168246E-3</v>
      </c>
      <c r="CF7" s="56">
        <f t="shared" si="2"/>
        <v>6.6237222876513856E-3</v>
      </c>
      <c r="CG7" s="56">
        <f t="shared" si="3"/>
        <v>6.3360270356511627E-3</v>
      </c>
      <c r="CH7" s="56">
        <f t="shared" si="4"/>
        <v>5.9113480165085873E-3</v>
      </c>
      <c r="CI7" s="56">
        <f t="shared" si="5"/>
        <v>5.6973496249142228E-3</v>
      </c>
      <c r="CJ7" s="56">
        <f t="shared" si="6"/>
        <v>2.8256482797481578E-3</v>
      </c>
      <c r="CK7" s="56">
        <f t="shared" si="7"/>
        <v>9.394251978139638E-3</v>
      </c>
      <c r="CL7" s="56">
        <f t="shared" si="8"/>
        <v>0.28241405607313308</v>
      </c>
      <c r="CM7" s="56" t="str">
        <f t="shared" si="9"/>
        <v/>
      </c>
      <c r="CN7" s="56">
        <f t="shared" si="10"/>
        <v>1.0916674559004516E-2</v>
      </c>
      <c r="CO7" s="56">
        <f t="shared" si="11"/>
        <v>2.7394569293630886E-3</v>
      </c>
      <c r="CP7" s="56">
        <f t="shared" si="12"/>
        <v>5.6561041200695579E-3</v>
      </c>
      <c r="CQ7" s="56">
        <f t="shared" si="13"/>
        <v>2.740147394726427E-3</v>
      </c>
      <c r="CR7" s="56" t="str">
        <f t="shared" si="14"/>
        <v/>
      </c>
      <c r="CS7" s="56">
        <f t="shared" si="15"/>
        <v>4.3932392889134541E-3</v>
      </c>
    </row>
    <row r="8" spans="1:97" x14ac:dyDescent="0.3">
      <c r="A8" s="29" t="s">
        <v>6</v>
      </c>
      <c r="B8" s="27">
        <v>12172.574085</v>
      </c>
      <c r="C8" s="27">
        <v>889.64196612000001</v>
      </c>
      <c r="D8" s="27">
        <v>12273.363848000001</v>
      </c>
      <c r="E8" s="27">
        <v>3669.6374989000001</v>
      </c>
      <c r="F8" s="27">
        <v>3289.0306319000001</v>
      </c>
      <c r="G8" s="27">
        <v>9984.1067074000002</v>
      </c>
      <c r="H8" s="27">
        <v>41861.109039000003</v>
      </c>
      <c r="I8" s="27">
        <v>42.681269206000003</v>
      </c>
      <c r="J8" s="27">
        <v>101.18411148</v>
      </c>
      <c r="K8" s="27"/>
      <c r="L8" s="27">
        <v>57.868988377999997</v>
      </c>
      <c r="M8" s="27">
        <v>12.2779819</v>
      </c>
      <c r="N8" s="27">
        <v>1967.7890599</v>
      </c>
      <c r="O8" s="27">
        <v>1.1109449607999999</v>
      </c>
      <c r="P8" s="27">
        <v>0.2389742547</v>
      </c>
      <c r="Q8" s="27">
        <v>7.3408269455999999</v>
      </c>
      <c r="R8" s="27"/>
      <c r="S8" s="27" t="s">
        <v>6</v>
      </c>
      <c r="T8" s="27">
        <v>1868.63818970595</v>
      </c>
      <c r="U8" s="27">
        <v>1.11361320829647</v>
      </c>
      <c r="V8" s="27">
        <v>43.008090824907697</v>
      </c>
      <c r="W8" s="27">
        <v>43.008071886638298</v>
      </c>
      <c r="X8" s="27">
        <v>53.304519255113298</v>
      </c>
      <c r="Y8" s="27">
        <v>127.847058055937</v>
      </c>
      <c r="Z8" s="27">
        <v>0.23898765095922</v>
      </c>
      <c r="AA8" s="27">
        <v>56690.431728239702</v>
      </c>
      <c r="AB8" s="27">
        <v>0</v>
      </c>
      <c r="AC8" s="27">
        <v>12309.227800283201</v>
      </c>
      <c r="AD8" s="27">
        <v>49.638965660510202</v>
      </c>
      <c r="AE8" s="27">
        <v>377.61024245718301</v>
      </c>
      <c r="AF8" s="27">
        <v>9.2333891886109107</v>
      </c>
      <c r="AG8" s="27">
        <v>3421.4434083139299</v>
      </c>
      <c r="AH8" s="27">
        <v>58.459361463053199</v>
      </c>
      <c r="AI8" s="27">
        <v>58.459361463053199</v>
      </c>
      <c r="AJ8" s="27">
        <v>12.311567124985499</v>
      </c>
      <c r="AK8" s="27">
        <v>0</v>
      </c>
      <c r="AL8" s="27">
        <v>640.69998265645802</v>
      </c>
      <c r="AM8" s="27">
        <v>1.9363854237873199</v>
      </c>
      <c r="AN8" s="27">
        <v>254.148182870087</v>
      </c>
      <c r="AO8" s="27">
        <v>1979.07559490731</v>
      </c>
      <c r="AP8" s="27">
        <v>7.4912520680077401</v>
      </c>
      <c r="AQ8" s="27">
        <v>894.44577849060795</v>
      </c>
      <c r="AR8" s="27">
        <v>0</v>
      </c>
      <c r="AS8" s="27">
        <v>11088.418472748101</v>
      </c>
      <c r="AT8" s="27">
        <v>1232.0473668105101</v>
      </c>
      <c r="AU8" s="27">
        <v>12320.465839558599</v>
      </c>
      <c r="AV8" s="27">
        <v>741.928556265525</v>
      </c>
      <c r="AW8" s="27">
        <v>225.11023121965201</v>
      </c>
      <c r="AX8" s="27">
        <v>0.93737076781472295</v>
      </c>
      <c r="AY8" s="27">
        <v>22347.554517161301</v>
      </c>
      <c r="AZ8" s="27">
        <v>5.8083763289736901</v>
      </c>
      <c r="BA8" s="27">
        <v>74.630561241643093</v>
      </c>
      <c r="BB8" s="27">
        <v>204.74784283249801</v>
      </c>
      <c r="BC8" s="27">
        <v>1.80183686238198</v>
      </c>
      <c r="BD8" s="27">
        <v>1.2268303378031999E-2</v>
      </c>
      <c r="BE8" s="27">
        <v>112.786629849479</v>
      </c>
      <c r="BF8" s="27">
        <v>3686.3659898974201</v>
      </c>
      <c r="BG8" s="27">
        <v>3303.38228359717</v>
      </c>
      <c r="BH8" s="27">
        <v>382.98370630025801</v>
      </c>
      <c r="BI8" s="27">
        <v>2.6341060092483901</v>
      </c>
      <c r="BJ8" s="27">
        <v>8.0720302584368006E-2</v>
      </c>
      <c r="BK8" s="27">
        <v>366.223766817132</v>
      </c>
      <c r="BL8" s="27">
        <v>9.9057389617332703</v>
      </c>
      <c r="BM8" s="27">
        <v>690.60423155144701</v>
      </c>
      <c r="BN8" s="27">
        <v>12.4562241439176</v>
      </c>
      <c r="BO8" s="27">
        <v>8.6655393332120703</v>
      </c>
      <c r="BP8" s="27">
        <v>1536.8941137695101</v>
      </c>
      <c r="BQ8" s="27">
        <v>1071.2633054065</v>
      </c>
      <c r="BR8" s="27">
        <v>102.495669791718</v>
      </c>
      <c r="BS8" s="27">
        <v>172.63855453959201</v>
      </c>
      <c r="BT8" s="27">
        <v>5.8732190898218101E-2</v>
      </c>
      <c r="BU8" s="27">
        <v>10041.2664071826</v>
      </c>
      <c r="BV8" s="27">
        <v>13516.3875363017</v>
      </c>
      <c r="BW8" s="27">
        <v>141.52127679536099</v>
      </c>
      <c r="BX8" s="27">
        <v>704.85659771971598</v>
      </c>
      <c r="BY8" s="27">
        <v>2598.78965312521</v>
      </c>
      <c r="BZ8" s="27">
        <v>4474.3682798524997</v>
      </c>
      <c r="CA8" s="27">
        <v>41977.4543562779</v>
      </c>
      <c r="CB8" s="27">
        <v>2066.3762575918799</v>
      </c>
      <c r="CC8" s="29"/>
      <c r="CD8" s="56">
        <f t="shared" si="0"/>
        <v>1.122636135372518E-2</v>
      </c>
      <c r="CE8" s="56">
        <f t="shared" si="1"/>
        <v>5.3997142148754897E-3</v>
      </c>
      <c r="CF8" s="56">
        <f t="shared" si="2"/>
        <v>3.837740992765723E-3</v>
      </c>
      <c r="CG8" s="56">
        <f t="shared" si="3"/>
        <v>4.5586222078977971E-3</v>
      </c>
      <c r="CH8" s="56">
        <f t="shared" si="4"/>
        <v>4.3634898252313623E-3</v>
      </c>
      <c r="CI8" s="56">
        <f t="shared" si="5"/>
        <v>5.725068997933935E-3</v>
      </c>
      <c r="CJ8" s="56">
        <f t="shared" si="6"/>
        <v>2.7793176040678681E-3</v>
      </c>
      <c r="CK8" s="56">
        <f t="shared" si="7"/>
        <v>7.6568173045883543E-3</v>
      </c>
      <c r="CL8" s="56">
        <f t="shared" si="8"/>
        <v>0.26350922280132077</v>
      </c>
      <c r="CM8" s="56" t="str">
        <f t="shared" si="9"/>
        <v/>
      </c>
      <c r="CN8" s="56">
        <f t="shared" si="10"/>
        <v>1.0201890539314197E-2</v>
      </c>
      <c r="CO8" s="56">
        <f t="shared" si="11"/>
        <v>2.7354027118657908E-3</v>
      </c>
      <c r="CP8" s="56">
        <f t="shared" si="12"/>
        <v>5.735642725792767E-3</v>
      </c>
      <c r="CQ8" s="56">
        <f t="shared" si="13"/>
        <v>2.4017818979516991E-3</v>
      </c>
      <c r="CR8" s="56">
        <f t="shared" si="14"/>
        <v>5.6057332354996249E-5</v>
      </c>
      <c r="CS8" s="56">
        <f t="shared" si="15"/>
        <v>2.0491577246335053E-2</v>
      </c>
    </row>
    <row r="9" spans="1:97" x14ac:dyDescent="0.3">
      <c r="A9" s="29" t="s">
        <v>7</v>
      </c>
      <c r="B9" s="27">
        <v>2903.7766969999998</v>
      </c>
      <c r="C9" s="27">
        <v>864.77143581999997</v>
      </c>
      <c r="D9" s="27">
        <v>2891.8412056000002</v>
      </c>
      <c r="E9" s="27">
        <v>395.44401119000003</v>
      </c>
      <c r="F9" s="27">
        <v>375.89707177999998</v>
      </c>
      <c r="G9" s="27">
        <v>529.16339712000001</v>
      </c>
      <c r="H9" s="27">
        <v>6125.1608980000001</v>
      </c>
      <c r="I9" s="27">
        <v>6.1436217430999998</v>
      </c>
      <c r="J9" s="27">
        <v>61.851202358000002</v>
      </c>
      <c r="K9" s="27"/>
      <c r="L9" s="27">
        <v>11.421981191</v>
      </c>
      <c r="M9" s="27">
        <v>0.87644966589999995</v>
      </c>
      <c r="N9" s="27">
        <v>247.43108275</v>
      </c>
      <c r="O9" s="27">
        <v>3.2347882474</v>
      </c>
      <c r="P9" s="27">
        <v>0.47445048039999999</v>
      </c>
      <c r="Q9" s="27">
        <v>4.5742609649999997</v>
      </c>
      <c r="R9" s="27"/>
      <c r="S9" s="27" t="s">
        <v>7</v>
      </c>
      <c r="T9" s="27">
        <v>237.04064343854799</v>
      </c>
      <c r="U9" s="27">
        <v>3.2436518424517602</v>
      </c>
      <c r="V9" s="27">
        <v>6.2314006504346899</v>
      </c>
      <c r="W9" s="27">
        <v>6.2273212500689601</v>
      </c>
      <c r="X9" s="27">
        <v>14.1037344020238</v>
      </c>
      <c r="Y9" s="27">
        <v>63.976435321073403</v>
      </c>
      <c r="Z9" s="27">
        <v>0.47575114325938</v>
      </c>
      <c r="AA9" s="27">
        <v>219.72611848652599</v>
      </c>
      <c r="AB9" s="27">
        <v>0</v>
      </c>
      <c r="AC9" s="27">
        <v>2934.3993981382</v>
      </c>
      <c r="AD9" s="27">
        <v>8.1886734366970302</v>
      </c>
      <c r="AE9" s="27">
        <v>7.4066093646720201</v>
      </c>
      <c r="AF9" s="27">
        <v>1.4748712801368999</v>
      </c>
      <c r="AG9" s="27">
        <v>525.26915103327099</v>
      </c>
      <c r="AH9" s="27">
        <v>11.5584155043348</v>
      </c>
      <c r="AI9" s="27">
        <v>11.5584155043348</v>
      </c>
      <c r="AJ9" s="27">
        <v>0.87884183772880298</v>
      </c>
      <c r="AK9" s="27">
        <v>0</v>
      </c>
      <c r="AL9" s="27">
        <v>90.285569114347993</v>
      </c>
      <c r="AM9" s="27">
        <v>0.31068058692063799</v>
      </c>
      <c r="AN9" s="27">
        <v>34.573563378583103</v>
      </c>
      <c r="AO9" s="27">
        <v>248.557033061613</v>
      </c>
      <c r="AP9" s="27">
        <v>4.6182294361563399</v>
      </c>
      <c r="AQ9" s="27">
        <v>866.36031008008194</v>
      </c>
      <c r="AR9" s="27">
        <v>0</v>
      </c>
      <c r="AS9" s="27">
        <v>2608.5166913033199</v>
      </c>
      <c r="AT9" s="27">
        <v>289.835347365752</v>
      </c>
      <c r="AU9" s="27">
        <v>2898.3520386690702</v>
      </c>
      <c r="AV9" s="27">
        <v>30.573675403186801</v>
      </c>
      <c r="AW9" s="27">
        <v>66.071099659937005</v>
      </c>
      <c r="AX9" s="27">
        <v>0.19710449246846001</v>
      </c>
      <c r="AY9" s="27">
        <v>3159.7619369665399</v>
      </c>
      <c r="AZ9" s="27">
        <v>0.28841950649536702</v>
      </c>
      <c r="BA9" s="27">
        <v>5.9930215997839396</v>
      </c>
      <c r="BB9" s="27">
        <v>18.5700355495295</v>
      </c>
      <c r="BC9" s="27">
        <v>0.38573572093894798</v>
      </c>
      <c r="BD9" s="27">
        <v>0.120860668992543</v>
      </c>
      <c r="BE9" s="27">
        <v>3.1405149996968502</v>
      </c>
      <c r="BF9" s="27">
        <v>398.332679753523</v>
      </c>
      <c r="BG9" s="27">
        <v>378.37619722790799</v>
      </c>
      <c r="BH9" s="27">
        <v>19.956482525614899</v>
      </c>
      <c r="BI9" s="27">
        <v>0.24902886401340299</v>
      </c>
      <c r="BJ9" s="27">
        <v>2.2731154064496099E-2</v>
      </c>
      <c r="BK9" s="27">
        <v>28.850799451049099</v>
      </c>
      <c r="BL9" s="27">
        <v>1.2634074857939599</v>
      </c>
      <c r="BM9" s="27">
        <v>90.381435429377802</v>
      </c>
      <c r="BN9" s="27">
        <v>0.92116451440444802</v>
      </c>
      <c r="BO9" s="27">
        <v>1.84133528442379</v>
      </c>
      <c r="BP9" s="27">
        <v>215.43681299845099</v>
      </c>
      <c r="BQ9" s="27">
        <v>168.35735510088901</v>
      </c>
      <c r="BR9" s="27">
        <v>0.71367198531721598</v>
      </c>
      <c r="BS9" s="27">
        <v>9.9885262653152207</v>
      </c>
      <c r="BT9" s="27">
        <v>1.15912577919608E-2</v>
      </c>
      <c r="BU9" s="27">
        <v>531.982728285853</v>
      </c>
      <c r="BV9" s="27">
        <v>2131.2000260807799</v>
      </c>
      <c r="BW9" s="27">
        <v>6.3793536237922996</v>
      </c>
      <c r="BX9" s="27">
        <v>70.847683885998805</v>
      </c>
      <c r="BY9" s="27">
        <v>314.224467072317</v>
      </c>
      <c r="BZ9" s="27">
        <v>701.42992724747398</v>
      </c>
      <c r="CA9" s="27">
        <v>6142.2190823260898</v>
      </c>
      <c r="CB9" s="27">
        <v>307.198772965822</v>
      </c>
      <c r="CC9" s="29"/>
      <c r="CD9" s="56">
        <f t="shared" si="0"/>
        <v>1.0545818199394494E-2</v>
      </c>
      <c r="CE9" s="56">
        <f t="shared" si="1"/>
        <v>1.8373343455491977E-3</v>
      </c>
      <c r="CF9" s="56">
        <f t="shared" si="2"/>
        <v>2.2514490271671613E-3</v>
      </c>
      <c r="CG9" s="56">
        <f t="shared" si="3"/>
        <v>7.3048737160797293E-3</v>
      </c>
      <c r="CH9" s="56">
        <f t="shared" si="4"/>
        <v>6.5952241558268039E-3</v>
      </c>
      <c r="CI9" s="56">
        <f t="shared" si="5"/>
        <v>5.3279028390802287E-3</v>
      </c>
      <c r="CJ9" s="56">
        <f t="shared" si="6"/>
        <v>2.7849365282240392E-3</v>
      </c>
      <c r="CK9" s="56">
        <f t="shared" si="7"/>
        <v>1.3623805382055723E-2</v>
      </c>
      <c r="CL9" s="56">
        <f t="shared" si="8"/>
        <v>3.4360414705802686E-2</v>
      </c>
      <c r="CM9" s="56" t="str">
        <f t="shared" si="9"/>
        <v/>
      </c>
      <c r="CN9" s="56">
        <f t="shared" si="10"/>
        <v>1.1944890387519058E-2</v>
      </c>
      <c r="CO9" s="56">
        <f t="shared" si="11"/>
        <v>2.7293887166316335E-3</v>
      </c>
      <c r="CP9" s="56">
        <f t="shared" si="12"/>
        <v>4.550561308219455E-3</v>
      </c>
      <c r="CQ9" s="56">
        <f t="shared" si="13"/>
        <v>2.7400850917782254E-3</v>
      </c>
      <c r="CR9" s="56">
        <f t="shared" si="14"/>
        <v>2.7414090892761999E-3</v>
      </c>
      <c r="CS9" s="56">
        <f t="shared" si="15"/>
        <v>9.612147512519582E-3</v>
      </c>
    </row>
    <row r="10" spans="1:97" x14ac:dyDescent="0.3">
      <c r="A10" s="29" t="s">
        <v>8</v>
      </c>
      <c r="B10" s="27">
        <v>1377.3002710000001</v>
      </c>
      <c r="C10" s="27">
        <v>150.54240514</v>
      </c>
      <c r="D10" s="27">
        <v>1681.9000028</v>
      </c>
      <c r="E10" s="27">
        <v>478.15744831000001</v>
      </c>
      <c r="F10" s="27">
        <v>441.57595645999999</v>
      </c>
      <c r="G10" s="27">
        <v>145.76852572999999</v>
      </c>
      <c r="H10" s="27">
        <v>4836.7011065999995</v>
      </c>
      <c r="I10" s="27">
        <v>6.0088857291000002</v>
      </c>
      <c r="J10" s="27">
        <v>9.5508421378000001</v>
      </c>
      <c r="K10" s="27"/>
      <c r="L10" s="27">
        <v>7.9450266766000004</v>
      </c>
      <c r="M10" s="27">
        <v>0.34788722319999998</v>
      </c>
      <c r="N10" s="27">
        <v>307.95985302999998</v>
      </c>
      <c r="O10" s="27">
        <v>1.20318432E-2</v>
      </c>
      <c r="P10" s="27">
        <v>3.7542799E-3</v>
      </c>
      <c r="Q10" s="27">
        <v>1.1114295750000001</v>
      </c>
      <c r="R10" s="27"/>
      <c r="S10" s="27" t="s">
        <v>8</v>
      </c>
      <c r="T10" s="27">
        <v>165.66831082811001</v>
      </c>
      <c r="U10" s="27">
        <v>1.2048314854224799E-2</v>
      </c>
      <c r="V10" s="27">
        <v>6.0508984986524199</v>
      </c>
      <c r="W10" s="27">
        <v>6.0508965562658004</v>
      </c>
      <c r="X10" s="27">
        <v>12.817880948759001</v>
      </c>
      <c r="Y10" s="27">
        <v>11.952700467263</v>
      </c>
      <c r="Z10" s="27">
        <v>3.7572044409905198E-3</v>
      </c>
      <c r="AA10" s="27">
        <v>138.145468546106</v>
      </c>
      <c r="AB10" s="27">
        <v>0</v>
      </c>
      <c r="AC10" s="27">
        <v>1393.4600554462399</v>
      </c>
      <c r="AD10" s="27">
        <v>6.8558293111327799</v>
      </c>
      <c r="AE10" s="27">
        <v>4.2618984593660496</v>
      </c>
      <c r="AF10" s="27">
        <v>1.55789219560508</v>
      </c>
      <c r="AG10" s="27">
        <v>536.70997437501603</v>
      </c>
      <c r="AH10" s="27">
        <v>8.0091373284831597</v>
      </c>
      <c r="AI10" s="27">
        <v>8.0091373284831597</v>
      </c>
      <c r="AJ10" s="27">
        <v>0.34883898807850799</v>
      </c>
      <c r="AK10" s="27">
        <v>0</v>
      </c>
      <c r="AL10" s="27">
        <v>38.192856717207498</v>
      </c>
      <c r="AM10" s="27">
        <v>8.7847506885475296E-2</v>
      </c>
      <c r="AN10" s="27">
        <v>23.189917368563201</v>
      </c>
      <c r="AO10" s="27">
        <v>309.78272425911098</v>
      </c>
      <c r="AP10" s="27">
        <v>1.1175060131268699</v>
      </c>
      <c r="AQ10" s="27">
        <v>151.46126280747501</v>
      </c>
      <c r="AR10" s="27">
        <v>0</v>
      </c>
      <c r="AS10" s="27">
        <v>1518.5799584428701</v>
      </c>
      <c r="AT10" s="27">
        <v>168.73120565265</v>
      </c>
      <c r="AU10" s="27">
        <v>1687.3111640955201</v>
      </c>
      <c r="AV10" s="27">
        <v>66.094367722526101</v>
      </c>
      <c r="AW10" s="27">
        <v>19.751777355225201</v>
      </c>
      <c r="AX10" s="27">
        <v>0.20482846387451201</v>
      </c>
      <c r="AY10" s="27">
        <v>2538.9013095223199</v>
      </c>
      <c r="AZ10" s="27">
        <v>0.27589308685659503</v>
      </c>
      <c r="BA10" s="27">
        <v>3.6144217552097899</v>
      </c>
      <c r="BB10" s="27">
        <v>17.611411454113501</v>
      </c>
      <c r="BC10" s="27">
        <v>0.37458504053748598</v>
      </c>
      <c r="BD10" s="27">
        <v>2.0081515898080198E-3</v>
      </c>
      <c r="BE10" s="27">
        <v>1.1538699383256901</v>
      </c>
      <c r="BF10" s="27">
        <v>480.34914307996797</v>
      </c>
      <c r="BG10" s="27">
        <v>443.48866335422298</v>
      </c>
      <c r="BH10" s="27">
        <v>36.860479725745002</v>
      </c>
      <c r="BI10" s="27">
        <v>0.32881338426009998</v>
      </c>
      <c r="BJ10" s="27">
        <v>2.58655401048297E-2</v>
      </c>
      <c r="BK10" s="27">
        <v>21.182843852135999</v>
      </c>
      <c r="BL10" s="27">
        <v>1.3713186395277599</v>
      </c>
      <c r="BM10" s="27">
        <v>110.46168951206199</v>
      </c>
      <c r="BN10" s="27">
        <v>0.124525174027347</v>
      </c>
      <c r="BO10" s="27">
        <v>1.93309148630103</v>
      </c>
      <c r="BP10" s="27">
        <v>276.13729834598303</v>
      </c>
      <c r="BQ10" s="27">
        <v>141.71249954617801</v>
      </c>
      <c r="BR10" s="27">
        <v>0.75164701797318201</v>
      </c>
      <c r="BS10" s="27">
        <v>7.9199738752294104</v>
      </c>
      <c r="BT10" s="27">
        <v>1.45786361106059E-2</v>
      </c>
      <c r="BU10" s="27">
        <v>146.58651825151401</v>
      </c>
      <c r="BV10" s="27">
        <v>1389.255324576</v>
      </c>
      <c r="BW10" s="27">
        <v>1.93950776611164</v>
      </c>
      <c r="BX10" s="27">
        <v>53.680813796259898</v>
      </c>
      <c r="BY10" s="27">
        <v>199.272662153364</v>
      </c>
      <c r="BZ10" s="27">
        <v>529.97238681856402</v>
      </c>
      <c r="CA10" s="27">
        <v>4850.1014489877998</v>
      </c>
      <c r="CB10" s="27">
        <v>186.408530031911</v>
      </c>
      <c r="CC10" s="29"/>
      <c r="CD10" s="56">
        <f t="shared" si="0"/>
        <v>1.1732942181523669E-2</v>
      </c>
      <c r="CE10" s="56">
        <f t="shared" si="1"/>
        <v>6.1036467872324675E-3</v>
      </c>
      <c r="CF10" s="56">
        <f t="shared" si="2"/>
        <v>3.2172907345928091E-3</v>
      </c>
      <c r="CG10" s="56">
        <f t="shared" si="3"/>
        <v>4.5836257026096614E-3</v>
      </c>
      <c r="CH10" s="56">
        <f t="shared" si="4"/>
        <v>4.3315467389951848E-3</v>
      </c>
      <c r="CI10" s="56">
        <f t="shared" si="5"/>
        <v>5.6115853365296606E-3</v>
      </c>
      <c r="CJ10" s="56">
        <f t="shared" si="6"/>
        <v>2.7705541633562198E-3</v>
      </c>
      <c r="CK10" s="56">
        <f t="shared" si="7"/>
        <v>6.9914505050993015E-3</v>
      </c>
      <c r="CL10" s="56">
        <f t="shared" si="8"/>
        <v>0.25148131387880512</v>
      </c>
      <c r="CM10" s="56" t="str">
        <f t="shared" si="9"/>
        <v/>
      </c>
      <c r="CN10" s="56">
        <f t="shared" si="10"/>
        <v>8.0692808838490771E-3</v>
      </c>
      <c r="CO10" s="56">
        <f t="shared" si="11"/>
        <v>2.7358431555873542E-3</v>
      </c>
      <c r="CP10" s="56">
        <f t="shared" si="12"/>
        <v>5.9191846312948654E-3</v>
      </c>
      <c r="CQ10" s="56">
        <f t="shared" si="13"/>
        <v>1.3690050602388065E-3</v>
      </c>
      <c r="CR10" s="56">
        <f t="shared" si="14"/>
        <v>7.7898853266636077E-4</v>
      </c>
      <c r="CS10" s="56">
        <f t="shared" si="15"/>
        <v>5.467227311159022E-3</v>
      </c>
    </row>
    <row r="11" spans="1:97" x14ac:dyDescent="0.3">
      <c r="A11" s="29" t="s">
        <v>9</v>
      </c>
      <c r="B11" s="27">
        <v>164715.33746000001</v>
      </c>
      <c r="C11" s="27">
        <v>1204.5030655</v>
      </c>
      <c r="D11" s="27">
        <v>17261.357975999999</v>
      </c>
      <c r="E11" s="27">
        <v>48979.983797000001</v>
      </c>
      <c r="F11" s="27">
        <v>40000.811077999999</v>
      </c>
      <c r="G11" s="27">
        <v>6341.7612883000002</v>
      </c>
      <c r="H11" s="27">
        <v>224595.72021999999</v>
      </c>
      <c r="I11" s="27">
        <v>267.95465387000002</v>
      </c>
      <c r="J11" s="27">
        <v>499.48426809</v>
      </c>
      <c r="K11" s="27"/>
      <c r="L11" s="27">
        <v>261.86705387000001</v>
      </c>
      <c r="M11" s="27">
        <v>54.724577857</v>
      </c>
      <c r="N11" s="27">
        <v>13963.559771</v>
      </c>
      <c r="O11" s="27">
        <v>6.9599299975999998</v>
      </c>
      <c r="P11" s="27">
        <v>5.6081635983</v>
      </c>
      <c r="Q11" s="27">
        <v>108.28433744</v>
      </c>
      <c r="R11" s="27"/>
      <c r="S11" s="27" t="s">
        <v>9</v>
      </c>
      <c r="T11" s="27">
        <v>8928.1948931239094</v>
      </c>
      <c r="U11" s="27">
        <v>6.9701708558933797</v>
      </c>
      <c r="V11" s="27">
        <v>269.41514332052498</v>
      </c>
      <c r="W11" s="27">
        <v>269.41498234523402</v>
      </c>
      <c r="X11" s="27">
        <v>492.47240413720402</v>
      </c>
      <c r="Y11" s="27">
        <v>591.70411915742204</v>
      </c>
      <c r="Z11" s="27">
        <v>5.607155193603</v>
      </c>
      <c r="AA11" s="27">
        <v>2083.7869391069098</v>
      </c>
      <c r="AB11" s="27">
        <v>0</v>
      </c>
      <c r="AC11" s="27">
        <v>165541.77012935601</v>
      </c>
      <c r="AD11" s="27">
        <v>1791.2148544164399</v>
      </c>
      <c r="AE11" s="27">
        <v>123.776390736922</v>
      </c>
      <c r="AF11" s="27">
        <v>221.29553690376801</v>
      </c>
      <c r="AG11" s="27">
        <v>17566.377445218699</v>
      </c>
      <c r="AH11" s="27">
        <v>263.83343355478098</v>
      </c>
      <c r="AI11" s="27">
        <v>263.83343355478098</v>
      </c>
      <c r="AJ11" s="27">
        <v>54.8745866247788</v>
      </c>
      <c r="AK11" s="27">
        <v>0</v>
      </c>
      <c r="AL11" s="27">
        <v>3292.1545460397101</v>
      </c>
      <c r="AM11" s="27">
        <v>9.8331396701916507</v>
      </c>
      <c r="AN11" s="27">
        <v>1181.07416260317</v>
      </c>
      <c r="AO11" s="27">
        <v>14040.737541594401</v>
      </c>
      <c r="AP11" s="27">
        <v>108.62334023736599</v>
      </c>
      <c r="AQ11" s="27">
        <v>1206.92788339092</v>
      </c>
      <c r="AR11" s="27">
        <v>0</v>
      </c>
      <c r="AS11" s="27">
        <v>15560.954355219699</v>
      </c>
      <c r="AT11" s="27">
        <v>1728.9955013784399</v>
      </c>
      <c r="AU11" s="27">
        <v>17289.949856598101</v>
      </c>
      <c r="AV11" s="27">
        <v>2611.8268041779802</v>
      </c>
      <c r="AW11" s="27">
        <v>2743.3176278273399</v>
      </c>
      <c r="AX11" s="27">
        <v>33.950382000363703</v>
      </c>
      <c r="AY11" s="27">
        <v>114410.196469941</v>
      </c>
      <c r="AZ11" s="27">
        <v>154.43131621664801</v>
      </c>
      <c r="BA11" s="27">
        <v>1207.49972210739</v>
      </c>
      <c r="BB11" s="27">
        <v>2298.7906013657598</v>
      </c>
      <c r="BC11" s="27">
        <v>19.983395379112299</v>
      </c>
      <c r="BD11" s="27">
        <v>7.9265941103523502E-2</v>
      </c>
      <c r="BE11" s="27">
        <v>2656.63875229418</v>
      </c>
      <c r="BF11" s="27">
        <v>49065.701376123798</v>
      </c>
      <c r="BG11" s="27">
        <v>40071.737647887501</v>
      </c>
      <c r="BH11" s="27">
        <v>8993.9637282362492</v>
      </c>
      <c r="BI11" s="27">
        <v>44.690763915849502</v>
      </c>
      <c r="BJ11" s="27">
        <v>0.56922514657980405</v>
      </c>
      <c r="BK11" s="27">
        <v>4176.8499468134896</v>
      </c>
      <c r="BL11" s="27">
        <v>130.14566264874301</v>
      </c>
      <c r="BM11" s="27">
        <v>7982.3059888556299</v>
      </c>
      <c r="BN11" s="27">
        <v>207.58640951955701</v>
      </c>
      <c r="BO11" s="27">
        <v>71.906250345849998</v>
      </c>
      <c r="BP11" s="27">
        <v>16627.729459040798</v>
      </c>
      <c r="BQ11" s="27">
        <v>5960.8722262333704</v>
      </c>
      <c r="BR11" s="27">
        <v>2843.99097449803</v>
      </c>
      <c r="BS11" s="27">
        <v>1612.2914041127201</v>
      </c>
      <c r="BT11" s="27">
        <v>2.29812768564295</v>
      </c>
      <c r="BU11" s="27">
        <v>6344.1031780022704</v>
      </c>
      <c r="BV11" s="27">
        <v>67317.4375015392</v>
      </c>
      <c r="BW11" s="27">
        <v>109.73297000261201</v>
      </c>
      <c r="BX11" s="27">
        <v>2583.3363075227198</v>
      </c>
      <c r="BY11" s="27">
        <v>10832.2462133105</v>
      </c>
      <c r="BZ11" s="27">
        <v>26165.8558934744</v>
      </c>
      <c r="CA11" s="27">
        <v>225210.72788505099</v>
      </c>
      <c r="CB11" s="27">
        <v>11399.3861877977</v>
      </c>
      <c r="CC11" s="29"/>
      <c r="CD11" s="56">
        <f t="shared" si="0"/>
        <v>5.0173388956975132E-3</v>
      </c>
      <c r="CE11" s="56">
        <f t="shared" si="1"/>
        <v>2.0131272060427475E-3</v>
      </c>
      <c r="CF11" s="56">
        <f t="shared" si="2"/>
        <v>1.6564096890786743E-3</v>
      </c>
      <c r="CG11" s="56">
        <f t="shared" si="3"/>
        <v>1.7500532356045217E-3</v>
      </c>
      <c r="CH11" s="56">
        <f t="shared" si="4"/>
        <v>1.7731282935538083E-3</v>
      </c>
      <c r="CI11" s="56">
        <f t="shared" si="5"/>
        <v>3.692806455189066E-4</v>
      </c>
      <c r="CJ11" s="56">
        <f t="shared" si="6"/>
        <v>2.7382875526237925E-3</v>
      </c>
      <c r="CK11" s="56">
        <f t="shared" si="7"/>
        <v>5.4499089832658601E-3</v>
      </c>
      <c r="CL11" s="56">
        <f t="shared" si="8"/>
        <v>0.18463014144582693</v>
      </c>
      <c r="CM11" s="56" t="str">
        <f t="shared" si="9"/>
        <v/>
      </c>
      <c r="CN11" s="56">
        <f t="shared" si="10"/>
        <v>7.50907628783709E-3</v>
      </c>
      <c r="CO11" s="56">
        <f t="shared" si="11"/>
        <v>2.7411589756029908E-3</v>
      </c>
      <c r="CP11" s="56">
        <f t="shared" si="12"/>
        <v>5.5270842005980406E-3</v>
      </c>
      <c r="CQ11" s="56">
        <f t="shared" si="13"/>
        <v>1.4714024849260435E-3</v>
      </c>
      <c r="CR11" s="56">
        <f t="shared" si="14"/>
        <v>-1.7981014271868046E-4</v>
      </c>
      <c r="CS11" s="56">
        <f t="shared" si="15"/>
        <v>3.1306724996478176E-3</v>
      </c>
    </row>
    <row r="12" spans="1:97" x14ac:dyDescent="0.3">
      <c r="A12" s="29" t="s">
        <v>10</v>
      </c>
      <c r="B12" s="27">
        <v>238381.30723000001</v>
      </c>
      <c r="C12" s="27">
        <v>1639.1512697999999</v>
      </c>
      <c r="D12" s="27">
        <v>19408.622923999999</v>
      </c>
      <c r="E12" s="27">
        <v>30121.756706</v>
      </c>
      <c r="F12" s="27">
        <v>29126.178807</v>
      </c>
      <c r="G12" s="27">
        <v>3148.3447483999998</v>
      </c>
      <c r="H12" s="27">
        <v>137573.04822999999</v>
      </c>
      <c r="I12" s="27">
        <v>149.90766585</v>
      </c>
      <c r="J12" s="27">
        <v>476.68036481000001</v>
      </c>
      <c r="K12" s="27"/>
      <c r="L12" s="27">
        <v>168.88738502000001</v>
      </c>
      <c r="M12" s="27">
        <v>64.130160740999997</v>
      </c>
      <c r="N12" s="27">
        <v>4931.2230993000003</v>
      </c>
      <c r="O12" s="27">
        <v>5.5840039716999996</v>
      </c>
      <c r="P12" s="27">
        <v>2.2311306400000001E-2</v>
      </c>
      <c r="Q12" s="27">
        <v>48.716554604000002</v>
      </c>
      <c r="R12" s="27"/>
      <c r="S12" s="27" t="s">
        <v>10</v>
      </c>
      <c r="T12" s="27">
        <v>5404.3752462367602</v>
      </c>
      <c r="U12" s="27">
        <v>5.5991842150476101</v>
      </c>
      <c r="V12" s="27">
        <v>153.409748876186</v>
      </c>
      <c r="W12" s="27">
        <v>153.24426056198001</v>
      </c>
      <c r="X12" s="27">
        <v>178.08751262208301</v>
      </c>
      <c r="Y12" s="27">
        <v>542.83777200832697</v>
      </c>
      <c r="Z12" s="27">
        <v>2.23232147940387E-2</v>
      </c>
      <c r="AA12" s="27">
        <v>1080.7098044601601</v>
      </c>
      <c r="AB12" s="27">
        <v>0</v>
      </c>
      <c r="AC12" s="27">
        <v>239950.4969046</v>
      </c>
      <c r="AD12" s="27">
        <v>2995.4167945998602</v>
      </c>
      <c r="AE12" s="27">
        <v>57.972302251221699</v>
      </c>
      <c r="AF12" s="27">
        <v>303.84883510178702</v>
      </c>
      <c r="AG12" s="27">
        <v>13906.2002405</v>
      </c>
      <c r="AH12" s="27">
        <v>174.56271000880599</v>
      </c>
      <c r="AI12" s="27">
        <v>174.56271000880599</v>
      </c>
      <c r="AJ12" s="27">
        <v>64.305852814695996</v>
      </c>
      <c r="AK12" s="27">
        <v>0</v>
      </c>
      <c r="AL12" s="27">
        <v>3239.0209446361901</v>
      </c>
      <c r="AM12" s="27">
        <v>8.4445584955672093</v>
      </c>
      <c r="AN12" s="27">
        <v>748.48728512058005</v>
      </c>
      <c r="AO12" s="27">
        <v>4971.1955523604402</v>
      </c>
      <c r="AP12" s="27">
        <v>49.758325584431603</v>
      </c>
      <c r="AQ12" s="27">
        <v>1648.3053468052201</v>
      </c>
      <c r="AR12" s="27">
        <v>0</v>
      </c>
      <c r="AS12" s="27">
        <v>17548.710237801501</v>
      </c>
      <c r="AT12" s="27">
        <v>1949.85701593611</v>
      </c>
      <c r="AU12" s="27">
        <v>19498.567253737601</v>
      </c>
      <c r="AV12" s="27">
        <v>281.18298785726</v>
      </c>
      <c r="AW12" s="27">
        <v>2519.1851381393999</v>
      </c>
      <c r="AX12" s="27">
        <v>9.1786035681806801</v>
      </c>
      <c r="AY12" s="27">
        <v>73264.509073559399</v>
      </c>
      <c r="AZ12" s="27">
        <v>10.4110509289726</v>
      </c>
      <c r="BA12" s="27">
        <v>2276.6541563187202</v>
      </c>
      <c r="BB12" s="27">
        <v>2860.2507377216298</v>
      </c>
      <c r="BC12" s="27">
        <v>5.3714534272502297</v>
      </c>
      <c r="BD12" s="27">
        <v>13.4202987919773</v>
      </c>
      <c r="BE12" s="27">
        <v>1756.35078886886</v>
      </c>
      <c r="BF12" s="27">
        <v>30287.721494043999</v>
      </c>
      <c r="BG12" s="27">
        <v>29285.637000858998</v>
      </c>
      <c r="BH12" s="27">
        <v>1002.08449318496</v>
      </c>
      <c r="BI12" s="27">
        <v>23.0309981470152</v>
      </c>
      <c r="BJ12" s="27">
        <v>0.22314215604909601</v>
      </c>
      <c r="BK12" s="27">
        <v>1182.44770559478</v>
      </c>
      <c r="BL12" s="27">
        <v>175.05151498316201</v>
      </c>
      <c r="BM12" s="27">
        <v>7751.1485849082501</v>
      </c>
      <c r="BN12" s="27">
        <v>446.76761617531099</v>
      </c>
      <c r="BO12" s="27">
        <v>105.134719037461</v>
      </c>
      <c r="BP12" s="27">
        <v>12157.5561936099</v>
      </c>
      <c r="BQ12" s="27">
        <v>3914.65946915316</v>
      </c>
      <c r="BR12" s="27">
        <v>7.9929443490577903</v>
      </c>
      <c r="BS12" s="27">
        <v>504.26084810705601</v>
      </c>
      <c r="BT12" s="27">
        <v>0.38564416541278701</v>
      </c>
      <c r="BU12" s="27">
        <v>3152.7562889421602</v>
      </c>
      <c r="BV12" s="27">
        <v>48272.295759711997</v>
      </c>
      <c r="BW12" s="27">
        <v>29.199621511215401</v>
      </c>
      <c r="BX12" s="27">
        <v>1473.8280762291499</v>
      </c>
      <c r="BY12" s="27">
        <v>7524.2054038366095</v>
      </c>
      <c r="BZ12" s="27">
        <v>10984.0388176292</v>
      </c>
      <c r="CA12" s="27">
        <v>137998.97475509299</v>
      </c>
      <c r="CB12" s="27">
        <v>7734.3284385369097</v>
      </c>
      <c r="CC12" s="29"/>
      <c r="CD12" s="56">
        <f t="shared" si="0"/>
        <v>6.5826875975891017E-3</v>
      </c>
      <c r="CE12" s="56">
        <f t="shared" si="1"/>
        <v>5.5846444278062979E-3</v>
      </c>
      <c r="CF12" s="56">
        <f t="shared" si="2"/>
        <v>4.6342458241269684E-3</v>
      </c>
      <c r="CG12" s="56">
        <f t="shared" si="3"/>
        <v>5.5097977738775127E-3</v>
      </c>
      <c r="CH12" s="56">
        <f t="shared" si="4"/>
        <v>5.4747378609333736E-3</v>
      </c>
      <c r="CI12" s="56">
        <f t="shared" si="5"/>
        <v>1.4012253722856338E-3</v>
      </c>
      <c r="CJ12" s="56">
        <f t="shared" si="6"/>
        <v>3.0960026732919613E-3</v>
      </c>
      <c r="CK12" s="56">
        <f t="shared" si="7"/>
        <v>2.2257665697487827E-2</v>
      </c>
      <c r="CL12" s="56">
        <f t="shared" si="8"/>
        <v>0.13878777495837619</v>
      </c>
      <c r="CM12" s="56" t="str">
        <f t="shared" si="9"/>
        <v/>
      </c>
      <c r="CN12" s="56">
        <f t="shared" si="10"/>
        <v>3.3604197188167123E-2</v>
      </c>
      <c r="CO12" s="56">
        <f t="shared" si="11"/>
        <v>2.7396169238614442E-3</v>
      </c>
      <c r="CP12" s="56">
        <f t="shared" si="12"/>
        <v>8.1059916080686075E-3</v>
      </c>
      <c r="CQ12" s="56">
        <f t="shared" si="13"/>
        <v>2.7185230212128575E-3</v>
      </c>
      <c r="CR12" s="56">
        <f t="shared" si="14"/>
        <v>5.3373808889554529E-4</v>
      </c>
      <c r="CS12" s="56">
        <f t="shared" si="15"/>
        <v>2.1384332059190062E-2</v>
      </c>
    </row>
    <row r="13" spans="1:97" x14ac:dyDescent="0.3">
      <c r="A13" s="29" t="s">
        <v>12</v>
      </c>
      <c r="B13" s="27">
        <v>17722.370658</v>
      </c>
      <c r="C13" s="27">
        <v>939.33991995999997</v>
      </c>
      <c r="D13" s="27">
        <v>4657.6309622999997</v>
      </c>
      <c r="E13" s="27">
        <v>4711.1098660999996</v>
      </c>
      <c r="F13" s="27">
        <v>3891.8498788000002</v>
      </c>
      <c r="G13" s="27">
        <v>476.75423219999999</v>
      </c>
      <c r="H13" s="27">
        <v>42991.434180999997</v>
      </c>
      <c r="I13" s="27">
        <v>24.878658561999998</v>
      </c>
      <c r="J13" s="27">
        <v>162.24343127</v>
      </c>
      <c r="K13" s="27">
        <v>3.6333737478999999</v>
      </c>
      <c r="L13" s="27">
        <v>47.108910760000001</v>
      </c>
      <c r="M13" s="27">
        <v>114.47664021999999</v>
      </c>
      <c r="N13" s="27">
        <v>867.19731152999998</v>
      </c>
      <c r="O13" s="27">
        <v>23.751259405999999</v>
      </c>
      <c r="P13" s="27">
        <v>5.0305814887000002</v>
      </c>
      <c r="Q13" s="27">
        <v>174.86918559</v>
      </c>
      <c r="R13" s="27"/>
      <c r="S13" s="27" t="s">
        <v>12</v>
      </c>
      <c r="T13" s="27">
        <v>931.40304735807001</v>
      </c>
      <c r="U13" s="27">
        <v>23.763506076976899</v>
      </c>
      <c r="V13" s="27">
        <v>25.0770975451677</v>
      </c>
      <c r="W13" s="27">
        <v>25.066700017609001</v>
      </c>
      <c r="X13" s="27">
        <v>85.407941461300496</v>
      </c>
      <c r="Y13" s="27">
        <v>177.890468185354</v>
      </c>
      <c r="Z13" s="27">
        <v>5.0515177109136404</v>
      </c>
      <c r="AA13" s="27">
        <v>46287.413406666703</v>
      </c>
      <c r="AB13" s="27">
        <v>3.6329004309122399</v>
      </c>
      <c r="AC13" s="27">
        <v>17809.435495031299</v>
      </c>
      <c r="AD13" s="27">
        <v>164.449932245284</v>
      </c>
      <c r="AE13" s="27">
        <v>306.60168306613201</v>
      </c>
      <c r="AF13" s="27">
        <v>20.096757492401998</v>
      </c>
      <c r="AG13" s="27">
        <v>1970.4148355027501</v>
      </c>
      <c r="AH13" s="27">
        <v>47.473239387207798</v>
      </c>
      <c r="AI13" s="27">
        <v>47.473239387207798</v>
      </c>
      <c r="AJ13" s="27">
        <v>114.536152116189</v>
      </c>
      <c r="AK13" s="27">
        <v>0</v>
      </c>
      <c r="AL13" s="27">
        <v>1017.41939678545</v>
      </c>
      <c r="AM13" s="27">
        <v>3.2567007296706798</v>
      </c>
      <c r="AN13" s="27">
        <v>198.0091075727</v>
      </c>
      <c r="AO13" s="27">
        <v>872.73723778614396</v>
      </c>
      <c r="AP13" s="27">
        <v>175.383479686903</v>
      </c>
      <c r="AQ13" s="27">
        <v>942.66487359689495</v>
      </c>
      <c r="AR13" s="27">
        <v>0</v>
      </c>
      <c r="AS13" s="27">
        <v>4203.0768933877898</v>
      </c>
      <c r="AT13" s="27">
        <v>467.00899673341098</v>
      </c>
      <c r="AU13" s="27">
        <v>4670.0858901211996</v>
      </c>
      <c r="AV13" s="27">
        <v>283.77661955956</v>
      </c>
      <c r="AW13" s="27">
        <v>784.03480680969096</v>
      </c>
      <c r="AX13" s="27">
        <v>1.0187064636209799</v>
      </c>
      <c r="AY13" s="27">
        <v>22554.861559662</v>
      </c>
      <c r="AZ13" s="27">
        <v>14.3880982523961</v>
      </c>
      <c r="BA13" s="27">
        <v>126.861361332032</v>
      </c>
      <c r="BB13" s="27">
        <v>232.301839172825</v>
      </c>
      <c r="BC13" s="27">
        <v>0.86300422747289596</v>
      </c>
      <c r="BD13" s="27">
        <v>0.33576887646951897</v>
      </c>
      <c r="BE13" s="27">
        <v>270.13637825801698</v>
      </c>
      <c r="BF13" s="27">
        <v>4720.2000685749899</v>
      </c>
      <c r="BG13" s="27">
        <v>3899.01255350365</v>
      </c>
      <c r="BH13" s="27">
        <v>821.18751507134698</v>
      </c>
      <c r="BI13" s="27">
        <v>4.4077481149930797</v>
      </c>
      <c r="BJ13" s="27">
        <v>4.8244383505018203E-2</v>
      </c>
      <c r="BK13" s="27">
        <v>449.06606189476099</v>
      </c>
      <c r="BL13" s="27">
        <v>12.9308645072394</v>
      </c>
      <c r="BM13" s="27">
        <v>761.18847771953904</v>
      </c>
      <c r="BN13" s="27">
        <v>22.3336702723259</v>
      </c>
      <c r="BO13" s="27">
        <v>7.1976874959352202</v>
      </c>
      <c r="BP13" s="27">
        <v>1547.4198906507499</v>
      </c>
      <c r="BQ13" s="27">
        <v>703.364751719624</v>
      </c>
      <c r="BR13" s="27">
        <v>282.95029243980002</v>
      </c>
      <c r="BS13" s="27">
        <v>165.51155701097301</v>
      </c>
      <c r="BT13" s="27">
        <v>5.2902430992575897E-2</v>
      </c>
      <c r="BU13" s="27">
        <v>477.90995490269302</v>
      </c>
      <c r="BV13" s="27">
        <v>13459.0140508604</v>
      </c>
      <c r="BW13" s="27">
        <v>2.00417126765984</v>
      </c>
      <c r="BX13" s="27">
        <v>264.54827079507101</v>
      </c>
      <c r="BY13" s="27">
        <v>2413.9028559380899</v>
      </c>
      <c r="BZ13" s="27">
        <v>5377.9457731450502</v>
      </c>
      <c r="CA13" s="27">
        <v>43105.809772979002</v>
      </c>
      <c r="CB13" s="27">
        <v>3712.2924238124501</v>
      </c>
      <c r="CC13" s="29"/>
      <c r="CD13" s="56">
        <f t="shared" si="0"/>
        <v>4.9127082776590945E-3</v>
      </c>
      <c r="CE13" s="56">
        <f t="shared" si="1"/>
        <v>3.5396703219390075E-3</v>
      </c>
      <c r="CF13" s="56">
        <f t="shared" si="2"/>
        <v>2.6740907388354807E-3</v>
      </c>
      <c r="CG13" s="56">
        <f t="shared" si="3"/>
        <v>1.9295246201752113E-3</v>
      </c>
      <c r="CH13" s="56">
        <f t="shared" si="4"/>
        <v>1.8404293399565408E-3</v>
      </c>
      <c r="CI13" s="56">
        <f t="shared" si="5"/>
        <v>2.4241477571366305E-3</v>
      </c>
      <c r="CJ13" s="56">
        <f t="shared" si="6"/>
        <v>2.6604274585832186E-3</v>
      </c>
      <c r="CK13" s="56">
        <f t="shared" si="7"/>
        <v>7.5583438367621703E-3</v>
      </c>
      <c r="CL13" s="56">
        <f t="shared" si="8"/>
        <v>9.644172828984815E-2</v>
      </c>
      <c r="CM13" s="56">
        <f t="shared" si="9"/>
        <v>-1.3026928155507035E-4</v>
      </c>
      <c r="CN13" s="56">
        <f t="shared" si="10"/>
        <v>7.7337518811228237E-3</v>
      </c>
      <c r="CO13" s="56">
        <f t="shared" si="11"/>
        <v>5.198606115154904E-4</v>
      </c>
      <c r="CP13" s="56">
        <f t="shared" si="12"/>
        <v>6.3883111518990635E-3</v>
      </c>
      <c r="CQ13" s="56">
        <f t="shared" si="13"/>
        <v>5.1562196208451531E-4</v>
      </c>
      <c r="CR13" s="56">
        <f t="shared" si="14"/>
        <v>4.1617896978050038E-3</v>
      </c>
      <c r="CS13" s="56">
        <f t="shared" si="15"/>
        <v>2.9410218568114094E-3</v>
      </c>
    </row>
    <row r="14" spans="1:97" x14ac:dyDescent="0.3">
      <c r="A14" s="29" t="s">
        <v>13</v>
      </c>
      <c r="B14" s="27">
        <v>63802.003564999999</v>
      </c>
      <c r="C14" s="27">
        <v>5531.3467350000001</v>
      </c>
      <c r="D14" s="27">
        <v>48551.881565999996</v>
      </c>
      <c r="E14" s="27">
        <v>13946.151648999999</v>
      </c>
      <c r="F14" s="27">
        <v>12364.148475</v>
      </c>
      <c r="G14" s="27">
        <v>5342.9756770000004</v>
      </c>
      <c r="H14" s="27">
        <v>134537.79177000001</v>
      </c>
      <c r="I14" s="27">
        <v>184.95400660999999</v>
      </c>
      <c r="J14" s="27">
        <v>484.96750358000003</v>
      </c>
      <c r="K14" s="27"/>
      <c r="L14" s="27">
        <v>249.82633799999999</v>
      </c>
      <c r="M14" s="27">
        <v>214.4718532</v>
      </c>
      <c r="N14" s="27">
        <v>6125.9597006000004</v>
      </c>
      <c r="O14" s="27">
        <v>46.085563993999997</v>
      </c>
      <c r="P14" s="27">
        <v>42.290548929000003</v>
      </c>
      <c r="Q14" s="27">
        <v>434.59764527999999</v>
      </c>
      <c r="R14" s="27"/>
      <c r="S14" s="27" t="s">
        <v>13</v>
      </c>
      <c r="T14" s="27">
        <v>6729.8477568363896</v>
      </c>
      <c r="U14" s="27">
        <v>46.211911183690603</v>
      </c>
      <c r="V14" s="27">
        <v>186.234465661493</v>
      </c>
      <c r="W14" s="27">
        <v>186.170011689294</v>
      </c>
      <c r="X14" s="27">
        <v>259.90350085447801</v>
      </c>
      <c r="Y14" s="27">
        <v>1048.3134328641199</v>
      </c>
      <c r="Z14" s="27">
        <v>42.406361402187798</v>
      </c>
      <c r="AA14" s="27">
        <v>7775.7559911130602</v>
      </c>
      <c r="AB14" s="27">
        <v>0</v>
      </c>
      <c r="AC14" s="27">
        <v>64328.516882885</v>
      </c>
      <c r="AD14" s="27">
        <v>822.68979074359299</v>
      </c>
      <c r="AE14" s="27">
        <v>297.81477295924998</v>
      </c>
      <c r="AF14" s="27">
        <v>53.618595836729099</v>
      </c>
      <c r="AG14" s="27">
        <v>11605.503691207001</v>
      </c>
      <c r="AH14" s="27">
        <v>251.31372347293799</v>
      </c>
      <c r="AI14" s="27">
        <v>251.31372347293799</v>
      </c>
      <c r="AJ14" s="27">
        <v>215.10104394662599</v>
      </c>
      <c r="AK14" s="27">
        <v>0</v>
      </c>
      <c r="AL14" s="27">
        <v>1559.6995576954901</v>
      </c>
      <c r="AM14" s="27">
        <v>4.48352848672093</v>
      </c>
      <c r="AN14" s="27">
        <v>602.61902598232905</v>
      </c>
      <c r="AO14" s="27">
        <v>6165.9364703189003</v>
      </c>
      <c r="AP14" s="27">
        <v>77.033515065943604</v>
      </c>
      <c r="AQ14" s="27">
        <v>5562.5313785695398</v>
      </c>
      <c r="AR14" s="27">
        <v>0</v>
      </c>
      <c r="AS14" s="27">
        <v>43855.473959357703</v>
      </c>
      <c r="AT14" s="27">
        <v>4872.8331461410799</v>
      </c>
      <c r="AU14" s="27">
        <v>48728.307105498803</v>
      </c>
      <c r="AV14" s="27">
        <v>902.42501646081996</v>
      </c>
      <c r="AW14" s="27">
        <v>1566.4533103508099</v>
      </c>
      <c r="AX14" s="27">
        <v>50.996864650539798</v>
      </c>
      <c r="AY14" s="27">
        <v>65660.977778432207</v>
      </c>
      <c r="AZ14" s="27">
        <v>60.462825303548797</v>
      </c>
      <c r="BA14" s="27">
        <v>773.21097097064001</v>
      </c>
      <c r="BB14" s="27">
        <v>821.46017405490602</v>
      </c>
      <c r="BC14" s="27">
        <v>70.136698553216803</v>
      </c>
      <c r="BD14" s="27">
        <v>1.1220689323566799</v>
      </c>
      <c r="BE14" s="27">
        <v>399.57373060621597</v>
      </c>
      <c r="BF14" s="27">
        <v>14005.380571089399</v>
      </c>
      <c r="BG14" s="27">
        <v>12414.053155071701</v>
      </c>
      <c r="BH14" s="27">
        <v>1591.32741601768</v>
      </c>
      <c r="BI14" s="27">
        <v>7.1151786427244703</v>
      </c>
      <c r="BJ14" s="27">
        <v>1.39610070867573</v>
      </c>
      <c r="BK14" s="27">
        <v>1125.4087463968201</v>
      </c>
      <c r="BL14" s="27">
        <v>61.668899375540803</v>
      </c>
      <c r="BM14" s="27">
        <v>2712.41498470543</v>
      </c>
      <c r="BN14" s="27">
        <v>302.91030180172601</v>
      </c>
      <c r="BO14" s="27">
        <v>101.486500790908</v>
      </c>
      <c r="BP14" s="27">
        <v>5357.0712357457396</v>
      </c>
      <c r="BQ14" s="27">
        <v>3705.1839529479998</v>
      </c>
      <c r="BR14" s="27">
        <v>164.61729663739999</v>
      </c>
      <c r="BS14" s="27">
        <v>398.39546867507698</v>
      </c>
      <c r="BT14" s="27">
        <v>4.6051085203128297</v>
      </c>
      <c r="BU14" s="27">
        <v>5356.0570177681502</v>
      </c>
      <c r="BV14" s="27">
        <v>39034.755360383198</v>
      </c>
      <c r="BW14" s="27">
        <v>60.670302363045998</v>
      </c>
      <c r="BX14" s="27">
        <v>2310.3168806281601</v>
      </c>
      <c r="BY14" s="27">
        <v>6846.2251929305503</v>
      </c>
      <c r="BZ14" s="27">
        <v>16829.486316222799</v>
      </c>
      <c r="CA14" s="27">
        <v>134904.29345172099</v>
      </c>
      <c r="CB14" s="27">
        <v>7065.29438983007</v>
      </c>
      <c r="CC14" s="29"/>
      <c r="CD14" s="56">
        <f t="shared" si="0"/>
        <v>8.2523006875262379E-3</v>
      </c>
      <c r="CE14" s="56">
        <f t="shared" si="1"/>
        <v>5.6378030638030013E-3</v>
      </c>
      <c r="CF14" s="56">
        <f t="shared" si="2"/>
        <v>3.6337528805959677E-3</v>
      </c>
      <c r="CG14" s="56">
        <f t="shared" si="3"/>
        <v>4.2469724681107211E-3</v>
      </c>
      <c r="CH14" s="56">
        <f t="shared" si="4"/>
        <v>4.0362407627671723E-3</v>
      </c>
      <c r="CI14" s="56">
        <f t="shared" si="5"/>
        <v>2.4483249707576492E-3</v>
      </c>
      <c r="CJ14" s="56">
        <f t="shared" si="6"/>
        <v>2.7241541346801567E-3</v>
      </c>
      <c r="CK14" s="56">
        <f t="shared" si="7"/>
        <v>6.5746349678064264E-3</v>
      </c>
      <c r="CL14" s="56">
        <f t="shared" si="8"/>
        <v>1.1616158301856003</v>
      </c>
      <c r="CM14" s="56" t="str">
        <f t="shared" si="9"/>
        <v/>
      </c>
      <c r="CN14" s="56">
        <f t="shared" si="10"/>
        <v>5.9536776019908731E-3</v>
      </c>
      <c r="CO14" s="56">
        <f t="shared" si="11"/>
        <v>2.9336751524185285E-3</v>
      </c>
      <c r="CP14" s="56">
        <f t="shared" si="12"/>
        <v>6.5257970461321318E-3</v>
      </c>
      <c r="CQ14" s="56">
        <f t="shared" si="13"/>
        <v>2.7415784627710079E-3</v>
      </c>
      <c r="CR14" s="56">
        <f t="shared" si="14"/>
        <v>2.7384953877573901E-3</v>
      </c>
      <c r="CS14" s="56">
        <f t="shared" si="15"/>
        <v>-0.82274750932828244</v>
      </c>
    </row>
    <row r="15" spans="1:97" x14ac:dyDescent="0.3">
      <c r="A15" s="29" t="s">
        <v>14</v>
      </c>
      <c r="B15" s="27">
        <v>40912.140919999998</v>
      </c>
      <c r="C15" s="27">
        <v>1761.8805116999999</v>
      </c>
      <c r="D15" s="27">
        <v>12833.275239000001</v>
      </c>
      <c r="E15" s="27">
        <v>7986.0301511999996</v>
      </c>
      <c r="F15" s="27">
        <v>6956.2565451999999</v>
      </c>
      <c r="G15" s="27">
        <v>709.43452161000005</v>
      </c>
      <c r="H15" s="27">
        <v>95309.952611999994</v>
      </c>
      <c r="I15" s="27">
        <v>104.47156210999999</v>
      </c>
      <c r="J15" s="27">
        <v>297.59688944999999</v>
      </c>
      <c r="K15" s="27"/>
      <c r="L15" s="27">
        <v>120.01704162999999</v>
      </c>
      <c r="M15" s="27">
        <v>47.069455249000001</v>
      </c>
      <c r="N15" s="27">
        <v>4025.8678813000001</v>
      </c>
      <c r="O15" s="27">
        <v>4.1406695212000004</v>
      </c>
      <c r="P15" s="27">
        <v>0.2178851765</v>
      </c>
      <c r="Q15" s="27">
        <v>63.691948173999997</v>
      </c>
      <c r="R15" s="27"/>
      <c r="S15" s="27" t="s">
        <v>14</v>
      </c>
      <c r="T15" s="27">
        <v>4614.9518316228096</v>
      </c>
      <c r="U15" s="27">
        <v>4.1517206538598597</v>
      </c>
      <c r="V15" s="27">
        <v>105.152956148215</v>
      </c>
      <c r="W15" s="27">
        <v>105.152848394318</v>
      </c>
      <c r="X15" s="27">
        <v>109.959645532151</v>
      </c>
      <c r="Y15" s="27">
        <v>335.74144736093098</v>
      </c>
      <c r="Z15" s="27">
        <v>0.217942445028113</v>
      </c>
      <c r="AA15" s="27">
        <v>746.041355516767</v>
      </c>
      <c r="AB15" s="27">
        <v>0</v>
      </c>
      <c r="AC15" s="27">
        <v>41226.407829494499</v>
      </c>
      <c r="AD15" s="27">
        <v>379.25577263685898</v>
      </c>
      <c r="AE15" s="27">
        <v>35.882993219388801</v>
      </c>
      <c r="AF15" s="27">
        <v>43.500812974859699</v>
      </c>
      <c r="AG15" s="27">
        <v>6629.1552301161701</v>
      </c>
      <c r="AH15" s="27">
        <v>121.335538275218</v>
      </c>
      <c r="AI15" s="27">
        <v>121.335538275218</v>
      </c>
      <c r="AJ15" s="27">
        <v>47.198407859786002</v>
      </c>
      <c r="AK15" s="27">
        <v>0</v>
      </c>
      <c r="AL15" s="27">
        <v>1242.41170984632</v>
      </c>
      <c r="AM15" s="27">
        <v>3.2551188754045701</v>
      </c>
      <c r="AN15" s="27">
        <v>438.10029086349499</v>
      </c>
      <c r="AO15" s="27">
        <v>4051.2605604688501</v>
      </c>
      <c r="AP15" s="27">
        <v>63.985357683022002</v>
      </c>
      <c r="AQ15" s="27">
        <v>1772.2122239606001</v>
      </c>
      <c r="AR15" s="27">
        <v>0</v>
      </c>
      <c r="AS15" s="27">
        <v>11606.2115567166</v>
      </c>
      <c r="AT15" s="27">
        <v>1289.57911291302</v>
      </c>
      <c r="AU15" s="27">
        <v>12895.7906696296</v>
      </c>
      <c r="AV15" s="27">
        <v>2259.18060682549</v>
      </c>
      <c r="AW15" s="27">
        <v>748.86336126661001</v>
      </c>
      <c r="AX15" s="27">
        <v>2.35606529384855</v>
      </c>
      <c r="AY15" s="27">
        <v>49481.265675275703</v>
      </c>
      <c r="AZ15" s="27">
        <v>7.1421400353841804</v>
      </c>
      <c r="BA15" s="27">
        <v>398.97902809239503</v>
      </c>
      <c r="BB15" s="27">
        <v>557.89898807850602</v>
      </c>
      <c r="BC15" s="27">
        <v>2.1457585333752198</v>
      </c>
      <c r="BD15" s="27">
        <v>2.5252178442103802E-2</v>
      </c>
      <c r="BE15" s="27">
        <v>357.78980582791797</v>
      </c>
      <c r="BF15" s="27">
        <v>8019.81016773192</v>
      </c>
      <c r="BG15" s="27">
        <v>6984.6993461244201</v>
      </c>
      <c r="BH15" s="27">
        <v>1035.1108216074999</v>
      </c>
      <c r="BI15" s="27">
        <v>6.0264443944730104</v>
      </c>
      <c r="BJ15" s="27">
        <v>0.125787899809851</v>
      </c>
      <c r="BK15" s="27">
        <v>262.20910678637699</v>
      </c>
      <c r="BL15" s="27">
        <v>35.768899629072301</v>
      </c>
      <c r="BM15" s="27">
        <v>1785.0091204109401</v>
      </c>
      <c r="BN15" s="27">
        <v>75.622923251597001</v>
      </c>
      <c r="BO15" s="27">
        <v>24.674145758582799</v>
      </c>
      <c r="BP15" s="27">
        <v>3250.4514758290702</v>
      </c>
      <c r="BQ15" s="27">
        <v>2713.75201507573</v>
      </c>
      <c r="BR15" s="27">
        <v>92.9508106097433</v>
      </c>
      <c r="BS15" s="27">
        <v>125.384594344042</v>
      </c>
      <c r="BT15" s="27">
        <v>0.13899917084166899</v>
      </c>
      <c r="BU15" s="27">
        <v>711.84121515236598</v>
      </c>
      <c r="BV15" s="27">
        <v>26959.6441911078</v>
      </c>
      <c r="BW15" s="27">
        <v>2.8883248683917802</v>
      </c>
      <c r="BX15" s="27">
        <v>1549.72638573725</v>
      </c>
      <c r="BY15" s="27">
        <v>4761.6417263369503</v>
      </c>
      <c r="BZ15" s="27">
        <v>12174.289314802099</v>
      </c>
      <c r="CA15" s="27">
        <v>95574.225009562506</v>
      </c>
      <c r="CB15" s="27">
        <v>4954.1552760411596</v>
      </c>
      <c r="CC15" s="29"/>
      <c r="CD15" s="56">
        <f t="shared" si="0"/>
        <v>7.6815073087722766E-3</v>
      </c>
      <c r="CE15" s="56">
        <f t="shared" si="1"/>
        <v>5.864025506832655E-3</v>
      </c>
      <c r="CF15" s="56">
        <f t="shared" si="2"/>
        <v>4.8713543086503887E-3</v>
      </c>
      <c r="CG15" s="56">
        <f t="shared" si="3"/>
        <v>4.2298884292146762E-3</v>
      </c>
      <c r="CH15" s="56">
        <f t="shared" si="4"/>
        <v>4.088808504920151E-3</v>
      </c>
      <c r="CI15" s="56">
        <f t="shared" si="5"/>
        <v>3.3924110951129736E-3</v>
      </c>
      <c r="CJ15" s="56">
        <f t="shared" si="6"/>
        <v>2.7727681141375259E-3</v>
      </c>
      <c r="CK15" s="56">
        <f t="shared" si="7"/>
        <v>6.5212606240219418E-3</v>
      </c>
      <c r="CL15" s="56">
        <f t="shared" si="8"/>
        <v>0.12817525741424038</v>
      </c>
      <c r="CM15" s="56" t="str">
        <f t="shared" si="9"/>
        <v/>
      </c>
      <c r="CN15" s="56">
        <f t="shared" si="10"/>
        <v>1.0985911894769015E-2</v>
      </c>
      <c r="CO15" s="56">
        <f t="shared" si="11"/>
        <v>2.7396240322696513E-3</v>
      </c>
      <c r="CP15" s="56">
        <f t="shared" si="12"/>
        <v>6.3073801519414026E-3</v>
      </c>
      <c r="CQ15" s="56">
        <f t="shared" si="13"/>
        <v>2.6689240962791284E-3</v>
      </c>
      <c r="CR15" s="56">
        <f t="shared" si="14"/>
        <v>2.6283811057241423E-4</v>
      </c>
      <c r="CS15" s="56">
        <f t="shared" si="15"/>
        <v>4.6066970383829399E-3</v>
      </c>
    </row>
    <row r="16" spans="1:97" x14ac:dyDescent="0.3">
      <c r="A16" s="29" t="s">
        <v>15</v>
      </c>
      <c r="B16" s="27">
        <v>27337.609396</v>
      </c>
      <c r="C16" s="27">
        <v>1058.2054883000001</v>
      </c>
      <c r="D16" s="27">
        <v>9481.9146297000007</v>
      </c>
      <c r="E16" s="27">
        <v>4263.4009778</v>
      </c>
      <c r="F16" s="27">
        <v>3726.7497410000001</v>
      </c>
      <c r="G16" s="27">
        <v>428.20431550000001</v>
      </c>
      <c r="H16" s="27">
        <v>49144.743954999998</v>
      </c>
      <c r="I16" s="27">
        <v>58.108442021000002</v>
      </c>
      <c r="J16" s="27">
        <v>152.48335164</v>
      </c>
      <c r="K16" s="27"/>
      <c r="L16" s="27">
        <v>68.350435457000003</v>
      </c>
      <c r="M16" s="27">
        <v>28.202172503</v>
      </c>
      <c r="N16" s="27">
        <v>1578.8710390000001</v>
      </c>
      <c r="O16" s="27">
        <v>2.4990287923999999</v>
      </c>
      <c r="P16" s="27">
        <v>7.4357751200000002E-2</v>
      </c>
      <c r="Q16" s="27">
        <v>70.265340671999994</v>
      </c>
      <c r="R16" s="27"/>
      <c r="S16" s="27" t="s">
        <v>15</v>
      </c>
      <c r="T16" s="27">
        <v>1835.3364194102201</v>
      </c>
      <c r="U16" s="27">
        <v>2.5057712882561201</v>
      </c>
      <c r="V16" s="27">
        <v>58.763116687255597</v>
      </c>
      <c r="W16" s="27">
        <v>58.763090032855303</v>
      </c>
      <c r="X16" s="27">
        <v>80.059849991401904</v>
      </c>
      <c r="Y16" s="27">
        <v>173.914197487302</v>
      </c>
      <c r="Z16" s="27">
        <v>7.4391889687575499E-2</v>
      </c>
      <c r="AA16" s="27">
        <v>521.68875354910597</v>
      </c>
      <c r="AB16" s="27">
        <v>0</v>
      </c>
      <c r="AC16" s="27">
        <v>27499.822535425501</v>
      </c>
      <c r="AD16" s="27">
        <v>201.76435093931701</v>
      </c>
      <c r="AE16" s="27">
        <v>19.150391322417299</v>
      </c>
      <c r="AF16" s="27">
        <v>22.716078673521</v>
      </c>
      <c r="AG16" s="27">
        <v>2964.7082636834498</v>
      </c>
      <c r="AH16" s="27">
        <v>71.327817154430406</v>
      </c>
      <c r="AI16" s="27">
        <v>71.327817154430406</v>
      </c>
      <c r="AJ16" s="27">
        <v>28.2795228692273</v>
      </c>
      <c r="AK16" s="27">
        <v>0</v>
      </c>
      <c r="AL16" s="27">
        <v>805.53786760755497</v>
      </c>
      <c r="AM16" s="27">
        <v>2.2056472457958698</v>
      </c>
      <c r="AN16" s="27">
        <v>221.254754854015</v>
      </c>
      <c r="AO16" s="27">
        <v>1618.47619455105</v>
      </c>
      <c r="AP16" s="27">
        <v>71.5316271555551</v>
      </c>
      <c r="AQ16" s="27">
        <v>1063.311647557</v>
      </c>
      <c r="AR16" s="27">
        <v>0</v>
      </c>
      <c r="AS16" s="27">
        <v>8566.7799501755399</v>
      </c>
      <c r="AT16" s="27">
        <v>951.864719156511</v>
      </c>
      <c r="AU16" s="27">
        <v>9518.6446693320504</v>
      </c>
      <c r="AV16" s="27">
        <v>668.30379278259602</v>
      </c>
      <c r="AW16" s="27">
        <v>635.17304806020798</v>
      </c>
      <c r="AX16" s="27">
        <v>1.2431798848085001</v>
      </c>
      <c r="AY16" s="27">
        <v>25415.974666267601</v>
      </c>
      <c r="AZ16" s="27">
        <v>2.9618249170786499</v>
      </c>
      <c r="BA16" s="27">
        <v>228.61308817936799</v>
      </c>
      <c r="BB16" s="27">
        <v>314.08677259875299</v>
      </c>
      <c r="BC16" s="27">
        <v>1.07586584202781</v>
      </c>
      <c r="BD16" s="27">
        <v>1.21294010152284E-2</v>
      </c>
      <c r="BE16" s="27">
        <v>192.33647999029901</v>
      </c>
      <c r="BF16" s="27">
        <v>4281.2923813871703</v>
      </c>
      <c r="BG16" s="27">
        <v>3741.86646219759</v>
      </c>
      <c r="BH16" s="27">
        <v>539.42591918958101</v>
      </c>
      <c r="BI16" s="27">
        <v>3.1123794407976302</v>
      </c>
      <c r="BJ16" s="27">
        <v>6.2931718956993302E-2</v>
      </c>
      <c r="BK16" s="27">
        <v>135.81546451936401</v>
      </c>
      <c r="BL16" s="27">
        <v>19.881305180310498</v>
      </c>
      <c r="BM16" s="27">
        <v>967.54816360499797</v>
      </c>
      <c r="BN16" s="27">
        <v>43.567220203155799</v>
      </c>
      <c r="BO16" s="27">
        <v>13.422285591141801</v>
      </c>
      <c r="BP16" s="27">
        <v>1716.8754563843099</v>
      </c>
      <c r="BQ16" s="27">
        <v>1547.1291018146901</v>
      </c>
      <c r="BR16" s="27">
        <v>31.9066339445647</v>
      </c>
      <c r="BS16" s="27">
        <v>69.270852648577701</v>
      </c>
      <c r="BT16" s="27">
        <v>7.44281480624127E-2</v>
      </c>
      <c r="BU16" s="27">
        <v>429.60325829020502</v>
      </c>
      <c r="BV16" s="27">
        <v>14402.178135313299</v>
      </c>
      <c r="BW16" s="27">
        <v>1.9260451168328301</v>
      </c>
      <c r="BX16" s="27">
        <v>431.376498419065</v>
      </c>
      <c r="BY16" s="27">
        <v>2483.5642358693499</v>
      </c>
      <c r="BZ16" s="27">
        <v>6159.7273628664498</v>
      </c>
      <c r="CA16" s="27">
        <v>49280.729705737998</v>
      </c>
      <c r="CB16" s="27">
        <v>3277.6134699137401</v>
      </c>
      <c r="CC16" s="29"/>
      <c r="CD16" s="56">
        <f t="shared" si="0"/>
        <v>5.9336987765007693E-3</v>
      </c>
      <c r="CE16" s="56">
        <f t="shared" si="1"/>
        <v>4.8253002970178836E-3</v>
      </c>
      <c r="CF16" s="56">
        <f t="shared" si="2"/>
        <v>3.8736944031325712E-3</v>
      </c>
      <c r="CG16" s="56">
        <f t="shared" si="3"/>
        <v>4.1965097067652871E-3</v>
      </c>
      <c r="CH16" s="56">
        <f t="shared" si="4"/>
        <v>4.0562748368323746E-3</v>
      </c>
      <c r="CI16" s="56">
        <f t="shared" si="5"/>
        <v>3.2669983453378166E-3</v>
      </c>
      <c r="CJ16" s="56">
        <f t="shared" si="6"/>
        <v>2.7670456654025357E-3</v>
      </c>
      <c r="CK16" s="56">
        <f t="shared" si="7"/>
        <v>1.1265970813994896E-2</v>
      </c>
      <c r="CL16" s="56">
        <f t="shared" si="8"/>
        <v>0.14054547999376601</v>
      </c>
      <c r="CM16" s="56" t="str">
        <f t="shared" si="9"/>
        <v/>
      </c>
      <c r="CN16" s="56">
        <f t="shared" si="10"/>
        <v>4.3560537361952957E-2</v>
      </c>
      <c r="CO16" s="56">
        <f t="shared" si="11"/>
        <v>2.7427094922943241E-3</v>
      </c>
      <c r="CP16" s="56">
        <f t="shared" si="12"/>
        <v>2.5084477815321967E-2</v>
      </c>
      <c r="CQ16" s="56">
        <f t="shared" si="13"/>
        <v>2.6980464877496982E-3</v>
      </c>
      <c r="CR16" s="56">
        <f t="shared" si="14"/>
        <v>4.5911135052584625E-4</v>
      </c>
      <c r="CS16" s="56">
        <f t="shared" si="15"/>
        <v>1.8021494970986571E-2</v>
      </c>
    </row>
    <row r="17" spans="1:97" x14ac:dyDescent="0.3">
      <c r="A17" s="29" t="s">
        <v>16</v>
      </c>
      <c r="B17" s="27">
        <v>17531.563108999999</v>
      </c>
      <c r="C17" s="27">
        <v>982.88653753999995</v>
      </c>
      <c r="D17" s="27">
        <v>7232.4229996000004</v>
      </c>
      <c r="E17" s="27">
        <v>3629.59726</v>
      </c>
      <c r="F17" s="27">
        <v>2924.2698894</v>
      </c>
      <c r="G17" s="27">
        <v>2551.4912472000001</v>
      </c>
      <c r="H17" s="27">
        <v>48322.510173000002</v>
      </c>
      <c r="I17" s="27">
        <v>44.459019830000003</v>
      </c>
      <c r="J17" s="27">
        <v>153.94075185</v>
      </c>
      <c r="K17" s="27"/>
      <c r="L17" s="27">
        <v>52.072147155000003</v>
      </c>
      <c r="M17" s="27">
        <v>19.283127761999999</v>
      </c>
      <c r="N17" s="27">
        <v>1657.8292898</v>
      </c>
      <c r="O17" s="27">
        <v>1.6735498243</v>
      </c>
      <c r="P17" s="27">
        <v>4.6370161999999999E-2</v>
      </c>
      <c r="Q17" s="27">
        <v>26.417894498999999</v>
      </c>
      <c r="R17" s="27"/>
      <c r="S17" s="27" t="s">
        <v>16</v>
      </c>
      <c r="T17" s="27">
        <v>2091.9499985279199</v>
      </c>
      <c r="U17" s="27">
        <v>1.6780664613085501</v>
      </c>
      <c r="V17" s="27">
        <v>44.760038711725201</v>
      </c>
      <c r="W17" s="27">
        <v>44.760002194856902</v>
      </c>
      <c r="X17" s="27">
        <v>70.818715817043895</v>
      </c>
      <c r="Y17" s="27">
        <v>173.88088467326301</v>
      </c>
      <c r="Z17" s="27">
        <v>4.6399298852198803E-2</v>
      </c>
      <c r="AA17" s="27">
        <v>394.36518925548103</v>
      </c>
      <c r="AB17" s="27">
        <v>0</v>
      </c>
      <c r="AC17" s="27">
        <v>17669.1259309622</v>
      </c>
      <c r="AD17" s="27">
        <v>149.22303150662401</v>
      </c>
      <c r="AE17" s="27">
        <v>18.587937314025002</v>
      </c>
      <c r="AF17" s="27">
        <v>17.594687407101301</v>
      </c>
      <c r="AG17" s="27">
        <v>2916.65047342356</v>
      </c>
      <c r="AH17" s="27">
        <v>56.247536192660299</v>
      </c>
      <c r="AI17" s="27">
        <v>56.247536192660299</v>
      </c>
      <c r="AJ17" s="27">
        <v>19.335942851713799</v>
      </c>
      <c r="AK17" s="27">
        <v>0</v>
      </c>
      <c r="AL17" s="27">
        <v>759.69175854819002</v>
      </c>
      <c r="AM17" s="27">
        <v>2.1323927064303398</v>
      </c>
      <c r="AN17" s="27">
        <v>240.063407016474</v>
      </c>
      <c r="AO17" s="27">
        <v>1670.70046553421</v>
      </c>
      <c r="AP17" s="27">
        <v>26.592313853324399</v>
      </c>
      <c r="AQ17" s="27">
        <v>987.52254773976495</v>
      </c>
      <c r="AR17" s="27">
        <v>0</v>
      </c>
      <c r="AS17" s="27">
        <v>6535.1576619212101</v>
      </c>
      <c r="AT17" s="27">
        <v>726.128552514425</v>
      </c>
      <c r="AU17" s="27">
        <v>7261.2862144356404</v>
      </c>
      <c r="AV17" s="27">
        <v>890.32013889281302</v>
      </c>
      <c r="AW17" s="27">
        <v>531.40735816321796</v>
      </c>
      <c r="AX17" s="27">
        <v>4.8197375530900501</v>
      </c>
      <c r="AY17" s="27">
        <v>24800.730923302301</v>
      </c>
      <c r="AZ17" s="27">
        <v>4.3399467084442502</v>
      </c>
      <c r="BA17" s="27">
        <v>160.68821448767301</v>
      </c>
      <c r="BB17" s="27">
        <v>227.75098584081499</v>
      </c>
      <c r="BC17" s="27">
        <v>2.8219790715234501</v>
      </c>
      <c r="BD17" s="27">
        <v>1.06810829544139E-2</v>
      </c>
      <c r="BE17" s="27">
        <v>132.69669506219699</v>
      </c>
      <c r="BF17" s="27">
        <v>3644.2808529484601</v>
      </c>
      <c r="BG17" s="27">
        <v>2936.70493154323</v>
      </c>
      <c r="BH17" s="27">
        <v>707.57592140522604</v>
      </c>
      <c r="BI17" s="27">
        <v>2.3823749406129902</v>
      </c>
      <c r="BJ17" s="27">
        <v>7.97701598241813E-2</v>
      </c>
      <c r="BK17" s="27">
        <v>135.75051368794601</v>
      </c>
      <c r="BL17" s="27">
        <v>14.769772201921301</v>
      </c>
      <c r="BM17" s="27">
        <v>746.04597132889103</v>
      </c>
      <c r="BN17" s="27">
        <v>30.4052933337742</v>
      </c>
      <c r="BO17" s="27">
        <v>10.675377443410101</v>
      </c>
      <c r="BP17" s="27">
        <v>1379.5554723678099</v>
      </c>
      <c r="BQ17" s="27">
        <v>1583.2809906130601</v>
      </c>
      <c r="BR17" s="27">
        <v>25.704082103980902</v>
      </c>
      <c r="BS17" s="27">
        <v>57.856819338944</v>
      </c>
      <c r="BT17" s="27">
        <v>0.35124482941186103</v>
      </c>
      <c r="BU17" s="27">
        <v>2551.52942492479</v>
      </c>
      <c r="BV17" s="27">
        <v>13898.6682277287</v>
      </c>
      <c r="BW17" s="27">
        <v>51.135606208512499</v>
      </c>
      <c r="BX17" s="27">
        <v>581.18428606247903</v>
      </c>
      <c r="BY17" s="27">
        <v>2704.6146770801902</v>
      </c>
      <c r="BZ17" s="27">
        <v>6225.0594393855599</v>
      </c>
      <c r="CA17" s="27">
        <v>48456.168892122303</v>
      </c>
      <c r="CB17" s="27">
        <v>2865.02771752233</v>
      </c>
      <c r="CC17" s="29"/>
      <c r="CD17" s="56">
        <f t="shared" si="0"/>
        <v>7.8465805420157922E-3</v>
      </c>
      <c r="CE17" s="56">
        <f t="shared" si="1"/>
        <v>4.7167297777504936E-3</v>
      </c>
      <c r="CF17" s="56">
        <f t="shared" si="2"/>
        <v>3.990808452054918E-3</v>
      </c>
      <c r="CG17" s="56">
        <f t="shared" si="3"/>
        <v>4.0455157684519648E-3</v>
      </c>
      <c r="CH17" s="56">
        <f t="shared" si="4"/>
        <v>4.2523578922400475E-3</v>
      </c>
      <c r="CI17" s="56">
        <f t="shared" si="5"/>
        <v>1.4962906430414563E-5</v>
      </c>
      <c r="CJ17" s="56">
        <f t="shared" si="6"/>
        <v>2.7659721865397201E-3</v>
      </c>
      <c r="CK17" s="56">
        <f t="shared" si="7"/>
        <v>6.7698830520281318E-3</v>
      </c>
      <c r="CL17" s="56">
        <f t="shared" si="8"/>
        <v>0.12953121628698225</v>
      </c>
      <c r="CM17" s="56" t="str">
        <f t="shared" si="9"/>
        <v/>
      </c>
      <c r="CN17" s="56">
        <f t="shared" si="10"/>
        <v>8.0184691159972107E-2</v>
      </c>
      <c r="CO17" s="56">
        <f t="shared" si="11"/>
        <v>2.738927541510098E-3</v>
      </c>
      <c r="CP17" s="56">
        <f t="shared" si="12"/>
        <v>7.7638728024661879E-3</v>
      </c>
      <c r="CQ17" s="56">
        <f t="shared" si="13"/>
        <v>2.6988362957399733E-3</v>
      </c>
      <c r="CR17" s="56">
        <f t="shared" si="14"/>
        <v>6.2835347003539971E-4</v>
      </c>
      <c r="CS17" s="56">
        <f t="shared" si="15"/>
        <v>6.6023185281098686E-3</v>
      </c>
    </row>
    <row r="18" spans="1:97" x14ac:dyDescent="0.3">
      <c r="A18" s="29" t="s">
        <v>17</v>
      </c>
      <c r="B18" s="27">
        <v>40232.162146000002</v>
      </c>
      <c r="C18" s="27">
        <v>700.87823276999995</v>
      </c>
      <c r="D18" s="27">
        <v>6212.5451503000004</v>
      </c>
      <c r="E18" s="27">
        <v>7827.5553633999998</v>
      </c>
      <c r="F18" s="27">
        <v>6745.2466121999996</v>
      </c>
      <c r="G18" s="27">
        <v>566.45879880999996</v>
      </c>
      <c r="H18" s="27">
        <v>60237.598226000002</v>
      </c>
      <c r="I18" s="27">
        <v>92.761274334999996</v>
      </c>
      <c r="J18" s="27">
        <v>247.95715834000001</v>
      </c>
      <c r="K18" s="27"/>
      <c r="L18" s="27">
        <v>100.66008297</v>
      </c>
      <c r="M18" s="27">
        <v>46.279184878000002</v>
      </c>
      <c r="N18" s="27">
        <v>2452.6595244</v>
      </c>
      <c r="O18" s="27">
        <v>4.1744516854000002</v>
      </c>
      <c r="P18" s="27">
        <v>0.22472166190000001</v>
      </c>
      <c r="Q18" s="27">
        <v>56.852750460999999</v>
      </c>
      <c r="R18" s="27"/>
      <c r="S18" s="27" t="s">
        <v>17</v>
      </c>
      <c r="T18" s="27">
        <v>1700.9078812581299</v>
      </c>
      <c r="U18" s="27">
        <v>4.18550276811537</v>
      </c>
      <c r="V18" s="27">
        <v>93.262269018191702</v>
      </c>
      <c r="W18" s="27">
        <v>93.262206958939402</v>
      </c>
      <c r="X18" s="27">
        <v>62.595927758494597</v>
      </c>
      <c r="Y18" s="27">
        <v>266.52229567413298</v>
      </c>
      <c r="Z18" s="27">
        <v>0.22470732383145101</v>
      </c>
      <c r="AA18" s="27">
        <v>382.77273418478597</v>
      </c>
      <c r="AB18" s="27">
        <v>0</v>
      </c>
      <c r="AC18" s="27">
        <v>40498.326300368703</v>
      </c>
      <c r="AD18" s="27">
        <v>443.28586501509199</v>
      </c>
      <c r="AE18" s="27">
        <v>23.728805369419099</v>
      </c>
      <c r="AF18" s="27">
        <v>48.0526558120742</v>
      </c>
      <c r="AG18" s="27">
        <v>4071.0762929100101</v>
      </c>
      <c r="AH18" s="27">
        <v>101.33238747029</v>
      </c>
      <c r="AI18" s="27">
        <v>101.33238747029</v>
      </c>
      <c r="AJ18" s="27">
        <v>46.406089564615797</v>
      </c>
      <c r="AK18" s="27">
        <v>0</v>
      </c>
      <c r="AL18" s="27">
        <v>896.89586010680296</v>
      </c>
      <c r="AM18" s="27">
        <v>2.2862765514554599</v>
      </c>
      <c r="AN18" s="27">
        <v>270.129310498476</v>
      </c>
      <c r="AO18" s="27">
        <v>2467.2850972389601</v>
      </c>
      <c r="AP18" s="27">
        <v>57.047030695089802</v>
      </c>
      <c r="AQ18" s="27">
        <v>704.80842009138098</v>
      </c>
      <c r="AR18" s="27">
        <v>0</v>
      </c>
      <c r="AS18" s="27">
        <v>5617.0670769776798</v>
      </c>
      <c r="AT18" s="27">
        <v>624.11863669020101</v>
      </c>
      <c r="AU18" s="27">
        <v>6241.18571366787</v>
      </c>
      <c r="AV18" s="27">
        <v>1678.0212701216999</v>
      </c>
      <c r="AW18" s="27">
        <v>519.47103379641396</v>
      </c>
      <c r="AX18" s="27">
        <v>2.08110007594922</v>
      </c>
      <c r="AY18" s="27">
        <v>32422.006259835602</v>
      </c>
      <c r="AZ18" s="27">
        <v>6.6892459069539196</v>
      </c>
      <c r="BA18" s="27">
        <v>432.94845638982099</v>
      </c>
      <c r="BB18" s="27">
        <v>584.73186225521795</v>
      </c>
      <c r="BC18" s="27">
        <v>1.5759661211329501</v>
      </c>
      <c r="BD18" s="27">
        <v>1.8596746507051998E-2</v>
      </c>
      <c r="BE18" s="27">
        <v>388.17691309931303</v>
      </c>
      <c r="BF18" s="27">
        <v>7858.4052007846904</v>
      </c>
      <c r="BG18" s="27">
        <v>6770.9734034335397</v>
      </c>
      <c r="BH18" s="27">
        <v>1087.4317973511399</v>
      </c>
      <c r="BI18" s="27">
        <v>5.8471419323511702</v>
      </c>
      <c r="BJ18" s="27">
        <v>8.2713738032926004E-2</v>
      </c>
      <c r="BK18" s="27">
        <v>270.64236564757999</v>
      </c>
      <c r="BL18" s="27">
        <v>36.076309396649997</v>
      </c>
      <c r="BM18" s="27">
        <v>1728.7522632098101</v>
      </c>
      <c r="BN18" s="27">
        <v>83.169350275853205</v>
      </c>
      <c r="BO18" s="27">
        <v>22.469972279083098</v>
      </c>
      <c r="BP18" s="27">
        <v>2979.6540037588802</v>
      </c>
      <c r="BQ18" s="27">
        <v>1551.00096393071</v>
      </c>
      <c r="BR18" s="27">
        <v>93.554156587906604</v>
      </c>
      <c r="BS18" s="27">
        <v>134.40038576475499</v>
      </c>
      <c r="BT18" s="27">
        <v>0.10260024774439599</v>
      </c>
      <c r="BU18" s="27">
        <v>568.495991594217</v>
      </c>
      <c r="BV18" s="27">
        <v>17031.867616983101</v>
      </c>
      <c r="BW18" s="27">
        <v>1.59441479208584</v>
      </c>
      <c r="BX18" s="27">
        <v>474.12645489126902</v>
      </c>
      <c r="BY18" s="27">
        <v>2621.0990558029498</v>
      </c>
      <c r="BZ18" s="27">
        <v>7633.7151454488203</v>
      </c>
      <c r="CA18" s="27">
        <v>60406.352191669801</v>
      </c>
      <c r="CB18" s="27">
        <v>2821.14104121015</v>
      </c>
      <c r="CC18" s="29"/>
      <c r="CD18" s="56">
        <f t="shared" si="0"/>
        <v>6.6157059469686723E-3</v>
      </c>
      <c r="CE18" s="56">
        <f t="shared" si="1"/>
        <v>5.6075180218512453E-3</v>
      </c>
      <c r="CF18" s="56">
        <f t="shared" si="2"/>
        <v>4.6101175403910873E-3</v>
      </c>
      <c r="CG18" s="56">
        <f t="shared" si="3"/>
        <v>3.941184182348666E-3</v>
      </c>
      <c r="CH18" s="56">
        <f t="shared" si="4"/>
        <v>3.8140623631178344E-3</v>
      </c>
      <c r="CI18" s="56">
        <f t="shared" si="5"/>
        <v>3.5963653287700986E-3</v>
      </c>
      <c r="CJ18" s="56">
        <f t="shared" si="6"/>
        <v>2.8014723468333899E-3</v>
      </c>
      <c r="CK18" s="56">
        <f t="shared" si="7"/>
        <v>5.4002343923211654E-3</v>
      </c>
      <c r="CL18" s="56">
        <f t="shared" si="8"/>
        <v>7.4872358831747726E-2</v>
      </c>
      <c r="CM18" s="56" t="str">
        <f t="shared" si="9"/>
        <v/>
      </c>
      <c r="CN18" s="56">
        <f t="shared" si="10"/>
        <v>6.6789583363483342E-3</v>
      </c>
      <c r="CO18" s="56">
        <f t="shared" si="11"/>
        <v>2.7421547494913294E-3</v>
      </c>
      <c r="CP18" s="56">
        <f t="shared" si="12"/>
        <v>5.9631484490445174E-3</v>
      </c>
      <c r="CQ18" s="56">
        <f t="shared" si="13"/>
        <v>2.6473135990579522E-3</v>
      </c>
      <c r="CR18" s="56">
        <f t="shared" si="14"/>
        <v>-6.3803677971119687E-5</v>
      </c>
      <c r="CS18" s="56">
        <f t="shared" si="15"/>
        <v>3.4172530355075E-3</v>
      </c>
    </row>
    <row r="19" spans="1:97" x14ac:dyDescent="0.3">
      <c r="A19" s="29" t="s">
        <v>18</v>
      </c>
      <c r="B19" s="27">
        <v>63960.194541999997</v>
      </c>
      <c r="C19" s="27">
        <v>638.73507314999995</v>
      </c>
      <c r="D19" s="27">
        <v>7325.6401764000002</v>
      </c>
      <c r="E19" s="27">
        <v>15021.909557999999</v>
      </c>
      <c r="F19" s="27">
        <v>12264.562264</v>
      </c>
      <c r="G19" s="27">
        <v>3132.7630571999998</v>
      </c>
      <c r="H19" s="27">
        <v>74278.454564</v>
      </c>
      <c r="I19" s="27">
        <v>96.726737282000002</v>
      </c>
      <c r="J19" s="27">
        <v>269.38557299000001</v>
      </c>
      <c r="K19" s="27"/>
      <c r="L19" s="27">
        <v>96.305009945999998</v>
      </c>
      <c r="M19" s="27">
        <v>32.537560515000003</v>
      </c>
      <c r="N19" s="27">
        <v>2302.4618983999999</v>
      </c>
      <c r="O19" s="27">
        <v>3.6584166976999999</v>
      </c>
      <c r="P19" s="27">
        <v>1.6505720857999999</v>
      </c>
      <c r="Q19" s="27">
        <v>31.472105457000001</v>
      </c>
      <c r="R19" s="27"/>
      <c r="S19" s="27" t="s">
        <v>18</v>
      </c>
      <c r="T19" s="27">
        <v>2223.77897586462</v>
      </c>
      <c r="U19" s="27">
        <v>3.6658401913473</v>
      </c>
      <c r="V19" s="27">
        <v>97.177654627345007</v>
      </c>
      <c r="W19" s="27">
        <v>97.177605946280494</v>
      </c>
      <c r="X19" s="27">
        <v>102.616263010119</v>
      </c>
      <c r="Y19" s="27">
        <v>288.65991747722398</v>
      </c>
      <c r="Z19" s="27">
        <v>1.6502699059494701</v>
      </c>
      <c r="AA19" s="27">
        <v>444.88686907075999</v>
      </c>
      <c r="AB19" s="27">
        <v>0</v>
      </c>
      <c r="AC19" s="27">
        <v>64242.902529032101</v>
      </c>
      <c r="AD19" s="27">
        <v>712.72212437883195</v>
      </c>
      <c r="AE19" s="27">
        <v>30.863315111645001</v>
      </c>
      <c r="AF19" s="27">
        <v>82.7368305494889</v>
      </c>
      <c r="AG19" s="27">
        <v>4385.8522782877899</v>
      </c>
      <c r="AH19" s="27">
        <v>97.178661781039096</v>
      </c>
      <c r="AI19" s="27">
        <v>97.178661781039096</v>
      </c>
      <c r="AJ19" s="27">
        <v>32.626749484482097</v>
      </c>
      <c r="AK19" s="27">
        <v>0</v>
      </c>
      <c r="AL19" s="27">
        <v>2622.4119005893799</v>
      </c>
      <c r="AM19" s="27">
        <v>8.4083630731803307</v>
      </c>
      <c r="AN19" s="27">
        <v>314.29991999417899</v>
      </c>
      <c r="AO19" s="27">
        <v>2318.67094673363</v>
      </c>
      <c r="AP19" s="27">
        <v>31.568649181299602</v>
      </c>
      <c r="AQ19" s="27">
        <v>641.81382527290498</v>
      </c>
      <c r="AR19" s="27">
        <v>0</v>
      </c>
      <c r="AS19" s="27">
        <v>6612.2408187745496</v>
      </c>
      <c r="AT19" s="27">
        <v>734.69336005776097</v>
      </c>
      <c r="AU19" s="27">
        <v>7346.93417883231</v>
      </c>
      <c r="AV19" s="27">
        <v>475.71599269839197</v>
      </c>
      <c r="AW19" s="27">
        <v>1019.1282712252701</v>
      </c>
      <c r="AX19" s="27">
        <v>10.2241606633707</v>
      </c>
      <c r="AY19" s="27">
        <v>45112.2575763157</v>
      </c>
      <c r="AZ19" s="27">
        <v>39.616766184405598</v>
      </c>
      <c r="BA19" s="27">
        <v>528.54124842231704</v>
      </c>
      <c r="BB19" s="27">
        <v>841.60070327441497</v>
      </c>
      <c r="BC19" s="27">
        <v>5.5809304919062797</v>
      </c>
      <c r="BD19" s="27">
        <v>1.8206900841614401E-2</v>
      </c>
      <c r="BE19" s="27">
        <v>836.01586104267597</v>
      </c>
      <c r="BF19" s="27">
        <v>15052.095675422799</v>
      </c>
      <c r="BG19" s="27">
        <v>12289.4441937515</v>
      </c>
      <c r="BH19" s="27">
        <v>2762.6514816713202</v>
      </c>
      <c r="BI19" s="27">
        <v>12.963144414865701</v>
      </c>
      <c r="BJ19" s="27">
        <v>0.132014641170213</v>
      </c>
      <c r="BK19" s="27">
        <v>1093.3696715995</v>
      </c>
      <c r="BL19" s="27">
        <v>48.5053524562245</v>
      </c>
      <c r="BM19" s="27">
        <v>2620.5231646246302</v>
      </c>
      <c r="BN19" s="27">
        <v>97.484805822406599</v>
      </c>
      <c r="BO19" s="27">
        <v>26.037916327981499</v>
      </c>
      <c r="BP19" s="27">
        <v>4983.7987506407098</v>
      </c>
      <c r="BQ19" s="27">
        <v>1565.33559508593</v>
      </c>
      <c r="BR19" s="27">
        <v>704.16334910078899</v>
      </c>
      <c r="BS19" s="27">
        <v>440.189756554616</v>
      </c>
      <c r="BT19" s="27">
        <v>0.678390588689186</v>
      </c>
      <c r="BU19" s="27">
        <v>3133.8026469132501</v>
      </c>
      <c r="BV19" s="27">
        <v>32492.696275393599</v>
      </c>
      <c r="BW19" s="27">
        <v>51.752866824076698</v>
      </c>
      <c r="BX19" s="27">
        <v>600.70886865350406</v>
      </c>
      <c r="BY19" s="27">
        <v>4405.77321783153</v>
      </c>
      <c r="BZ19" s="27">
        <v>5542.3297795400003</v>
      </c>
      <c r="CA19" s="27">
        <v>74482.837353682</v>
      </c>
      <c r="CB19" s="27">
        <v>3534.7029831218501</v>
      </c>
      <c r="CC19" s="29"/>
      <c r="CD19" s="56">
        <f t="shared" si="0"/>
        <v>4.4200614000081025E-3</v>
      </c>
      <c r="CE19" s="56">
        <f t="shared" si="1"/>
        <v>4.8200768242172582E-3</v>
      </c>
      <c r="CF19" s="56">
        <f t="shared" si="2"/>
        <v>2.9067770078183325E-3</v>
      </c>
      <c r="CG19" s="56">
        <f t="shared" si="3"/>
        <v>2.0094727175829618E-3</v>
      </c>
      <c r="CH19" s="56">
        <f t="shared" si="4"/>
        <v>2.0287662303721775E-3</v>
      </c>
      <c r="CI19" s="56">
        <f t="shared" si="5"/>
        <v>3.318443477112003E-4</v>
      </c>
      <c r="CJ19" s="56">
        <f t="shared" si="6"/>
        <v>2.7515756874814815E-3</v>
      </c>
      <c r="CK19" s="56">
        <f t="shared" si="7"/>
        <v>4.6612619938375044E-3</v>
      </c>
      <c r="CL19" s="56">
        <f t="shared" si="8"/>
        <v>7.1549282588861812E-2</v>
      </c>
      <c r="CM19" s="56" t="str">
        <f t="shared" si="9"/>
        <v/>
      </c>
      <c r="CN19" s="56">
        <f t="shared" si="10"/>
        <v>9.0717174062800131E-3</v>
      </c>
      <c r="CO19" s="56">
        <f t="shared" si="11"/>
        <v>2.741108063125323E-3</v>
      </c>
      <c r="CP19" s="56">
        <f t="shared" si="12"/>
        <v>7.0398769008485707E-3</v>
      </c>
      <c r="CQ19" s="56">
        <f t="shared" si="13"/>
        <v>2.0291547575668899E-3</v>
      </c>
      <c r="CR19" s="56">
        <f t="shared" si="14"/>
        <v>-1.8307582754458501E-4</v>
      </c>
      <c r="CS19" s="56">
        <f t="shared" si="15"/>
        <v>3.0675966192191049E-3</v>
      </c>
    </row>
    <row r="20" spans="1:97" x14ac:dyDescent="0.3">
      <c r="A20" s="29" t="s">
        <v>19</v>
      </c>
      <c r="B20" s="27">
        <v>18452.673908000001</v>
      </c>
      <c r="C20" s="27">
        <v>1021.2837939999999</v>
      </c>
      <c r="D20" s="27">
        <v>6484.5898913999999</v>
      </c>
      <c r="E20" s="27">
        <v>3780.9778633999999</v>
      </c>
      <c r="F20" s="27">
        <v>3274.7397442000001</v>
      </c>
      <c r="G20" s="27">
        <v>5444.7457815999996</v>
      </c>
      <c r="H20" s="27">
        <v>14904.117292000001</v>
      </c>
      <c r="I20" s="27">
        <v>41.150079648999998</v>
      </c>
      <c r="J20" s="27">
        <v>90.572984970999997</v>
      </c>
      <c r="K20" s="27"/>
      <c r="L20" s="27">
        <v>49.648909719999999</v>
      </c>
      <c r="M20" s="27">
        <v>36.309378692999999</v>
      </c>
      <c r="N20" s="27">
        <v>710.04908266999996</v>
      </c>
      <c r="O20" s="27">
        <v>6.3954087862</v>
      </c>
      <c r="P20" s="27">
        <v>0.1467107949</v>
      </c>
      <c r="Q20" s="27">
        <v>4.0225207043999998</v>
      </c>
      <c r="R20" s="27"/>
      <c r="S20" s="27" t="s">
        <v>19</v>
      </c>
      <c r="T20" s="27">
        <v>561.570677232153</v>
      </c>
      <c r="U20" s="27">
        <v>6.4127677103246299</v>
      </c>
      <c r="V20" s="27">
        <v>41.713653113223401</v>
      </c>
      <c r="W20" s="27">
        <v>41.667279895376602</v>
      </c>
      <c r="X20" s="27">
        <v>23.864124797036901</v>
      </c>
      <c r="Y20" s="27">
        <v>97.585903112305402</v>
      </c>
      <c r="Z20" s="27">
        <v>0.14681876249594</v>
      </c>
      <c r="AA20" s="27">
        <v>314.16090949367498</v>
      </c>
      <c r="AB20" s="27">
        <v>0</v>
      </c>
      <c r="AC20" s="27">
        <v>18543.2256256441</v>
      </c>
      <c r="AD20" s="27">
        <v>184.58443673718099</v>
      </c>
      <c r="AE20" s="27">
        <v>8.8975216173561194</v>
      </c>
      <c r="AF20" s="27">
        <v>20.536476823892599</v>
      </c>
      <c r="AG20" s="27">
        <v>1164.2826855666999</v>
      </c>
      <c r="AH20" s="27">
        <v>50.960058356180902</v>
      </c>
      <c r="AI20" s="27">
        <v>50.960058356180902</v>
      </c>
      <c r="AJ20" s="27">
        <v>36.4090084482878</v>
      </c>
      <c r="AK20" s="27">
        <v>0</v>
      </c>
      <c r="AL20" s="27">
        <v>178.381563899535</v>
      </c>
      <c r="AM20" s="27">
        <v>0.68730159246856903</v>
      </c>
      <c r="AN20" s="27">
        <v>99.406649834818694</v>
      </c>
      <c r="AO20" s="27">
        <v>692.836608702945</v>
      </c>
      <c r="AP20" s="27">
        <v>3.2819199475227698</v>
      </c>
      <c r="AQ20" s="27">
        <v>1023.70227444236</v>
      </c>
      <c r="AR20" s="27">
        <v>0</v>
      </c>
      <c r="AS20" s="27">
        <v>5852.41693105595</v>
      </c>
      <c r="AT20" s="27">
        <v>650.26747940056305</v>
      </c>
      <c r="AU20" s="27">
        <v>6502.6844104565098</v>
      </c>
      <c r="AV20" s="27">
        <v>262.54484288518802</v>
      </c>
      <c r="AW20" s="27">
        <v>148.08134559544001</v>
      </c>
      <c r="AX20" s="27">
        <v>0.90766452377409201</v>
      </c>
      <c r="AY20" s="27">
        <v>7743.8144715157196</v>
      </c>
      <c r="AZ20" s="27">
        <v>3.69950486945881</v>
      </c>
      <c r="BA20" s="27">
        <v>186.296632550141</v>
      </c>
      <c r="BB20" s="27">
        <v>290.60875378230401</v>
      </c>
      <c r="BC20" s="27">
        <v>0.99390025187806197</v>
      </c>
      <c r="BD20" s="27">
        <v>0.24393210006779101</v>
      </c>
      <c r="BE20" s="27">
        <v>177.390331850725</v>
      </c>
      <c r="BF20" s="27">
        <v>3793.8244700578098</v>
      </c>
      <c r="BG20" s="27">
        <v>3285.6772341577498</v>
      </c>
      <c r="BH20" s="27">
        <v>508.147235900064</v>
      </c>
      <c r="BI20" s="27">
        <v>2.6315240937625699</v>
      </c>
      <c r="BJ20" s="27">
        <v>3.1942267674178897E-2</v>
      </c>
      <c r="BK20" s="27">
        <v>251.18435214427001</v>
      </c>
      <c r="BL20" s="27">
        <v>15.3985829241003</v>
      </c>
      <c r="BM20" s="27">
        <v>772.74201381195701</v>
      </c>
      <c r="BN20" s="27">
        <v>36.040181330158603</v>
      </c>
      <c r="BO20" s="27">
        <v>9.4905385340366095</v>
      </c>
      <c r="BP20" s="27">
        <v>1355.78911115152</v>
      </c>
      <c r="BQ20" s="27">
        <v>390.05985962960102</v>
      </c>
      <c r="BR20" s="27">
        <v>58.717123199788404</v>
      </c>
      <c r="BS20" s="27">
        <v>123.46681944697001</v>
      </c>
      <c r="BT20" s="27">
        <v>4.4325325154185601E-2</v>
      </c>
      <c r="BU20" s="27">
        <v>5471.6574095030201</v>
      </c>
      <c r="BV20" s="27">
        <v>4246.6631780682801</v>
      </c>
      <c r="BW20" s="27">
        <v>66.743517484746704</v>
      </c>
      <c r="BX20" s="27">
        <v>202.529366775727</v>
      </c>
      <c r="BY20" s="27">
        <v>814.53721863161195</v>
      </c>
      <c r="BZ20" s="27">
        <v>1688.25605839382</v>
      </c>
      <c r="CA20" s="27">
        <v>14945.303003687201</v>
      </c>
      <c r="CB20" s="27">
        <v>776.41844410875296</v>
      </c>
      <c r="CC20" s="29"/>
      <c r="CD20" s="56">
        <f t="shared" si="0"/>
        <v>4.9072409828280249E-3</v>
      </c>
      <c r="CE20" s="56">
        <f t="shared" si="1"/>
        <v>2.3680787422345785E-3</v>
      </c>
      <c r="CF20" s="56">
        <f t="shared" si="2"/>
        <v>2.7903875741636624E-3</v>
      </c>
      <c r="CG20" s="56">
        <f t="shared" si="3"/>
        <v>3.3976942267145895E-3</v>
      </c>
      <c r="CH20" s="56">
        <f t="shared" si="4"/>
        <v>3.3399570079183931E-3</v>
      </c>
      <c r="CI20" s="56">
        <f t="shared" si="5"/>
        <v>4.9426784982258866E-3</v>
      </c>
      <c r="CJ20" s="56">
        <f t="shared" si="6"/>
        <v>2.7633781243325798E-3</v>
      </c>
      <c r="CK20" s="56">
        <f t="shared" si="7"/>
        <v>1.2568632935542133E-2</v>
      </c>
      <c r="CL20" s="56">
        <f t="shared" si="8"/>
        <v>7.7428365020219089E-2</v>
      </c>
      <c r="CM20" s="56" t="str">
        <f t="shared" si="9"/>
        <v/>
      </c>
      <c r="CN20" s="56">
        <f t="shared" si="10"/>
        <v>2.6408407426774465E-2</v>
      </c>
      <c r="CO20" s="56">
        <f t="shared" si="11"/>
        <v>2.7439124235691722E-3</v>
      </c>
      <c r="CP20" s="56">
        <f t="shared" si="12"/>
        <v>-2.4241245270440796E-2</v>
      </c>
      <c r="CQ20" s="56">
        <f t="shared" si="13"/>
        <v>2.7142790562640759E-3</v>
      </c>
      <c r="CR20" s="56">
        <f t="shared" si="14"/>
        <v>7.3592127977766247E-4</v>
      </c>
      <c r="CS20" s="56">
        <f t="shared" si="15"/>
        <v>-0.18411359724441695</v>
      </c>
    </row>
    <row r="21" spans="1:97" x14ac:dyDescent="0.3">
      <c r="A21" s="29" t="s">
        <v>20</v>
      </c>
      <c r="B21" s="27">
        <v>36261.573711999998</v>
      </c>
      <c r="C21" s="27">
        <v>1282.8654179</v>
      </c>
      <c r="D21" s="27">
        <v>11449.432475</v>
      </c>
      <c r="E21" s="27">
        <v>5868.4527114000002</v>
      </c>
      <c r="F21" s="27">
        <v>5472.0246471999999</v>
      </c>
      <c r="G21" s="27">
        <v>4126.0139875000004</v>
      </c>
      <c r="H21" s="27">
        <v>49778.403532999997</v>
      </c>
      <c r="I21" s="27">
        <v>48.881206804999998</v>
      </c>
      <c r="J21" s="27">
        <v>80.741796547999996</v>
      </c>
      <c r="K21" s="27"/>
      <c r="L21" s="27">
        <v>62.100630541999998</v>
      </c>
      <c r="M21" s="27">
        <v>10.075652828000001</v>
      </c>
      <c r="N21" s="27">
        <v>2066.4416692</v>
      </c>
      <c r="O21" s="27">
        <v>0.98089451110000003</v>
      </c>
      <c r="P21" s="27">
        <v>4.8503706553999999</v>
      </c>
      <c r="Q21" s="27">
        <v>20.978233442000001</v>
      </c>
      <c r="R21" s="27"/>
      <c r="S21" s="27" t="s">
        <v>20</v>
      </c>
      <c r="T21" s="27">
        <v>3477.5131211652802</v>
      </c>
      <c r="U21" s="27">
        <v>0.98345894351930396</v>
      </c>
      <c r="V21" s="27">
        <v>51.965612294848803</v>
      </c>
      <c r="W21" s="27">
        <v>51.891949613394402</v>
      </c>
      <c r="X21" s="27">
        <v>84.176223429124093</v>
      </c>
      <c r="Y21" s="27">
        <v>104.902692595331</v>
      </c>
      <c r="Z21" s="27">
        <v>4.8634326152786898</v>
      </c>
      <c r="AA21" s="27">
        <v>17849.007700287799</v>
      </c>
      <c r="AB21" s="27">
        <v>0</v>
      </c>
      <c r="AC21" s="27">
        <v>36518.952241494197</v>
      </c>
      <c r="AD21" s="27">
        <v>396.67734497984401</v>
      </c>
      <c r="AE21" s="27">
        <v>139.147608906691</v>
      </c>
      <c r="AF21" s="27">
        <v>47.290782146341698</v>
      </c>
      <c r="AG21" s="27">
        <v>5105.9658132855902</v>
      </c>
      <c r="AH21" s="27">
        <v>71.2836863136273</v>
      </c>
      <c r="AI21" s="27">
        <v>71.2836863136273</v>
      </c>
      <c r="AJ21" s="27">
        <v>10.1074936965161</v>
      </c>
      <c r="AK21" s="27">
        <v>0</v>
      </c>
      <c r="AL21" s="27">
        <v>764.11609815109398</v>
      </c>
      <c r="AM21" s="27">
        <v>2.7747249427296499</v>
      </c>
      <c r="AN21" s="27">
        <v>516.85128833258898</v>
      </c>
      <c r="AO21" s="27">
        <v>2092.33378583188</v>
      </c>
      <c r="AP21" s="27">
        <v>76.250688389122701</v>
      </c>
      <c r="AQ21" s="27">
        <v>1289.6280052172301</v>
      </c>
      <c r="AR21" s="27">
        <v>0</v>
      </c>
      <c r="AS21" s="27">
        <v>10344.7513973886</v>
      </c>
      <c r="AT21" s="27">
        <v>1149.4164499787801</v>
      </c>
      <c r="AU21" s="27">
        <v>11494.1678473674</v>
      </c>
      <c r="AV21" s="27">
        <v>313.02110447777397</v>
      </c>
      <c r="AW21" s="27">
        <v>487.50387532146101</v>
      </c>
      <c r="AX21" s="27">
        <v>2.6962776192287099</v>
      </c>
      <c r="AY21" s="27">
        <v>25578.493028598299</v>
      </c>
      <c r="AZ21" s="27">
        <v>6.1298001322773104</v>
      </c>
      <c r="BA21" s="27">
        <v>262.39871007567302</v>
      </c>
      <c r="BB21" s="27">
        <v>410.29664026631798</v>
      </c>
      <c r="BC21" s="27">
        <v>2.4752940205140002</v>
      </c>
      <c r="BD21" s="27">
        <v>2.4852694455926798</v>
      </c>
      <c r="BE21" s="27">
        <v>241.52034480287901</v>
      </c>
      <c r="BF21" s="27">
        <v>5894.5819492505898</v>
      </c>
      <c r="BG21" s="27">
        <v>5494.9859239635698</v>
      </c>
      <c r="BH21" s="27">
        <v>399.59602528701402</v>
      </c>
      <c r="BI21" s="27">
        <v>4.4069055914725199</v>
      </c>
      <c r="BJ21" s="27">
        <v>0.118197667730396</v>
      </c>
      <c r="BK21" s="27">
        <v>408.597006674493</v>
      </c>
      <c r="BL21" s="27">
        <v>25.560871916973898</v>
      </c>
      <c r="BM21" s="27">
        <v>1329.8689984953401</v>
      </c>
      <c r="BN21" s="27">
        <v>49.451325143162599</v>
      </c>
      <c r="BO21" s="27">
        <v>18.237720795647999</v>
      </c>
      <c r="BP21" s="27">
        <v>2519.7552429768998</v>
      </c>
      <c r="BQ21" s="27">
        <v>1720.08817516515</v>
      </c>
      <c r="BR21" s="27">
        <v>75.911469589995406</v>
      </c>
      <c r="BS21" s="27">
        <v>134.90826843477299</v>
      </c>
      <c r="BT21" s="27">
        <v>0.16758031459955799</v>
      </c>
      <c r="BU21" s="27">
        <v>4143.2732154962796</v>
      </c>
      <c r="BV21" s="27">
        <v>16918.2284797135</v>
      </c>
      <c r="BW21" s="27">
        <v>63.474871816222603</v>
      </c>
      <c r="BX21" s="27">
        <v>566.46615114007795</v>
      </c>
      <c r="BY21" s="27">
        <v>2948.4156861649799</v>
      </c>
      <c r="BZ21" s="27">
        <v>4723.5006738140501</v>
      </c>
      <c r="CA21" s="27">
        <v>49896.307386365501</v>
      </c>
      <c r="CB21" s="27">
        <v>2684.9121103903199</v>
      </c>
      <c r="CC21" s="29"/>
      <c r="CD21" s="56">
        <f t="shared" si="0"/>
        <v>7.0978312066203864E-3</v>
      </c>
      <c r="CE21" s="56">
        <f t="shared" si="1"/>
        <v>5.2714705867589664E-3</v>
      </c>
      <c r="CF21" s="56">
        <f t="shared" si="2"/>
        <v>3.9072130837122989E-3</v>
      </c>
      <c r="CG21" s="56">
        <f t="shared" si="3"/>
        <v>4.4524918467573494E-3</v>
      </c>
      <c r="CH21" s="56">
        <f t="shared" si="4"/>
        <v>4.1961208590898897E-3</v>
      </c>
      <c r="CI21" s="56">
        <f t="shared" si="5"/>
        <v>4.1830270204044357E-3</v>
      </c>
      <c r="CJ21" s="56">
        <f t="shared" si="6"/>
        <v>2.3685744217839559E-3</v>
      </c>
      <c r="CK21" s="56">
        <f t="shared" si="7"/>
        <v>6.1593053960493443E-2</v>
      </c>
      <c r="CL21" s="56">
        <f t="shared" si="8"/>
        <v>0.29923654266186228</v>
      </c>
      <c r="CM21" s="56" t="str">
        <f t="shared" si="9"/>
        <v/>
      </c>
      <c r="CN21" s="56">
        <f t="shared" si="10"/>
        <v>0.14787379276956944</v>
      </c>
      <c r="CO21" s="56">
        <f t="shared" si="11"/>
        <v>3.1601792022462193E-3</v>
      </c>
      <c r="CP21" s="56">
        <f t="shared" si="12"/>
        <v>1.2529807648480065E-2</v>
      </c>
      <c r="CQ21" s="56">
        <f t="shared" si="13"/>
        <v>2.6143814551761644E-3</v>
      </c>
      <c r="CR21" s="56">
        <f t="shared" si="14"/>
        <v>2.6929817959680572E-3</v>
      </c>
      <c r="CS21" s="56">
        <f t="shared" si="15"/>
        <v>2.6347525924877488</v>
      </c>
    </row>
    <row r="22" spans="1:97" x14ac:dyDescent="0.3">
      <c r="A22" s="29" t="s">
        <v>129</v>
      </c>
      <c r="B22" s="27">
        <v>58005.266780999998</v>
      </c>
      <c r="C22" s="27">
        <v>1977.3422489</v>
      </c>
      <c r="D22" s="27">
        <v>27959.643187999998</v>
      </c>
      <c r="E22" s="27">
        <v>10907.440472</v>
      </c>
      <c r="F22" s="27">
        <v>9417.8083643000009</v>
      </c>
      <c r="G22" s="27">
        <v>9911.0557573999995</v>
      </c>
      <c r="H22" s="27">
        <v>76265.863071999993</v>
      </c>
      <c r="I22" s="27">
        <v>228.59055842000001</v>
      </c>
      <c r="J22" s="27">
        <v>160.41465135000001</v>
      </c>
      <c r="K22" s="27"/>
      <c r="L22" s="27">
        <v>238.61369755000001</v>
      </c>
      <c r="M22" s="27">
        <v>16.184900425999999</v>
      </c>
      <c r="N22" s="27">
        <v>3379.1888657</v>
      </c>
      <c r="O22" s="27">
        <v>1.4592598475</v>
      </c>
      <c r="P22" s="27">
        <v>0.41066142929999999</v>
      </c>
      <c r="Q22" s="27">
        <v>19.947128917000001</v>
      </c>
      <c r="R22" s="27"/>
      <c r="S22" s="27" t="s">
        <v>129</v>
      </c>
      <c r="T22" s="27">
        <v>4863.2659592529099</v>
      </c>
      <c r="U22" s="27">
        <v>1.4626348982099999</v>
      </c>
      <c r="V22" s="27">
        <v>235.48629177742799</v>
      </c>
      <c r="W22" s="27">
        <v>235.28382031041301</v>
      </c>
      <c r="X22" s="27">
        <v>356.089278751797</v>
      </c>
      <c r="Y22" s="27">
        <v>243.832260171287</v>
      </c>
      <c r="Z22" s="27">
        <v>0.41067361603959501</v>
      </c>
      <c r="AA22" s="27">
        <v>138376.605578085</v>
      </c>
      <c r="AB22" s="27">
        <v>0</v>
      </c>
      <c r="AC22" s="27">
        <v>58352.0367506076</v>
      </c>
      <c r="AD22" s="27">
        <v>573.08905564787699</v>
      </c>
      <c r="AE22" s="27">
        <v>919.807191616924</v>
      </c>
      <c r="AF22" s="27">
        <v>66.949154145809302</v>
      </c>
      <c r="AG22" s="27">
        <v>7097.8036014900099</v>
      </c>
      <c r="AH22" s="27">
        <v>249.745141878997</v>
      </c>
      <c r="AI22" s="27">
        <v>249.745141878997</v>
      </c>
      <c r="AJ22" s="27">
        <v>16.229241515329299</v>
      </c>
      <c r="AK22" s="27">
        <v>0</v>
      </c>
      <c r="AL22" s="27">
        <v>1086.34979802003</v>
      </c>
      <c r="AM22" s="27">
        <v>4.0490795251711598</v>
      </c>
      <c r="AN22" s="27">
        <v>623.98008425884404</v>
      </c>
      <c r="AO22" s="27">
        <v>3537.4117561775101</v>
      </c>
      <c r="AP22" s="27">
        <v>25.604186994433899</v>
      </c>
      <c r="AQ22" s="27">
        <v>1987.9540194778299</v>
      </c>
      <c r="AR22" s="27">
        <v>0</v>
      </c>
      <c r="AS22" s="27">
        <v>25244.666652557</v>
      </c>
      <c r="AT22" s="27">
        <v>2804.96427756191</v>
      </c>
      <c r="AU22" s="27">
        <v>28049.630930118899</v>
      </c>
      <c r="AV22" s="27">
        <v>269.60755099237701</v>
      </c>
      <c r="AW22" s="27">
        <v>649.93378378665705</v>
      </c>
      <c r="AX22" s="27">
        <v>2.53229207934434</v>
      </c>
      <c r="AY22" s="27">
        <v>40019.975401044903</v>
      </c>
      <c r="AZ22" s="27">
        <v>11.1759321229958</v>
      </c>
      <c r="BA22" s="27">
        <v>356.847177036657</v>
      </c>
      <c r="BB22" s="27">
        <v>738.33162023181603</v>
      </c>
      <c r="BC22" s="27">
        <v>4.32063600698865</v>
      </c>
      <c r="BD22" s="27">
        <v>1.75490085947188</v>
      </c>
      <c r="BE22" s="27">
        <v>369.49912002513202</v>
      </c>
      <c r="BF22" s="27">
        <v>10946.9609116312</v>
      </c>
      <c r="BG22" s="27">
        <v>9450.8780194978899</v>
      </c>
      <c r="BH22" s="27">
        <v>1496.08289213335</v>
      </c>
      <c r="BI22" s="27">
        <v>6.8090757706531697</v>
      </c>
      <c r="BJ22" s="27">
        <v>0.16296353048165399</v>
      </c>
      <c r="BK22" s="27">
        <v>1067.2647737782199</v>
      </c>
      <c r="BL22" s="27">
        <v>34.6299974867309</v>
      </c>
      <c r="BM22" s="27">
        <v>2039.53418806527</v>
      </c>
      <c r="BN22" s="27">
        <v>66.249326653328694</v>
      </c>
      <c r="BO22" s="27">
        <v>25.683438901657301</v>
      </c>
      <c r="BP22" s="27">
        <v>4050.1538206650198</v>
      </c>
      <c r="BQ22" s="27">
        <v>3042.2143583019501</v>
      </c>
      <c r="BR22" s="27">
        <v>181.67792093123199</v>
      </c>
      <c r="BS22" s="27">
        <v>494.104143146105</v>
      </c>
      <c r="BT22" s="27">
        <v>0.146692206771496</v>
      </c>
      <c r="BU22" s="27">
        <v>9961.1209402271907</v>
      </c>
      <c r="BV22" s="27">
        <v>26494.129644754001</v>
      </c>
      <c r="BW22" s="27">
        <v>123.290628104962</v>
      </c>
      <c r="BX22" s="27">
        <v>1193.9539471994201</v>
      </c>
      <c r="BY22" s="27">
        <v>5070.9500456647702</v>
      </c>
      <c r="BZ22" s="27">
        <v>6054.55501208022</v>
      </c>
      <c r="CA22" s="27">
        <v>76477.013972453205</v>
      </c>
      <c r="CB22" s="27">
        <v>3950.6451208327298</v>
      </c>
      <c r="CC22" s="29"/>
      <c r="CD22" s="56">
        <f t="shared" si="0"/>
        <v>5.9782497150963586E-3</v>
      </c>
      <c r="CE22" s="56">
        <f t="shared" si="1"/>
        <v>5.3666837815928336E-3</v>
      </c>
      <c r="CF22" s="56">
        <f t="shared" si="2"/>
        <v>3.218486785179114E-3</v>
      </c>
      <c r="CG22" s="56">
        <f t="shared" si="3"/>
        <v>3.6232551287033172E-3</v>
      </c>
      <c r="CH22" s="56">
        <f t="shared" si="4"/>
        <v>3.5113960614494813E-3</v>
      </c>
      <c r="CI22" s="56">
        <f t="shared" si="5"/>
        <v>5.0514480043975588E-3</v>
      </c>
      <c r="CJ22" s="56">
        <f t="shared" si="6"/>
        <v>2.7686161533879493E-3</v>
      </c>
      <c r="CK22" s="56">
        <f t="shared" si="7"/>
        <v>2.9280570189233968E-2</v>
      </c>
      <c r="CL22" s="56">
        <f t="shared" si="8"/>
        <v>0.52001240609427024</v>
      </c>
      <c r="CM22" s="56" t="str">
        <f t="shared" si="9"/>
        <v/>
      </c>
      <c r="CN22" s="56">
        <f t="shared" si="10"/>
        <v>4.6650483368267097E-2</v>
      </c>
      <c r="CO22" s="56">
        <f t="shared" si="11"/>
        <v>2.7396578392332575E-3</v>
      </c>
      <c r="CP22" s="56">
        <f t="shared" si="12"/>
        <v>4.6822742606526156E-2</v>
      </c>
      <c r="CQ22" s="56">
        <f t="shared" si="13"/>
        <v>2.3128510770593809E-3</v>
      </c>
      <c r="CR22" s="56">
        <f t="shared" si="14"/>
        <v>2.9675880726842537E-5</v>
      </c>
      <c r="CS22" s="56">
        <f t="shared" si="15"/>
        <v>0.2836026227620484</v>
      </c>
    </row>
    <row r="23" spans="1:97" x14ac:dyDescent="0.3">
      <c r="A23" s="29" t="s">
        <v>22</v>
      </c>
      <c r="B23" s="27">
        <v>75696.145715999999</v>
      </c>
      <c r="C23" s="27">
        <v>4166.0386197999997</v>
      </c>
      <c r="D23" s="27">
        <v>38591.277647000003</v>
      </c>
      <c r="E23" s="27">
        <v>17415.324321</v>
      </c>
      <c r="F23" s="27">
        <v>13894.224329000001</v>
      </c>
      <c r="G23" s="27">
        <v>6663.3897462000004</v>
      </c>
      <c r="H23" s="27">
        <v>128177.12388</v>
      </c>
      <c r="I23" s="27">
        <v>166.90856993</v>
      </c>
      <c r="J23" s="27">
        <v>542.85283672000003</v>
      </c>
      <c r="K23" s="27"/>
      <c r="L23" s="27">
        <v>197.9944356</v>
      </c>
      <c r="M23" s="27">
        <v>229.21239517000001</v>
      </c>
      <c r="N23" s="27">
        <v>5194.4332144</v>
      </c>
      <c r="O23" s="27">
        <v>6.4230036382</v>
      </c>
      <c r="P23" s="27">
        <v>1.3495340026</v>
      </c>
      <c r="Q23" s="27">
        <v>233.94046212000001</v>
      </c>
      <c r="R23" s="27"/>
      <c r="S23" s="27" t="s">
        <v>22</v>
      </c>
      <c r="T23" s="27">
        <v>9567.2484756168305</v>
      </c>
      <c r="U23" s="27">
        <v>6.4384628008539897</v>
      </c>
      <c r="V23" s="27">
        <v>167.92092575780501</v>
      </c>
      <c r="W23" s="27">
        <v>167.92082336489401</v>
      </c>
      <c r="X23" s="27">
        <v>164.638245520048</v>
      </c>
      <c r="Y23" s="27">
        <v>608.37593803964398</v>
      </c>
      <c r="Z23" s="27">
        <v>1.3492873379880399</v>
      </c>
      <c r="AA23" s="27">
        <v>112046.372769322</v>
      </c>
      <c r="AB23" s="27">
        <v>0</v>
      </c>
      <c r="AC23" s="27">
        <v>76189.634073314694</v>
      </c>
      <c r="AD23" s="27">
        <v>573.47807697683402</v>
      </c>
      <c r="AE23" s="27">
        <v>773.93266635793998</v>
      </c>
      <c r="AF23" s="27">
        <v>72.3617528683139</v>
      </c>
      <c r="AG23" s="27">
        <v>9603.9857564900394</v>
      </c>
      <c r="AH23" s="27">
        <v>199.42593605484299</v>
      </c>
      <c r="AI23" s="27">
        <v>199.42593605484299</v>
      </c>
      <c r="AJ23" s="27">
        <v>229.36347390451101</v>
      </c>
      <c r="AK23" s="27">
        <v>0</v>
      </c>
      <c r="AL23" s="27">
        <v>1791.1931866571399</v>
      </c>
      <c r="AM23" s="27">
        <v>5.0992297919749303</v>
      </c>
      <c r="AN23" s="27">
        <v>731.77663534557996</v>
      </c>
      <c r="AO23" s="27">
        <v>5227.4165730473596</v>
      </c>
      <c r="AP23" s="27">
        <v>234.49398223288199</v>
      </c>
      <c r="AQ23" s="27">
        <v>4189.7869975109797</v>
      </c>
      <c r="AR23" s="27">
        <v>0</v>
      </c>
      <c r="AS23" s="27">
        <v>34860.306022409903</v>
      </c>
      <c r="AT23" s="27">
        <v>3873.36742679607</v>
      </c>
      <c r="AU23" s="27">
        <v>38733.673449205999</v>
      </c>
      <c r="AV23" s="27">
        <v>1536.0825807270601</v>
      </c>
      <c r="AW23" s="27">
        <v>1000.44408689126</v>
      </c>
      <c r="AX23" s="27">
        <v>23.563841614995798</v>
      </c>
      <c r="AY23" s="27">
        <v>64737.948279293603</v>
      </c>
      <c r="AZ23" s="27">
        <v>42.718791782932897</v>
      </c>
      <c r="BA23" s="27">
        <v>595.02188109371298</v>
      </c>
      <c r="BB23" s="27">
        <v>951.87901651813002</v>
      </c>
      <c r="BC23" s="27">
        <v>13.539616737710601</v>
      </c>
      <c r="BD23" s="27">
        <v>0.263122538534036</v>
      </c>
      <c r="BE23" s="27">
        <v>798.50467956370505</v>
      </c>
      <c r="BF23" s="27">
        <v>17464.4462171622</v>
      </c>
      <c r="BG23" s="27">
        <v>13935.698917989501</v>
      </c>
      <c r="BH23" s="27">
        <v>3528.74729917271</v>
      </c>
      <c r="BI23" s="27">
        <v>13.377024944195499</v>
      </c>
      <c r="BJ23" s="27">
        <v>0.29738480129190797</v>
      </c>
      <c r="BK23" s="27">
        <v>1145.0385886671399</v>
      </c>
      <c r="BL23" s="27">
        <v>57.6838710318181</v>
      </c>
      <c r="BM23" s="27">
        <v>3098.4685228481499</v>
      </c>
      <c r="BN23" s="27">
        <v>111.51174766999</v>
      </c>
      <c r="BO23" s="27">
        <v>38.726594777250497</v>
      </c>
      <c r="BP23" s="27">
        <v>6004.29806136564</v>
      </c>
      <c r="BQ23" s="27">
        <v>6445.9633317404996</v>
      </c>
      <c r="BR23" s="27">
        <v>595.57138280174297</v>
      </c>
      <c r="BS23" s="27">
        <v>443.56550356321998</v>
      </c>
      <c r="BT23" s="27">
        <v>1.6692856694059</v>
      </c>
      <c r="BU23" s="27">
        <v>6666.3566508881904</v>
      </c>
      <c r="BV23" s="27">
        <v>38559.983944587402</v>
      </c>
      <c r="BW23" s="27">
        <v>114.410819126859</v>
      </c>
      <c r="BX23" s="27">
        <v>1711.4970511634201</v>
      </c>
      <c r="BY23" s="27">
        <v>8455.5090641133193</v>
      </c>
      <c r="BZ23" s="27">
        <v>12487.0928781818</v>
      </c>
      <c r="CA23" s="27">
        <v>128532.06336634701</v>
      </c>
      <c r="CB23" s="27">
        <v>8491.9278084042598</v>
      </c>
      <c r="CC23" s="29"/>
      <c r="CD23" s="56">
        <f t="shared" si="0"/>
        <v>6.5193326905465558E-3</v>
      </c>
      <c r="CE23" s="56">
        <f t="shared" si="1"/>
        <v>5.7004698895758649E-3</v>
      </c>
      <c r="CF23" s="56">
        <f t="shared" si="2"/>
        <v>3.6898442054318853E-3</v>
      </c>
      <c r="CG23" s="56">
        <f t="shared" si="3"/>
        <v>2.8206133435578324E-3</v>
      </c>
      <c r="CH23" s="56">
        <f t="shared" si="4"/>
        <v>2.9850237053488889E-3</v>
      </c>
      <c r="CI23" s="56">
        <f t="shared" si="5"/>
        <v>4.4525456279695142E-4</v>
      </c>
      <c r="CJ23" s="56">
        <f t="shared" si="6"/>
        <v>2.769132865543963E-3</v>
      </c>
      <c r="CK23" s="56">
        <f t="shared" si="7"/>
        <v>6.0647181586813469E-3</v>
      </c>
      <c r="CL23" s="56">
        <f t="shared" si="8"/>
        <v>0.1207014072461048</v>
      </c>
      <c r="CM23" s="56" t="str">
        <f t="shared" si="9"/>
        <v/>
      </c>
      <c r="CN23" s="56">
        <f t="shared" si="10"/>
        <v>7.2300034619911802E-3</v>
      </c>
      <c r="CO23" s="56">
        <f t="shared" si="11"/>
        <v>6.5912113696535728E-4</v>
      </c>
      <c r="CP23" s="56">
        <f t="shared" si="12"/>
        <v>6.3497512213504291E-3</v>
      </c>
      <c r="CQ23" s="56">
        <f t="shared" si="13"/>
        <v>2.406843203707423E-3</v>
      </c>
      <c r="CR23" s="56">
        <f t="shared" si="14"/>
        <v>-1.8277761915215136E-4</v>
      </c>
      <c r="CS23" s="56">
        <f t="shared" si="15"/>
        <v>2.3660725804587612E-3</v>
      </c>
    </row>
    <row r="24" spans="1:97" x14ac:dyDescent="0.3">
      <c r="A24" s="29" t="s">
        <v>23</v>
      </c>
      <c r="B24" s="27">
        <v>44002.90451</v>
      </c>
      <c r="C24" s="27">
        <v>1801.3574974999999</v>
      </c>
      <c r="D24" s="27">
        <v>22314.434159</v>
      </c>
      <c r="E24" s="27">
        <v>10989.997733</v>
      </c>
      <c r="F24" s="27">
        <v>8871.9407021000006</v>
      </c>
      <c r="G24" s="27">
        <v>2994.4645056999998</v>
      </c>
      <c r="H24" s="27">
        <v>67120.014116000006</v>
      </c>
      <c r="I24" s="27">
        <v>89.506051822000003</v>
      </c>
      <c r="J24" s="27">
        <v>198.02994821999999</v>
      </c>
      <c r="K24" s="27"/>
      <c r="L24" s="27">
        <v>105.46764315999999</v>
      </c>
      <c r="M24" s="27">
        <v>59.931575135999999</v>
      </c>
      <c r="N24" s="27">
        <v>2779.3567763999999</v>
      </c>
      <c r="O24" s="27">
        <v>15.593545749</v>
      </c>
      <c r="P24" s="27">
        <v>7.870518219</v>
      </c>
      <c r="Q24" s="27">
        <v>201.70840953999999</v>
      </c>
      <c r="R24" s="27"/>
      <c r="S24" s="27" t="s">
        <v>23</v>
      </c>
      <c r="T24" s="27">
        <v>2331.0457388136401</v>
      </c>
      <c r="U24" s="27">
        <v>15.634170396911999</v>
      </c>
      <c r="V24" s="27">
        <v>92.191446404485504</v>
      </c>
      <c r="W24" s="27">
        <v>92.032248606446799</v>
      </c>
      <c r="X24" s="27">
        <v>121.56771742537001</v>
      </c>
      <c r="Y24" s="27">
        <v>246.12278810081</v>
      </c>
      <c r="Z24" s="27">
        <v>7.8882469441469603</v>
      </c>
      <c r="AA24" s="27">
        <v>1187.1608071337</v>
      </c>
      <c r="AB24" s="27">
        <v>0</v>
      </c>
      <c r="AC24" s="27">
        <v>44263.986912041102</v>
      </c>
      <c r="AD24" s="27">
        <v>429.41028127396902</v>
      </c>
      <c r="AE24" s="27">
        <v>36.334894122797301</v>
      </c>
      <c r="AF24" s="27">
        <v>55.5174681779298</v>
      </c>
      <c r="AG24" s="27">
        <v>5117.3637631582396</v>
      </c>
      <c r="AH24" s="27">
        <v>110.434763924015</v>
      </c>
      <c r="AI24" s="27">
        <v>110.434763924015</v>
      </c>
      <c r="AJ24" s="27">
        <v>60.0956935179615</v>
      </c>
      <c r="AK24" s="27">
        <v>0</v>
      </c>
      <c r="AL24" s="27">
        <v>1188.7035464589301</v>
      </c>
      <c r="AM24" s="27">
        <v>4.7377498099253197</v>
      </c>
      <c r="AN24" s="27">
        <v>422.14322833300702</v>
      </c>
      <c r="AO24" s="27">
        <v>2800.46663185742</v>
      </c>
      <c r="AP24" s="27">
        <v>202.70544420604099</v>
      </c>
      <c r="AQ24" s="27">
        <v>1811.0666301287999</v>
      </c>
      <c r="AR24" s="27">
        <v>0</v>
      </c>
      <c r="AS24" s="27">
        <v>20141.681943087598</v>
      </c>
      <c r="AT24" s="27">
        <v>2237.9644513654798</v>
      </c>
      <c r="AU24" s="27">
        <v>22379.646394453099</v>
      </c>
      <c r="AV24" s="27">
        <v>676.39044017553999</v>
      </c>
      <c r="AW24" s="27">
        <v>751.74205841041203</v>
      </c>
      <c r="AX24" s="27">
        <v>11.536816007870501</v>
      </c>
      <c r="AY24" s="27">
        <v>35709.324971656199</v>
      </c>
      <c r="AZ24" s="27">
        <v>34.303963664522598</v>
      </c>
      <c r="BA24" s="27">
        <v>266.17663972618499</v>
      </c>
      <c r="BB24" s="27">
        <v>523.40886293313895</v>
      </c>
      <c r="BC24" s="27">
        <v>6.9867070416728598</v>
      </c>
      <c r="BD24" s="27">
        <v>0.40836673357694397</v>
      </c>
      <c r="BE24" s="27">
        <v>548.64951414540496</v>
      </c>
      <c r="BF24" s="27">
        <v>11014.8073957209</v>
      </c>
      <c r="BG24" s="27">
        <v>8892.6059505912799</v>
      </c>
      <c r="BH24" s="27">
        <v>2122.20144512971</v>
      </c>
      <c r="BI24" s="27">
        <v>9.3629567101528295</v>
      </c>
      <c r="BJ24" s="27">
        <v>0.15574023969752501</v>
      </c>
      <c r="BK24" s="27">
        <v>981.63889864801502</v>
      </c>
      <c r="BL24" s="27">
        <v>29.17073994279</v>
      </c>
      <c r="BM24" s="27">
        <v>1767.4054648169799</v>
      </c>
      <c r="BN24" s="27">
        <v>47.338153844033997</v>
      </c>
      <c r="BO24" s="27">
        <v>18.326496045459301</v>
      </c>
      <c r="BP24" s="27">
        <v>3688.0361854528001</v>
      </c>
      <c r="BQ24" s="27">
        <v>1621.6629042278701</v>
      </c>
      <c r="BR24" s="27">
        <v>578.33700283845099</v>
      </c>
      <c r="BS24" s="27">
        <v>380.55231384998598</v>
      </c>
      <c r="BT24" s="27">
        <v>0.81112795052828102</v>
      </c>
      <c r="BU24" s="27">
        <v>3000.3504757772598</v>
      </c>
      <c r="BV24" s="27">
        <v>22106.380896806</v>
      </c>
      <c r="BW24" s="27">
        <v>33.5639644905945</v>
      </c>
      <c r="BX24" s="27">
        <v>614.14490650341804</v>
      </c>
      <c r="BY24" s="27">
        <v>3623.9595567307701</v>
      </c>
      <c r="BZ24" s="27">
        <v>6985.6396810026599</v>
      </c>
      <c r="CA24" s="27">
        <v>67305.575179373496</v>
      </c>
      <c r="CB24" s="27">
        <v>3847.1651889013001</v>
      </c>
      <c r="CC24" s="29"/>
      <c r="CD24" s="56">
        <f t="shared" si="0"/>
        <v>5.9332992889541847E-3</v>
      </c>
      <c r="CE24" s="56">
        <f t="shared" si="1"/>
        <v>5.3898976978610739E-3</v>
      </c>
      <c r="CF24" s="56">
        <f t="shared" si="2"/>
        <v>2.9224238888798616E-3</v>
      </c>
      <c r="CG24" s="56">
        <f t="shared" si="3"/>
        <v>2.2574766004184875E-3</v>
      </c>
      <c r="CH24" s="56">
        <f t="shared" si="4"/>
        <v>2.329281629033857E-3</v>
      </c>
      <c r="CI24" s="56">
        <f t="shared" si="5"/>
        <v>1.9656169128256522E-3</v>
      </c>
      <c r="CJ24" s="56">
        <f t="shared" si="6"/>
        <v>2.7646159765818135E-3</v>
      </c>
      <c r="CK24" s="56">
        <f t="shared" si="7"/>
        <v>2.8223753958789559E-2</v>
      </c>
      <c r="CL24" s="56">
        <f t="shared" si="8"/>
        <v>0.24285639779788054</v>
      </c>
      <c r="CM24" s="56" t="str">
        <f t="shared" si="9"/>
        <v/>
      </c>
      <c r="CN24" s="56">
        <f t="shared" si="10"/>
        <v>4.7096157790115993E-2</v>
      </c>
      <c r="CO24" s="56">
        <f t="shared" si="11"/>
        <v>2.7384293102437987E-3</v>
      </c>
      <c r="CP24" s="56">
        <f t="shared" si="12"/>
        <v>7.5952305355928016E-3</v>
      </c>
      <c r="CQ24" s="56">
        <f t="shared" si="13"/>
        <v>2.6052219659280606E-3</v>
      </c>
      <c r="CR24" s="56">
        <f t="shared" si="14"/>
        <v>2.2525486446574507E-3</v>
      </c>
      <c r="CS24" s="56">
        <f t="shared" si="15"/>
        <v>4.9429504120069171E-3</v>
      </c>
    </row>
    <row r="25" spans="1:97" x14ac:dyDescent="0.3">
      <c r="A25" s="29" t="s">
        <v>24</v>
      </c>
      <c r="B25" s="27">
        <v>49735.654574</v>
      </c>
      <c r="C25" s="27">
        <v>358.74641861999999</v>
      </c>
      <c r="D25" s="27">
        <v>3625.7721019000001</v>
      </c>
      <c r="E25" s="27">
        <v>7648.1739039000004</v>
      </c>
      <c r="F25" s="27">
        <v>6413.5678282999997</v>
      </c>
      <c r="G25" s="27">
        <v>490.10495320000001</v>
      </c>
      <c r="H25" s="27">
        <v>45097.361077000001</v>
      </c>
      <c r="I25" s="27">
        <v>71.629653833000006</v>
      </c>
      <c r="J25" s="27">
        <v>218.87051133</v>
      </c>
      <c r="K25" s="27"/>
      <c r="L25" s="27">
        <v>76.893611206000003</v>
      </c>
      <c r="M25" s="27">
        <v>37.915737575999998</v>
      </c>
      <c r="N25" s="27">
        <v>1561.4931653000001</v>
      </c>
      <c r="O25" s="27">
        <v>3.3814533389000001</v>
      </c>
      <c r="P25" s="27">
        <v>5.5536020200000001E-2</v>
      </c>
      <c r="Q25" s="27">
        <v>132.46759868999999</v>
      </c>
      <c r="R25" s="27"/>
      <c r="S25" s="27" t="s">
        <v>24</v>
      </c>
      <c r="T25" s="27">
        <v>968.84882723986698</v>
      </c>
      <c r="U25" s="27">
        <v>3.3906554468121302</v>
      </c>
      <c r="V25" s="27">
        <v>71.986710427861198</v>
      </c>
      <c r="W25" s="27">
        <v>71.986694451731296</v>
      </c>
      <c r="X25" s="27">
        <v>52.669995566676</v>
      </c>
      <c r="Y25" s="27">
        <v>232.438957129182</v>
      </c>
      <c r="Z25" s="27">
        <v>5.5574053430263497E-2</v>
      </c>
      <c r="AA25" s="27">
        <v>233.75470031925499</v>
      </c>
      <c r="AB25" s="27">
        <v>0</v>
      </c>
      <c r="AC25" s="27">
        <v>49997.329916169198</v>
      </c>
      <c r="AD25" s="27">
        <v>608.95216049418195</v>
      </c>
      <c r="AE25" s="27">
        <v>14.3891738475021</v>
      </c>
      <c r="AF25" s="27">
        <v>62.385995846549903</v>
      </c>
      <c r="AG25" s="27">
        <v>3039.21596053241</v>
      </c>
      <c r="AH25" s="27">
        <v>77.345955046163198</v>
      </c>
      <c r="AI25" s="27">
        <v>77.345955046163198</v>
      </c>
      <c r="AJ25" s="27">
        <v>38.019600189143297</v>
      </c>
      <c r="AK25" s="27">
        <v>0</v>
      </c>
      <c r="AL25" s="27">
        <v>1144.1930469510901</v>
      </c>
      <c r="AM25" s="27">
        <v>3.01462285757788</v>
      </c>
      <c r="AN25" s="27">
        <v>133.08698658888699</v>
      </c>
      <c r="AO25" s="27">
        <v>1569.7384388824901</v>
      </c>
      <c r="AP25" s="27">
        <v>132.84072907626501</v>
      </c>
      <c r="AQ25" s="27">
        <v>360.733168341848</v>
      </c>
      <c r="AR25" s="27">
        <v>0</v>
      </c>
      <c r="AS25" s="27">
        <v>3280.4242784922499</v>
      </c>
      <c r="AT25" s="27">
        <v>364.49140652105098</v>
      </c>
      <c r="AU25" s="27">
        <v>3644.9156850133099</v>
      </c>
      <c r="AV25" s="27">
        <v>459.39075631014498</v>
      </c>
      <c r="AW25" s="27">
        <v>681.03770742373399</v>
      </c>
      <c r="AX25" s="27">
        <v>2.0454350532691699</v>
      </c>
      <c r="AY25" s="27">
        <v>25835.872302326399</v>
      </c>
      <c r="AZ25" s="27">
        <v>3.3761089878029198</v>
      </c>
      <c r="BA25" s="27">
        <v>485.33120485898598</v>
      </c>
      <c r="BB25" s="27">
        <v>615.41190239036098</v>
      </c>
      <c r="BC25" s="27">
        <v>1.2532180050375601</v>
      </c>
      <c r="BD25" s="27">
        <v>1.26354350435688E-2</v>
      </c>
      <c r="BE25" s="27">
        <v>387.94303230322299</v>
      </c>
      <c r="BF25" s="27">
        <v>7678.5780989606001</v>
      </c>
      <c r="BG25" s="27">
        <v>6438.5004790704998</v>
      </c>
      <c r="BH25" s="27">
        <v>1240.0776198900901</v>
      </c>
      <c r="BI25" s="27">
        <v>5.3063394390339296</v>
      </c>
      <c r="BJ25" s="27">
        <v>5.7517869475134598E-2</v>
      </c>
      <c r="BK25" s="27">
        <v>175.869024311468</v>
      </c>
      <c r="BL25" s="27">
        <v>38.082502671450598</v>
      </c>
      <c r="BM25" s="27">
        <v>1717.72449798001</v>
      </c>
      <c r="BN25" s="27">
        <v>94.740343407353507</v>
      </c>
      <c r="BO25" s="27">
        <v>22.7448200058422</v>
      </c>
      <c r="BP25" s="27">
        <v>2762.9250008542899</v>
      </c>
      <c r="BQ25" s="27">
        <v>599.84658218149502</v>
      </c>
      <c r="BR25" s="27">
        <v>24.3988622210464</v>
      </c>
      <c r="BS25" s="27">
        <v>101.188865060599</v>
      </c>
      <c r="BT25" s="27">
        <v>8.9168216207278495E-2</v>
      </c>
      <c r="BU25" s="27">
        <v>491.89767406118898</v>
      </c>
      <c r="BV25" s="27">
        <v>15999.278824074299</v>
      </c>
      <c r="BW25" s="27">
        <v>0</v>
      </c>
      <c r="BX25" s="27">
        <v>531.30345976684896</v>
      </c>
      <c r="BY25" s="27">
        <v>1849.53612855236</v>
      </c>
      <c r="BZ25" s="27">
        <v>4284.4458808769896</v>
      </c>
      <c r="CA25" s="27">
        <v>45224.943023749198</v>
      </c>
      <c r="CB25" s="27">
        <v>2858.9951119490502</v>
      </c>
      <c r="CC25" s="29"/>
      <c r="CD25" s="56">
        <f t="shared" si="0"/>
        <v>5.2613229766557005E-3</v>
      </c>
      <c r="CE25" s="56">
        <f t="shared" si="1"/>
        <v>5.5380336046015463E-3</v>
      </c>
      <c r="CF25" s="56">
        <f t="shared" si="2"/>
        <v>5.2798638676926617E-3</v>
      </c>
      <c r="CG25" s="56">
        <f t="shared" si="3"/>
        <v>3.9753535213282514E-3</v>
      </c>
      <c r="CH25" s="56">
        <f t="shared" si="4"/>
        <v>3.8874853183097514E-3</v>
      </c>
      <c r="CI25" s="56">
        <f t="shared" si="5"/>
        <v>3.6578305309585436E-3</v>
      </c>
      <c r="CJ25" s="56">
        <f t="shared" si="6"/>
        <v>2.8290335332783866E-3</v>
      </c>
      <c r="CK25" s="56">
        <f t="shared" si="7"/>
        <v>4.9845364262642864E-3</v>
      </c>
      <c r="CL25" s="56">
        <f t="shared" si="8"/>
        <v>6.1993028282938956E-2</v>
      </c>
      <c r="CM25" s="56" t="str">
        <f t="shared" si="9"/>
        <v/>
      </c>
      <c r="CN25" s="56">
        <f t="shared" si="10"/>
        <v>5.8827233247161969E-3</v>
      </c>
      <c r="CO25" s="56">
        <f t="shared" si="11"/>
        <v>2.7393008756617823E-3</v>
      </c>
      <c r="CP25" s="56">
        <f t="shared" si="12"/>
        <v>5.2803776319481095E-3</v>
      </c>
      <c r="CQ25" s="56">
        <f t="shared" si="13"/>
        <v>2.7213470037482563E-3</v>
      </c>
      <c r="CR25" s="56">
        <f t="shared" si="14"/>
        <v>6.8483895904906033E-4</v>
      </c>
      <c r="CS25" s="56">
        <f t="shared" si="15"/>
        <v>2.816767194053361E-3</v>
      </c>
    </row>
    <row r="26" spans="1:97" x14ac:dyDescent="0.3">
      <c r="A26" s="29" t="s">
        <v>25</v>
      </c>
      <c r="B26" s="27">
        <v>55555.283372999998</v>
      </c>
      <c r="C26" s="27">
        <v>1386.574034</v>
      </c>
      <c r="D26" s="27">
        <v>14531.01936</v>
      </c>
      <c r="E26" s="27">
        <v>9530.5978522999994</v>
      </c>
      <c r="F26" s="27">
        <v>8168.5497268999998</v>
      </c>
      <c r="G26" s="27">
        <v>618.49317255000005</v>
      </c>
      <c r="H26" s="27">
        <v>85566.233594000005</v>
      </c>
      <c r="I26" s="27">
        <v>103.64598879</v>
      </c>
      <c r="J26" s="27">
        <v>291.62885184999999</v>
      </c>
      <c r="K26" s="27"/>
      <c r="L26" s="27">
        <v>118.96464529000001</v>
      </c>
      <c r="M26" s="27">
        <v>46.383313835999999</v>
      </c>
      <c r="N26" s="27">
        <v>3340.5158234</v>
      </c>
      <c r="O26" s="27">
        <v>4.1329244526000002</v>
      </c>
      <c r="P26" s="27">
        <v>0.26607596020000002</v>
      </c>
      <c r="Q26" s="27">
        <v>155.81098311</v>
      </c>
      <c r="R26" s="27"/>
      <c r="S26" s="27" t="s">
        <v>25</v>
      </c>
      <c r="T26" s="27">
        <v>3542.6890174073301</v>
      </c>
      <c r="U26" s="27">
        <v>4.1439027223554596</v>
      </c>
      <c r="V26" s="27">
        <v>104.39911840432499</v>
      </c>
      <c r="W26" s="27">
        <v>104.392610923573</v>
      </c>
      <c r="X26" s="27">
        <v>101.71016215106</v>
      </c>
      <c r="Y26" s="27">
        <v>321.219231729059</v>
      </c>
      <c r="Z26" s="27">
        <v>0.26624398728175103</v>
      </c>
      <c r="AA26" s="27">
        <v>933.58767673749901</v>
      </c>
      <c r="AB26" s="27">
        <v>0</v>
      </c>
      <c r="AC26" s="27">
        <v>55889.447999250398</v>
      </c>
      <c r="AD26" s="27">
        <v>563.40698544026202</v>
      </c>
      <c r="AE26" s="27">
        <v>34.214283589689302</v>
      </c>
      <c r="AF26" s="27">
        <v>61.674844685485198</v>
      </c>
      <c r="AG26" s="27">
        <v>5757.4327278663704</v>
      </c>
      <c r="AH26" s="27">
        <v>120.426071922896</v>
      </c>
      <c r="AI26" s="27">
        <v>120.426071922896</v>
      </c>
      <c r="AJ26" s="27">
        <v>46.510532384225897</v>
      </c>
      <c r="AK26" s="27">
        <v>0</v>
      </c>
      <c r="AL26" s="27">
        <v>1203.0470005864599</v>
      </c>
      <c r="AM26" s="27">
        <v>2.9492691994200602</v>
      </c>
      <c r="AN26" s="27">
        <v>425.20193775549598</v>
      </c>
      <c r="AO26" s="27">
        <v>3364.0730132491699</v>
      </c>
      <c r="AP26" s="27">
        <v>156.48537593813899</v>
      </c>
      <c r="AQ26" s="27">
        <v>1394.27015059166</v>
      </c>
      <c r="AR26" s="27">
        <v>0</v>
      </c>
      <c r="AS26" s="27">
        <v>13124.929011595201</v>
      </c>
      <c r="AT26" s="27">
        <v>1458.3256493738299</v>
      </c>
      <c r="AU26" s="27">
        <v>14583.254660969</v>
      </c>
      <c r="AV26" s="27">
        <v>1646.86460344683</v>
      </c>
      <c r="AW26" s="27">
        <v>781.750585077354</v>
      </c>
      <c r="AX26" s="27">
        <v>2.7140623355765299</v>
      </c>
      <c r="AY26" s="27">
        <v>45794.3725464905</v>
      </c>
      <c r="AZ26" s="27">
        <v>8.2804254298737305</v>
      </c>
      <c r="BA26" s="27">
        <v>493.68506822753898</v>
      </c>
      <c r="BB26" s="27">
        <v>680.55551438791395</v>
      </c>
      <c r="BC26" s="27">
        <v>2.4221282866228999</v>
      </c>
      <c r="BD26" s="27">
        <v>0.109155113232692</v>
      </c>
      <c r="BE26" s="27">
        <v>442.05246825068701</v>
      </c>
      <c r="BF26" s="27">
        <v>9567.4148543916599</v>
      </c>
      <c r="BG26" s="27">
        <v>8199.3130812141899</v>
      </c>
      <c r="BH26" s="27">
        <v>1368.10177317746</v>
      </c>
      <c r="BI26" s="27">
        <v>7.0305653768525698</v>
      </c>
      <c r="BJ26" s="27">
        <v>0.123010677050105</v>
      </c>
      <c r="BK26" s="27">
        <v>333.05808504329298</v>
      </c>
      <c r="BL26" s="27">
        <v>42.553908708808002</v>
      </c>
      <c r="BM26" s="27">
        <v>2087.6339671621499</v>
      </c>
      <c r="BN26" s="27">
        <v>94.731465545616302</v>
      </c>
      <c r="BO26" s="27">
        <v>28.185497853249299</v>
      </c>
      <c r="BP26" s="27">
        <v>3703.7899616946902</v>
      </c>
      <c r="BQ26" s="27">
        <v>2583.4365355551299</v>
      </c>
      <c r="BR26" s="27">
        <v>110.458759251971</v>
      </c>
      <c r="BS26" s="27">
        <v>161.78831301222999</v>
      </c>
      <c r="BT26" s="27">
        <v>0.14072485682633601</v>
      </c>
      <c r="BU26" s="27">
        <v>620.22390944470999</v>
      </c>
      <c r="BV26" s="27">
        <v>25089.8204383513</v>
      </c>
      <c r="BW26" s="27">
        <v>0.58603811366325498</v>
      </c>
      <c r="BX26" s="27">
        <v>947.68286283719794</v>
      </c>
      <c r="BY26" s="27">
        <v>4051.1855302588401</v>
      </c>
      <c r="BZ26" s="27">
        <v>9786.8433392972693</v>
      </c>
      <c r="CA26" s="27">
        <v>85802.8698368029</v>
      </c>
      <c r="CB26" s="27">
        <v>5304.9351273798302</v>
      </c>
      <c r="CC26" s="29"/>
      <c r="CD26" s="56">
        <f t="shared" si="0"/>
        <v>6.0149927416769302E-3</v>
      </c>
      <c r="CE26" s="56">
        <f t="shared" si="1"/>
        <v>5.5504548642514315E-3</v>
      </c>
      <c r="CF26" s="56">
        <f t="shared" si="2"/>
        <v>3.5947444342954602E-3</v>
      </c>
      <c r="CG26" s="56">
        <f t="shared" si="3"/>
        <v>3.8630317491337124E-3</v>
      </c>
      <c r="CH26" s="56">
        <f t="shared" si="4"/>
        <v>3.7660729679936632E-3</v>
      </c>
      <c r="CI26" s="56">
        <f t="shared" si="5"/>
        <v>2.7983120453443956E-3</v>
      </c>
      <c r="CJ26" s="56">
        <f t="shared" si="6"/>
        <v>2.7655330013203749E-3</v>
      </c>
      <c r="CK26" s="56">
        <f t="shared" si="7"/>
        <v>7.2035796299435191E-3</v>
      </c>
      <c r="CL26" s="56">
        <f t="shared" si="8"/>
        <v>0.10146588614722832</v>
      </c>
      <c r="CM26" s="56" t="str">
        <f t="shared" si="9"/>
        <v/>
      </c>
      <c r="CN26" s="56">
        <f t="shared" si="10"/>
        <v>1.2284545793697569E-2</v>
      </c>
      <c r="CO26" s="56">
        <f t="shared" si="11"/>
        <v>2.7427653978262774E-3</v>
      </c>
      <c r="CP26" s="56">
        <f t="shared" si="12"/>
        <v>7.0519617611609379E-3</v>
      </c>
      <c r="CQ26" s="56">
        <f t="shared" si="13"/>
        <v>2.65629577345724E-3</v>
      </c>
      <c r="CR26" s="56">
        <f t="shared" si="14"/>
        <v>6.3150042425745567E-4</v>
      </c>
      <c r="CS26" s="56">
        <f t="shared" si="15"/>
        <v>4.328275290214176E-3</v>
      </c>
    </row>
    <row r="27" spans="1:97" x14ac:dyDescent="0.3">
      <c r="A27" s="29" t="s">
        <v>26</v>
      </c>
      <c r="B27" s="27">
        <v>13245.243778</v>
      </c>
      <c r="C27" s="27">
        <v>287.25716290000003</v>
      </c>
      <c r="D27" s="27">
        <v>5050.8430064000004</v>
      </c>
      <c r="E27" s="27">
        <v>4113.4051057999995</v>
      </c>
      <c r="F27" s="27">
        <v>2306.0209958</v>
      </c>
      <c r="G27" s="27">
        <v>3346.5334340999998</v>
      </c>
      <c r="H27" s="27">
        <v>26769.822321</v>
      </c>
      <c r="I27" s="27">
        <v>23.683423981000001</v>
      </c>
      <c r="J27" s="27">
        <v>106.89118381</v>
      </c>
      <c r="K27" s="27"/>
      <c r="L27" s="27">
        <v>27.244969228999999</v>
      </c>
      <c r="M27" s="27">
        <v>11.152740422999999</v>
      </c>
      <c r="N27" s="27">
        <v>513.17324915999995</v>
      </c>
      <c r="O27" s="27">
        <v>1.0318537686</v>
      </c>
      <c r="P27" s="27">
        <v>3.7619096599999999E-2</v>
      </c>
      <c r="Q27" s="27">
        <v>60.801760707</v>
      </c>
      <c r="R27" s="27"/>
      <c r="S27" s="27" t="s">
        <v>26</v>
      </c>
      <c r="T27" s="27">
        <v>579.61732029985899</v>
      </c>
      <c r="U27" s="27">
        <v>1.03460306306116</v>
      </c>
      <c r="V27" s="27">
        <v>23.8110953051929</v>
      </c>
      <c r="W27" s="27">
        <v>23.811087623053801</v>
      </c>
      <c r="X27" s="27">
        <v>29.030789028456098</v>
      </c>
      <c r="Y27" s="27">
        <v>112.96801098142301</v>
      </c>
      <c r="Z27" s="27">
        <v>3.7640246514304698E-2</v>
      </c>
      <c r="AA27" s="27">
        <v>204.547720337019</v>
      </c>
      <c r="AB27" s="27">
        <v>0</v>
      </c>
      <c r="AC27" s="27">
        <v>13310.860790379</v>
      </c>
      <c r="AD27" s="27">
        <v>131.58487037981999</v>
      </c>
      <c r="AE27" s="27">
        <v>8.2412437675097099</v>
      </c>
      <c r="AF27" s="27">
        <v>15.0445651835169</v>
      </c>
      <c r="AG27" s="27">
        <v>1006.74527274164</v>
      </c>
      <c r="AH27" s="27">
        <v>27.414377350561701</v>
      </c>
      <c r="AI27" s="27">
        <v>27.414377350561701</v>
      </c>
      <c r="AJ27" s="27">
        <v>11.1832807721424</v>
      </c>
      <c r="AK27" s="27">
        <v>0</v>
      </c>
      <c r="AL27" s="27">
        <v>1001.30561802312</v>
      </c>
      <c r="AM27" s="27">
        <v>3.1115670822042998</v>
      </c>
      <c r="AN27" s="27">
        <v>85.525050900528498</v>
      </c>
      <c r="AO27" s="27">
        <v>518.01309190632003</v>
      </c>
      <c r="AP27" s="27">
        <v>60.994704022328101</v>
      </c>
      <c r="AQ27" s="27">
        <v>288.68143264339699</v>
      </c>
      <c r="AR27" s="27">
        <v>0</v>
      </c>
      <c r="AS27" s="27">
        <v>4556.29759028422</v>
      </c>
      <c r="AT27" s="27">
        <v>506.25500770603497</v>
      </c>
      <c r="AU27" s="27">
        <v>5062.5525979902604</v>
      </c>
      <c r="AV27" s="27">
        <v>148.13908268061201</v>
      </c>
      <c r="AW27" s="27">
        <v>389.19302336226798</v>
      </c>
      <c r="AX27" s="27">
        <v>20.374423527615601</v>
      </c>
      <c r="AY27" s="27">
        <v>16553.816188256998</v>
      </c>
      <c r="AZ27" s="27">
        <v>13.5672851907824</v>
      </c>
      <c r="BA27" s="27">
        <v>120.001912278091</v>
      </c>
      <c r="BB27" s="27">
        <v>181.447547876122</v>
      </c>
      <c r="BC27" s="27">
        <v>10.2196739221878</v>
      </c>
      <c r="BD27" s="27">
        <v>2.8457418343557201E-3</v>
      </c>
      <c r="BE27" s="27">
        <v>111.485277876067</v>
      </c>
      <c r="BF27" s="27">
        <v>4120.7469894075402</v>
      </c>
      <c r="BG27" s="27">
        <v>2312.3963542118499</v>
      </c>
      <c r="BH27" s="27">
        <v>1808.3506351956801</v>
      </c>
      <c r="BI27" s="27">
        <v>1.68633524859868</v>
      </c>
      <c r="BJ27" s="27">
        <v>0.120850845768172</v>
      </c>
      <c r="BK27" s="27">
        <v>289.122860770405</v>
      </c>
      <c r="BL27" s="27">
        <v>10.1488156594299</v>
      </c>
      <c r="BM27" s="27">
        <v>499.64242828088999</v>
      </c>
      <c r="BN27" s="27">
        <v>24.155461652253901</v>
      </c>
      <c r="BO27" s="27">
        <v>6.7504175009507401</v>
      </c>
      <c r="BP27" s="27">
        <v>880.12476701003698</v>
      </c>
      <c r="BQ27" s="27">
        <v>584.99641564126398</v>
      </c>
      <c r="BR27" s="27">
        <v>60.732400803474498</v>
      </c>
      <c r="BS27" s="27">
        <v>81.353492558849496</v>
      </c>
      <c r="BT27" s="27">
        <v>1.4595574684987001</v>
      </c>
      <c r="BU27" s="27">
        <v>3346.68533201938</v>
      </c>
      <c r="BV27" s="27">
        <v>11780.7445388996</v>
      </c>
      <c r="BW27" s="27">
        <v>68.449091310264095</v>
      </c>
      <c r="BX27" s="27">
        <v>150.98561409545701</v>
      </c>
      <c r="BY27" s="27">
        <v>1571.4788080650601</v>
      </c>
      <c r="BZ27" s="27">
        <v>2127.1061353640098</v>
      </c>
      <c r="CA27" s="27">
        <v>26843.256359948598</v>
      </c>
      <c r="CB27" s="27">
        <v>1744.35195457388</v>
      </c>
      <c r="CC27" s="29"/>
      <c r="CD27" s="56">
        <f t="shared" si="0"/>
        <v>4.9540056399707726E-3</v>
      </c>
      <c r="CE27" s="56">
        <f t="shared" si="1"/>
        <v>4.9581696380284149E-3</v>
      </c>
      <c r="CF27" s="56">
        <f t="shared" si="2"/>
        <v>2.3183440022631189E-3</v>
      </c>
      <c r="CG27" s="56">
        <f t="shared" si="3"/>
        <v>1.7848676263829358E-3</v>
      </c>
      <c r="CH27" s="56">
        <f t="shared" si="4"/>
        <v>2.7646575740036469E-3</v>
      </c>
      <c r="CI27" s="56">
        <f t="shared" si="5"/>
        <v>4.5389631501183664E-5</v>
      </c>
      <c r="CJ27" s="56">
        <f t="shared" si="6"/>
        <v>2.7431649739039282E-3</v>
      </c>
      <c r="CK27" s="56">
        <f t="shared" si="7"/>
        <v>5.3904216787327049E-3</v>
      </c>
      <c r="CL27" s="56">
        <f t="shared" si="8"/>
        <v>5.6850592862968174E-2</v>
      </c>
      <c r="CM27" s="56" t="str">
        <f t="shared" si="9"/>
        <v/>
      </c>
      <c r="CN27" s="56">
        <f t="shared" si="10"/>
        <v>6.2179597318605517E-3</v>
      </c>
      <c r="CO27" s="56">
        <f t="shared" si="11"/>
        <v>2.7383717350237982E-3</v>
      </c>
      <c r="CP27" s="56">
        <f t="shared" si="12"/>
        <v>9.4312062334548554E-3</v>
      </c>
      <c r="CQ27" s="56">
        <f t="shared" si="13"/>
        <v>2.664422561435429E-3</v>
      </c>
      <c r="CR27" s="56">
        <f t="shared" si="14"/>
        <v>5.6221217988258341E-4</v>
      </c>
      <c r="CS27" s="56">
        <f t="shared" si="15"/>
        <v>3.1733178954781128E-3</v>
      </c>
    </row>
    <row r="28" spans="1:97" x14ac:dyDescent="0.3">
      <c r="A28" s="29" t="s">
        <v>27</v>
      </c>
      <c r="B28" s="27">
        <v>7483.9103348999997</v>
      </c>
      <c r="C28" s="27">
        <v>464.55873829000001</v>
      </c>
      <c r="D28" s="27">
        <v>2755.6779639000001</v>
      </c>
      <c r="E28" s="27">
        <v>1826.0529308</v>
      </c>
      <c r="F28" s="27">
        <v>1603.7344496999999</v>
      </c>
      <c r="G28" s="27">
        <v>86.604201595999996</v>
      </c>
      <c r="H28" s="27">
        <v>34191.282302</v>
      </c>
      <c r="I28" s="27">
        <v>28.917142244000001</v>
      </c>
      <c r="J28" s="27">
        <v>92.228641613999997</v>
      </c>
      <c r="K28" s="27"/>
      <c r="L28" s="27">
        <v>33.074607469999997</v>
      </c>
      <c r="M28" s="27">
        <v>12.75940741</v>
      </c>
      <c r="N28" s="27">
        <v>1024.1073833</v>
      </c>
      <c r="O28" s="27">
        <v>1.0946836974</v>
      </c>
      <c r="P28" s="27">
        <v>1.6004658500000001E-2</v>
      </c>
      <c r="Q28" s="27">
        <v>117.90857235999999</v>
      </c>
      <c r="R28" s="27"/>
      <c r="S28" s="27" t="s">
        <v>27</v>
      </c>
      <c r="T28" s="27">
        <v>1375.0739068748101</v>
      </c>
      <c r="U28" s="27">
        <v>1.09766249570817</v>
      </c>
      <c r="V28" s="27">
        <v>29.112097934492599</v>
      </c>
      <c r="W28" s="27">
        <v>29.112081904947001</v>
      </c>
      <c r="X28" s="27">
        <v>56.818010557085898</v>
      </c>
      <c r="Y28" s="27">
        <v>106.119752397437</v>
      </c>
      <c r="Z28" s="27">
        <v>1.6014757904462201E-2</v>
      </c>
      <c r="AA28" s="27">
        <v>152.41003610414299</v>
      </c>
      <c r="AB28" s="27">
        <v>0</v>
      </c>
      <c r="AC28" s="27">
        <v>7564.5648992432498</v>
      </c>
      <c r="AD28" s="27">
        <v>60.223524869836702</v>
      </c>
      <c r="AE28" s="27">
        <v>12.3635069164787</v>
      </c>
      <c r="AF28" s="27">
        <v>7.59815199630218</v>
      </c>
      <c r="AG28" s="27">
        <v>1859.8533476360101</v>
      </c>
      <c r="AH28" s="27">
        <v>33.341901458653098</v>
      </c>
      <c r="AI28" s="27">
        <v>33.341901458653098</v>
      </c>
      <c r="AJ28" s="27">
        <v>12.794338808419401</v>
      </c>
      <c r="AK28" s="27">
        <v>0</v>
      </c>
      <c r="AL28" s="27">
        <v>366.04433331664399</v>
      </c>
      <c r="AM28" s="27">
        <v>0.87378727656479105</v>
      </c>
      <c r="AN28" s="27">
        <v>174.901849637222</v>
      </c>
      <c r="AO28" s="27">
        <v>1032.4311848612699</v>
      </c>
      <c r="AP28" s="27">
        <v>118.34428807837401</v>
      </c>
      <c r="AQ28" s="27">
        <v>467.32638564223402</v>
      </c>
      <c r="AR28" s="27">
        <v>0</v>
      </c>
      <c r="AS28" s="27">
        <v>2495.84609107293</v>
      </c>
      <c r="AT28" s="27">
        <v>277.31624915226701</v>
      </c>
      <c r="AU28" s="27">
        <v>2773.1623402251998</v>
      </c>
      <c r="AV28" s="27">
        <v>549.26693383484997</v>
      </c>
      <c r="AW28" s="27">
        <v>399.95876387167402</v>
      </c>
      <c r="AX28" s="27">
        <v>0.59055914174065804</v>
      </c>
      <c r="AY28" s="27">
        <v>17120.555495313401</v>
      </c>
      <c r="AZ28" s="27">
        <v>1.0616337038200501</v>
      </c>
      <c r="BA28" s="27">
        <v>86.526200036376196</v>
      </c>
      <c r="BB28" s="27">
        <v>122.773566968148</v>
      </c>
      <c r="BC28" s="27">
        <v>0.57981370139497401</v>
      </c>
      <c r="BD28" s="27">
        <v>6.4655408786520796E-3</v>
      </c>
      <c r="BE28" s="27">
        <v>68.957330335047402</v>
      </c>
      <c r="BF28" s="27">
        <v>1834.8954168571199</v>
      </c>
      <c r="BG28" s="27">
        <v>1611.24088209299</v>
      </c>
      <c r="BH28" s="27">
        <v>223.65453476413299</v>
      </c>
      <c r="BI28" s="27">
        <v>1.3317304320507899</v>
      </c>
      <c r="BJ28" s="27">
        <v>3.9888960687731803E-2</v>
      </c>
      <c r="BK28" s="27">
        <v>44.8758040190258</v>
      </c>
      <c r="BL28" s="27">
        <v>8.2421279970458006</v>
      </c>
      <c r="BM28" s="27">
        <v>424.02300053462</v>
      </c>
      <c r="BN28" s="27">
        <v>16.063335459691199</v>
      </c>
      <c r="BO28" s="27">
        <v>6.1959350569067997</v>
      </c>
      <c r="BP28" s="27">
        <v>801.06356079520697</v>
      </c>
      <c r="BQ28" s="27">
        <v>1087.5365713879301</v>
      </c>
      <c r="BR28" s="27">
        <v>7.7027505234323703</v>
      </c>
      <c r="BS28" s="27">
        <v>21.1683105595881</v>
      </c>
      <c r="BT28" s="27">
        <v>3.8868327331249897E-2</v>
      </c>
      <c r="BU28" s="27">
        <v>86.940896837579899</v>
      </c>
      <c r="BV28" s="27">
        <v>8524.7203975094708</v>
      </c>
      <c r="BW28" s="27">
        <v>0.25840773935547801</v>
      </c>
      <c r="BX28" s="27">
        <v>338.19024065380898</v>
      </c>
      <c r="BY28" s="27">
        <v>1687.1553193836201</v>
      </c>
      <c r="BZ28" s="27">
        <v>4630.8885536205298</v>
      </c>
      <c r="CA28" s="27">
        <v>34285.830682165099</v>
      </c>
      <c r="CB28" s="27">
        <v>2903.46794133086</v>
      </c>
      <c r="CC28" s="29"/>
      <c r="CD28" s="56">
        <f t="shared" si="0"/>
        <v>1.077706182116194E-2</v>
      </c>
      <c r="CE28" s="56">
        <f t="shared" si="1"/>
        <v>5.9575832378516323E-3</v>
      </c>
      <c r="CF28" s="56">
        <f t="shared" si="2"/>
        <v>6.3448547160622447E-3</v>
      </c>
      <c r="CG28" s="56">
        <f t="shared" si="3"/>
        <v>4.8424040223445167E-3</v>
      </c>
      <c r="CH28" s="56">
        <f t="shared" si="4"/>
        <v>4.6805955901204482E-3</v>
      </c>
      <c r="CI28" s="56">
        <f t="shared" si="5"/>
        <v>3.8877471921114552E-3</v>
      </c>
      <c r="CJ28" s="56">
        <f t="shared" si="6"/>
        <v>2.7652773981971532E-3</v>
      </c>
      <c r="CK28" s="56">
        <f t="shared" si="7"/>
        <v>6.7413183260682649E-3</v>
      </c>
      <c r="CL28" s="56">
        <f t="shared" si="8"/>
        <v>0.15061601841188102</v>
      </c>
      <c r="CM28" s="56" t="str">
        <f t="shared" si="9"/>
        <v/>
      </c>
      <c r="CN28" s="56">
        <f t="shared" si="10"/>
        <v>8.0815468148956147E-3</v>
      </c>
      <c r="CO28" s="56">
        <f t="shared" si="11"/>
        <v>2.7376975510652536E-3</v>
      </c>
      <c r="CP28" s="56">
        <f t="shared" si="12"/>
        <v>8.1278601219023881E-3</v>
      </c>
      <c r="CQ28" s="56">
        <f t="shared" si="13"/>
        <v>2.7211497853169165E-3</v>
      </c>
      <c r="CR28" s="56">
        <f t="shared" si="14"/>
        <v>6.3102905083537819E-4</v>
      </c>
      <c r="CS28" s="56">
        <f t="shared" si="15"/>
        <v>3.6953692988808302E-3</v>
      </c>
    </row>
    <row r="29" spans="1:97" x14ac:dyDescent="0.3">
      <c r="A29" s="29" t="s">
        <v>28</v>
      </c>
      <c r="B29" s="27">
        <v>7140.1974958000001</v>
      </c>
      <c r="C29" s="27">
        <v>486.86331627999999</v>
      </c>
      <c r="D29" s="27">
        <v>3252.8800716000001</v>
      </c>
      <c r="E29" s="27">
        <v>2015.0880559</v>
      </c>
      <c r="F29" s="27">
        <v>1429.3491174000001</v>
      </c>
      <c r="G29" s="27">
        <v>3489.3437420999999</v>
      </c>
      <c r="H29" s="27">
        <v>31202.113249000002</v>
      </c>
      <c r="I29" s="27">
        <v>30.680846126999999</v>
      </c>
      <c r="J29" s="27">
        <v>60.329306731999999</v>
      </c>
      <c r="K29" s="27">
        <v>6.2637866E-2</v>
      </c>
      <c r="L29" s="27">
        <v>35.615713384999999</v>
      </c>
      <c r="M29" s="27">
        <v>25.496471673999999</v>
      </c>
      <c r="N29" s="27">
        <v>1421.5614094</v>
      </c>
      <c r="O29" s="27">
        <v>0.34214495950000001</v>
      </c>
      <c r="P29" s="27">
        <v>0.56082285880000005</v>
      </c>
      <c r="Q29" s="27">
        <v>55.130958550000003</v>
      </c>
      <c r="R29" s="27"/>
      <c r="S29" s="27" t="s">
        <v>28</v>
      </c>
      <c r="T29" s="27">
        <v>1263.6017918887301</v>
      </c>
      <c r="U29" s="27">
        <v>0.34305606188316801</v>
      </c>
      <c r="V29" s="27">
        <v>35.0733806439316</v>
      </c>
      <c r="W29" s="27">
        <v>34.9014627775246</v>
      </c>
      <c r="X29" s="27">
        <v>57.298911183981097</v>
      </c>
      <c r="Y29" s="27">
        <v>85.885253038577602</v>
      </c>
      <c r="Z29" s="27">
        <v>0.57555768606384905</v>
      </c>
      <c r="AA29" s="27">
        <v>901.88774250728795</v>
      </c>
      <c r="AB29" s="27">
        <v>6.2809617916963101E-2</v>
      </c>
      <c r="AC29" s="27">
        <v>7216.8193908409103</v>
      </c>
      <c r="AD29" s="27">
        <v>77.742101838874206</v>
      </c>
      <c r="AE29" s="27">
        <v>23.964371023455001</v>
      </c>
      <c r="AF29" s="27">
        <v>12.6183834596855</v>
      </c>
      <c r="AG29" s="27">
        <v>2682.5716504568099</v>
      </c>
      <c r="AH29" s="27">
        <v>42.6067441323016</v>
      </c>
      <c r="AI29" s="27">
        <v>42.6067441323016</v>
      </c>
      <c r="AJ29" s="27">
        <v>25.565760005899701</v>
      </c>
      <c r="AK29" s="27">
        <v>0</v>
      </c>
      <c r="AL29" s="27">
        <v>480.05838188920598</v>
      </c>
      <c r="AM29" s="27">
        <v>2.50850188520202</v>
      </c>
      <c r="AN29" s="27">
        <v>155.30759648495001</v>
      </c>
      <c r="AO29" s="27">
        <v>1436.9337675566601</v>
      </c>
      <c r="AP29" s="27">
        <v>55.8614871320449</v>
      </c>
      <c r="AQ29" s="27">
        <v>489.44303159245197</v>
      </c>
      <c r="AR29" s="27">
        <v>0</v>
      </c>
      <c r="AS29" s="27">
        <v>2937.63336457061</v>
      </c>
      <c r="AT29" s="27">
        <v>326.40354656172599</v>
      </c>
      <c r="AU29" s="27">
        <v>3264.0369111323398</v>
      </c>
      <c r="AV29" s="27">
        <v>296.14282849241499</v>
      </c>
      <c r="AW29" s="27">
        <v>215.46284190308401</v>
      </c>
      <c r="AX29" s="27">
        <v>21.510560279435801</v>
      </c>
      <c r="AY29" s="27">
        <v>16890.988485894199</v>
      </c>
      <c r="AZ29" s="27">
        <v>15.092539779648</v>
      </c>
      <c r="BA29" s="27">
        <v>50.176560756626202</v>
      </c>
      <c r="BB29" s="27">
        <v>96.512302496183196</v>
      </c>
      <c r="BC29" s="27">
        <v>13.1812564859428</v>
      </c>
      <c r="BD29" s="27">
        <v>0.40143978421600701</v>
      </c>
      <c r="BE29" s="27">
        <v>31.741648924971201</v>
      </c>
      <c r="BF29" s="27">
        <v>2023.261624534</v>
      </c>
      <c r="BG29" s="27">
        <v>1435.73789868977</v>
      </c>
      <c r="BH29" s="27">
        <v>587.52372584423097</v>
      </c>
      <c r="BI29" s="27">
        <v>0.61415967680241601</v>
      </c>
      <c r="BJ29" s="27">
        <v>0.201193433148807</v>
      </c>
      <c r="BK29" s="27">
        <v>258.11495600346001</v>
      </c>
      <c r="BL29" s="27">
        <v>6.4707679977071804</v>
      </c>
      <c r="BM29" s="27">
        <v>259.73979838731799</v>
      </c>
      <c r="BN29" s="27">
        <v>17.336528194359399</v>
      </c>
      <c r="BO29" s="27">
        <v>10.8850506511902</v>
      </c>
      <c r="BP29" s="27">
        <v>533.28350038856502</v>
      </c>
      <c r="BQ29" s="27">
        <v>974.32261545417896</v>
      </c>
      <c r="BR29" s="27">
        <v>35.7676879610001</v>
      </c>
      <c r="BS29" s="27">
        <v>81.008208900058804</v>
      </c>
      <c r="BT29" s="27">
        <v>3.6997385891411301</v>
      </c>
      <c r="BU29" s="27">
        <v>3489.4067536725202</v>
      </c>
      <c r="BV29" s="27">
        <v>10216.019206229301</v>
      </c>
      <c r="BW29" s="27">
        <v>24.326108231715899</v>
      </c>
      <c r="BX29" s="27">
        <v>358.858330475353</v>
      </c>
      <c r="BY29" s="27">
        <v>1493.9843622528999</v>
      </c>
      <c r="BZ29" s="27">
        <v>2878.2634706261701</v>
      </c>
      <c r="CA29" s="27">
        <v>31289.907278449198</v>
      </c>
      <c r="CB29" s="27">
        <v>1884.70331277063</v>
      </c>
      <c r="CC29" s="29"/>
      <c r="CD29" s="56">
        <f t="shared" si="0"/>
        <v>1.0731061022609061E-2</v>
      </c>
      <c r="CE29" s="56">
        <f t="shared" si="1"/>
        <v>5.2986438414849906E-3</v>
      </c>
      <c r="CF29" s="56">
        <f t="shared" si="2"/>
        <v>3.4298342658701251E-3</v>
      </c>
      <c r="CG29" s="56">
        <f t="shared" si="3"/>
        <v>4.0561843489015587E-3</v>
      </c>
      <c r="CH29" s="56">
        <f t="shared" si="4"/>
        <v>4.4697136703670762E-3</v>
      </c>
      <c r="CI29" s="56">
        <f t="shared" si="5"/>
        <v>1.8058287511209467E-5</v>
      </c>
      <c r="CJ29" s="56">
        <f t="shared" si="6"/>
        <v>2.8137206204137503E-3</v>
      </c>
      <c r="CK29" s="56">
        <f t="shared" si="7"/>
        <v>0.13756519729129441</v>
      </c>
      <c r="CL29" s="56">
        <f t="shared" si="8"/>
        <v>0.4236074917967218</v>
      </c>
      <c r="CM29" s="56">
        <f t="shared" si="9"/>
        <v>2.7419822534040421E-3</v>
      </c>
      <c r="CN29" s="56">
        <f t="shared" si="10"/>
        <v>0.19629062800819708</v>
      </c>
      <c r="CO29" s="56">
        <f t="shared" si="11"/>
        <v>2.7175655041854021E-3</v>
      </c>
      <c r="CP29" s="56">
        <f t="shared" si="12"/>
        <v>1.0813713748144242E-2</v>
      </c>
      <c r="CQ29" s="56">
        <f t="shared" si="13"/>
        <v>2.6629133584181717E-3</v>
      </c>
      <c r="CR29" s="56">
        <f t="shared" si="14"/>
        <v>2.6273585380198847E-2</v>
      </c>
      <c r="CS29" s="56">
        <f t="shared" si="15"/>
        <v>1.3250786876530685E-2</v>
      </c>
    </row>
    <row r="30" spans="1:97" x14ac:dyDescent="0.3">
      <c r="A30" s="29" t="s">
        <v>29</v>
      </c>
      <c r="B30" s="27">
        <v>18575.746315</v>
      </c>
      <c r="C30" s="27">
        <v>218.27497507000001</v>
      </c>
      <c r="D30" s="27">
        <v>10782.145834000001</v>
      </c>
      <c r="E30" s="27">
        <v>3587.6276693</v>
      </c>
      <c r="F30" s="27">
        <v>3099.0601495999999</v>
      </c>
      <c r="G30" s="27">
        <v>4638.9763569999996</v>
      </c>
      <c r="H30" s="27">
        <v>14176.660336000001</v>
      </c>
      <c r="I30" s="27">
        <v>39.388377534</v>
      </c>
      <c r="J30" s="27">
        <v>61.271895796000003</v>
      </c>
      <c r="K30" s="27"/>
      <c r="L30" s="27">
        <v>105.90213534</v>
      </c>
      <c r="M30" s="27">
        <v>13.283567662999999</v>
      </c>
      <c r="N30" s="27">
        <v>669.24456972999997</v>
      </c>
      <c r="O30" s="27">
        <v>1.2493905794</v>
      </c>
      <c r="P30" s="27">
        <v>0.11661468060000001</v>
      </c>
      <c r="Q30" s="27">
        <v>5.3024684327999996</v>
      </c>
      <c r="R30" s="27"/>
      <c r="S30" s="27" t="s">
        <v>29</v>
      </c>
      <c r="T30" s="27">
        <v>823.07569471729596</v>
      </c>
      <c r="U30" s="27">
        <v>1.2526089166161301</v>
      </c>
      <c r="V30" s="27">
        <v>39.693942662265499</v>
      </c>
      <c r="W30" s="27">
        <v>39.684311775279298</v>
      </c>
      <c r="X30" s="27">
        <v>20.775933331900301</v>
      </c>
      <c r="Y30" s="27">
        <v>71.001792453846093</v>
      </c>
      <c r="Z30" s="27">
        <v>0.116636087356858</v>
      </c>
      <c r="AA30" s="27">
        <v>10550.2821468439</v>
      </c>
      <c r="AB30" s="27">
        <v>0</v>
      </c>
      <c r="AC30" s="27">
        <v>18663.599001747101</v>
      </c>
      <c r="AD30" s="27">
        <v>191.106871720068</v>
      </c>
      <c r="AE30" s="27">
        <v>73.902923535508094</v>
      </c>
      <c r="AF30" s="27">
        <v>20.515734244934599</v>
      </c>
      <c r="AG30" s="27">
        <v>1268.13519128698</v>
      </c>
      <c r="AH30" s="27">
        <v>106.474368221079</v>
      </c>
      <c r="AI30" s="27">
        <v>106.474368221079</v>
      </c>
      <c r="AJ30" s="27">
        <v>13.3200449737594</v>
      </c>
      <c r="AK30" s="27">
        <v>0</v>
      </c>
      <c r="AL30" s="27">
        <v>155.500213482916</v>
      </c>
      <c r="AM30" s="27">
        <v>0.31351478002381</v>
      </c>
      <c r="AN30" s="27">
        <v>91.594970861731497</v>
      </c>
      <c r="AO30" s="27">
        <v>674.27137850295298</v>
      </c>
      <c r="AP30" s="27">
        <v>77.428234839731203</v>
      </c>
      <c r="AQ30" s="27">
        <v>219.33576228001999</v>
      </c>
      <c r="AR30" s="27">
        <v>0</v>
      </c>
      <c r="AS30" s="27">
        <v>9721.2876418811993</v>
      </c>
      <c r="AT30" s="27">
        <v>1080.14380932224</v>
      </c>
      <c r="AU30" s="27">
        <v>10801.4314512034</v>
      </c>
      <c r="AV30" s="27">
        <v>28.438172490054299</v>
      </c>
      <c r="AW30" s="27">
        <v>149.20685879616599</v>
      </c>
      <c r="AX30" s="27">
        <v>0.76137821613011603</v>
      </c>
      <c r="AY30" s="27">
        <v>7364.2892518130202</v>
      </c>
      <c r="AZ30" s="27">
        <v>2.8367333123894198</v>
      </c>
      <c r="BA30" s="27">
        <v>158.50108577633</v>
      </c>
      <c r="BB30" s="27">
        <v>275.46887503651402</v>
      </c>
      <c r="BC30" s="27">
        <v>1.1475664809272601</v>
      </c>
      <c r="BD30" s="27">
        <v>0.23188532879181101</v>
      </c>
      <c r="BE30" s="27">
        <v>145.897766828155</v>
      </c>
      <c r="BF30" s="27">
        <v>3598.58876304766</v>
      </c>
      <c r="BG30" s="27">
        <v>3108.2610950416902</v>
      </c>
      <c r="BH30" s="27">
        <v>490.32766800597398</v>
      </c>
      <c r="BI30" s="27">
        <v>2.1639158936710801</v>
      </c>
      <c r="BJ30" s="27">
        <v>2.86050447262686E-2</v>
      </c>
      <c r="BK30" s="27">
        <v>332.26984044048299</v>
      </c>
      <c r="BL30" s="27">
        <v>13.1243699245468</v>
      </c>
      <c r="BM30" s="27">
        <v>689.96245837397998</v>
      </c>
      <c r="BN30" s="27">
        <v>30.583728787402698</v>
      </c>
      <c r="BO30" s="27">
        <v>8.1732202803176808</v>
      </c>
      <c r="BP30" s="27">
        <v>1233.52286479604</v>
      </c>
      <c r="BQ30" s="27">
        <v>544.99252453847896</v>
      </c>
      <c r="BR30" s="27">
        <v>44.7371741155332</v>
      </c>
      <c r="BS30" s="27">
        <v>168.81455072559601</v>
      </c>
      <c r="BT30" s="27">
        <v>3.5075680153441598E-2</v>
      </c>
      <c r="BU30" s="27">
        <v>4659.7829584924702</v>
      </c>
      <c r="BV30" s="27">
        <v>4562.7669937082801</v>
      </c>
      <c r="BW30" s="27">
        <v>49.604151751627199</v>
      </c>
      <c r="BX30" s="27">
        <v>234.42127230723599</v>
      </c>
      <c r="BY30" s="27">
        <v>835.63686582791797</v>
      </c>
      <c r="BZ30" s="27">
        <v>1063.66102772202</v>
      </c>
      <c r="CA30" s="27">
        <v>14214.900798954999</v>
      </c>
      <c r="CB30" s="27">
        <v>948.34452268412804</v>
      </c>
      <c r="CC30" s="29"/>
      <c r="CD30" s="56">
        <f t="shared" si="0"/>
        <v>4.7294297228940687E-3</v>
      </c>
      <c r="CE30" s="56">
        <f t="shared" si="1"/>
        <v>4.859866366631313E-3</v>
      </c>
      <c r="CF30" s="56">
        <f t="shared" si="2"/>
        <v>1.7886622477860043E-3</v>
      </c>
      <c r="CG30" s="56">
        <f t="shared" si="3"/>
        <v>3.0552484142811536E-3</v>
      </c>
      <c r="CH30" s="56">
        <f t="shared" si="4"/>
        <v>2.9689470347575592E-3</v>
      </c>
      <c r="CI30" s="56">
        <f t="shared" si="5"/>
        <v>4.4851708418549054E-3</v>
      </c>
      <c r="CJ30" s="56">
        <f t="shared" si="6"/>
        <v>2.6974239382664073E-3</v>
      </c>
      <c r="CK30" s="56">
        <f t="shared" si="7"/>
        <v>7.5132376555456671E-3</v>
      </c>
      <c r="CL30" s="56">
        <f t="shared" si="8"/>
        <v>0.15879868790482707</v>
      </c>
      <c r="CM30" s="56" t="str">
        <f t="shared" si="9"/>
        <v/>
      </c>
      <c r="CN30" s="56">
        <f t="shared" si="10"/>
        <v>5.40341211479677E-3</v>
      </c>
      <c r="CO30" s="56">
        <f t="shared" si="11"/>
        <v>2.7460477248897413E-3</v>
      </c>
      <c r="CP30" s="56">
        <f t="shared" si="12"/>
        <v>7.5111685627588043E-3</v>
      </c>
      <c r="CQ30" s="56">
        <f t="shared" si="13"/>
        <v>2.5759256306187527E-3</v>
      </c>
      <c r="CR30" s="56">
        <f t="shared" si="14"/>
        <v>1.8356828443771885E-4</v>
      </c>
      <c r="CS30" s="56">
        <f t="shared" si="15"/>
        <v>13.602300008195385</v>
      </c>
    </row>
    <row r="31" spans="1:97" x14ac:dyDescent="0.3">
      <c r="A31" s="29" t="s">
        <v>30</v>
      </c>
      <c r="B31" s="27">
        <v>23397.106498000001</v>
      </c>
      <c r="C31" s="27">
        <v>9509.2372250000008</v>
      </c>
      <c r="D31" s="27">
        <v>24807.681235</v>
      </c>
      <c r="E31" s="27">
        <v>4383.0233598000004</v>
      </c>
      <c r="F31" s="27">
        <v>4140.5721997000001</v>
      </c>
      <c r="G31" s="27">
        <v>3257.5274945000001</v>
      </c>
      <c r="H31" s="27">
        <v>78734.055693999995</v>
      </c>
      <c r="I31" s="27">
        <v>63.370162837000002</v>
      </c>
      <c r="J31" s="27">
        <v>62.338848980999998</v>
      </c>
      <c r="K31" s="27"/>
      <c r="L31" s="27">
        <v>97.487076238</v>
      </c>
      <c r="M31" s="27">
        <v>5.4219739055999998</v>
      </c>
      <c r="N31" s="27">
        <v>3016.8259687</v>
      </c>
      <c r="O31" s="27">
        <v>0.21545209539999999</v>
      </c>
      <c r="P31" s="27">
        <v>2.8993073894000001</v>
      </c>
      <c r="Q31" s="27">
        <v>13.747918245999999</v>
      </c>
      <c r="R31" s="27"/>
      <c r="S31" s="27" t="s">
        <v>30</v>
      </c>
      <c r="T31" s="27">
        <v>9256.9257028145203</v>
      </c>
      <c r="U31" s="27">
        <v>0.21571763773826699</v>
      </c>
      <c r="V31" s="27">
        <v>69.159109595451</v>
      </c>
      <c r="W31" s="27">
        <v>69.090666543864103</v>
      </c>
      <c r="X31" s="27">
        <v>113.43258987020199</v>
      </c>
      <c r="Y31" s="27">
        <v>127.47981665758</v>
      </c>
      <c r="Z31" s="27">
        <v>2.90667704245603</v>
      </c>
      <c r="AA31" s="27">
        <v>57732.143436965103</v>
      </c>
      <c r="AB31" s="27">
        <v>0</v>
      </c>
      <c r="AC31" s="27">
        <v>23702.579000314101</v>
      </c>
      <c r="AD31" s="27">
        <v>72.385518025317893</v>
      </c>
      <c r="AE31" s="27">
        <v>487.83262748633001</v>
      </c>
      <c r="AF31" s="27">
        <v>14.7010541348114</v>
      </c>
      <c r="AG31" s="27">
        <v>4022.8642438300799</v>
      </c>
      <c r="AH31" s="27">
        <v>101.087565239795</v>
      </c>
      <c r="AI31" s="27">
        <v>101.087565239795</v>
      </c>
      <c r="AJ31" s="27">
        <v>5.4368222158170596</v>
      </c>
      <c r="AK31" s="27">
        <v>0</v>
      </c>
      <c r="AL31" s="27">
        <v>1046.0729392636499</v>
      </c>
      <c r="AM31" s="27">
        <v>10.251265566681599</v>
      </c>
      <c r="AN31" s="27">
        <v>824.49971345712197</v>
      </c>
      <c r="AO31" s="27">
        <v>3041.8818191116402</v>
      </c>
      <c r="AP31" s="27">
        <v>149.663574518465</v>
      </c>
      <c r="AQ31" s="27">
        <v>9531.1566368491603</v>
      </c>
      <c r="AR31" s="27">
        <v>0</v>
      </c>
      <c r="AS31" s="27">
        <v>22416.370643694499</v>
      </c>
      <c r="AT31" s="27">
        <v>2490.7085745685799</v>
      </c>
      <c r="AU31" s="27">
        <v>24907.079218263101</v>
      </c>
      <c r="AV31" s="27">
        <v>480.46649221624</v>
      </c>
      <c r="AW31" s="27">
        <v>478.42573250770198</v>
      </c>
      <c r="AX31" s="27">
        <v>2.8806412253289002</v>
      </c>
      <c r="AY31" s="27">
        <v>42842.577533219701</v>
      </c>
      <c r="AZ31" s="27">
        <v>8.2620273483357796</v>
      </c>
      <c r="BA31" s="27">
        <v>44.3380289687329</v>
      </c>
      <c r="BB31" s="27">
        <v>165.98958955450101</v>
      </c>
      <c r="BC31" s="27">
        <v>4.7202869734398103</v>
      </c>
      <c r="BD31" s="27">
        <v>1.63944487177367</v>
      </c>
      <c r="BE31" s="27">
        <v>71.116816525846403</v>
      </c>
      <c r="BF31" s="27">
        <v>4410.3321729427798</v>
      </c>
      <c r="BG31" s="27">
        <v>4164.10123327777</v>
      </c>
      <c r="BH31" s="27">
        <v>246.23093966500701</v>
      </c>
      <c r="BI31" s="27">
        <v>3.0944354800839902</v>
      </c>
      <c r="BJ31" s="27">
        <v>0.25424395222584101</v>
      </c>
      <c r="BK31" s="27">
        <v>477.85878822952299</v>
      </c>
      <c r="BL31" s="27">
        <v>11.7698928994637</v>
      </c>
      <c r="BM31" s="27">
        <v>867.34653934974699</v>
      </c>
      <c r="BN31" s="27">
        <v>7.92521704503491</v>
      </c>
      <c r="BO31" s="27">
        <v>17.646798458969201</v>
      </c>
      <c r="BP31" s="27">
        <v>2238.4145447731098</v>
      </c>
      <c r="BQ31" s="27">
        <v>2802.9850891732099</v>
      </c>
      <c r="BR31" s="27">
        <v>101.833546332886</v>
      </c>
      <c r="BS31" s="27">
        <v>138.72531997332399</v>
      </c>
      <c r="BT31" s="27">
        <v>0.28507131544282599</v>
      </c>
      <c r="BU31" s="27">
        <v>3272.1410658244999</v>
      </c>
      <c r="BV31" s="27">
        <v>27614.5839796162</v>
      </c>
      <c r="BW31" s="27">
        <v>32.893583531253199</v>
      </c>
      <c r="BX31" s="27">
        <v>942.52172698329298</v>
      </c>
      <c r="BY31" s="27">
        <v>7351.0343176875704</v>
      </c>
      <c r="BZ31" s="27">
        <v>8774.5745297904996</v>
      </c>
      <c r="CA31" s="27">
        <v>78948.743460484897</v>
      </c>
      <c r="CB31" s="27">
        <v>6080.5921509383397</v>
      </c>
      <c r="CC31" s="29"/>
      <c r="CD31" s="56">
        <f t="shared" si="0"/>
        <v>1.3055994865869929E-2</v>
      </c>
      <c r="CE31" s="56">
        <f t="shared" si="1"/>
        <v>2.3050652045500512E-3</v>
      </c>
      <c r="CF31" s="56">
        <f t="shared" si="2"/>
        <v>4.0067421989792911E-3</v>
      </c>
      <c r="CG31" s="56">
        <f t="shared" si="3"/>
        <v>6.2305880897758929E-3</v>
      </c>
      <c r="CH31" s="56">
        <f t="shared" si="4"/>
        <v>5.6825560436972256E-3</v>
      </c>
      <c r="CI31" s="56">
        <f t="shared" si="5"/>
        <v>4.486093010472929E-3</v>
      </c>
      <c r="CJ31" s="56">
        <f t="shared" si="6"/>
        <v>2.7267459372255116E-3</v>
      </c>
      <c r="CK31" s="56">
        <f t="shared" si="7"/>
        <v>9.0271248340931573E-2</v>
      </c>
      <c r="CL31" s="56">
        <f t="shared" si="8"/>
        <v>1.0449497984223939</v>
      </c>
      <c r="CM31" s="56" t="str">
        <f t="shared" si="9"/>
        <v/>
      </c>
      <c r="CN31" s="56">
        <f t="shared" si="10"/>
        <v>3.6932987845537051E-2</v>
      </c>
      <c r="CO31" s="56">
        <f t="shared" si="11"/>
        <v>2.7385432824979013E-3</v>
      </c>
      <c r="CP31" s="56">
        <f t="shared" si="12"/>
        <v>8.3053681821882493E-3</v>
      </c>
      <c r="CQ31" s="56">
        <f t="shared" si="13"/>
        <v>1.232489003061259E-3</v>
      </c>
      <c r="CR31" s="56">
        <f t="shared" si="14"/>
        <v>2.5418667516847872E-3</v>
      </c>
      <c r="CS31" s="56">
        <f t="shared" si="15"/>
        <v>9.8862717860582325</v>
      </c>
    </row>
    <row r="32" spans="1:97" x14ac:dyDescent="0.3">
      <c r="A32" s="29" t="s">
        <v>31</v>
      </c>
      <c r="B32" s="27">
        <v>22916.560341</v>
      </c>
      <c r="C32" s="27">
        <v>500.30329440000003</v>
      </c>
      <c r="D32" s="27">
        <v>7678.0216215</v>
      </c>
      <c r="E32" s="27">
        <v>3668.2699418000002</v>
      </c>
      <c r="F32" s="27">
        <v>2876.6574728000001</v>
      </c>
      <c r="G32" s="27">
        <v>950.97818937</v>
      </c>
      <c r="H32" s="27">
        <v>30621.694358000001</v>
      </c>
      <c r="I32" s="27">
        <v>30.011944080999999</v>
      </c>
      <c r="J32" s="27">
        <v>107.99856007</v>
      </c>
      <c r="K32" s="27"/>
      <c r="L32" s="27">
        <v>35.991552407999997</v>
      </c>
      <c r="M32" s="27">
        <v>12.308431784</v>
      </c>
      <c r="N32" s="27">
        <v>1012.1080969</v>
      </c>
      <c r="O32" s="27">
        <v>1.0971569776000001</v>
      </c>
      <c r="P32" s="27">
        <v>7.6215087000000001E-2</v>
      </c>
      <c r="Q32" s="27">
        <v>166.03979723</v>
      </c>
      <c r="R32" s="27"/>
      <c r="S32" s="27" t="s">
        <v>31</v>
      </c>
      <c r="T32" s="27">
        <v>1036.9201579046501</v>
      </c>
      <c r="U32" s="27">
        <v>1.10003706600784</v>
      </c>
      <c r="V32" s="27">
        <v>30.200734122415898</v>
      </c>
      <c r="W32" s="27">
        <v>30.200728314679999</v>
      </c>
      <c r="X32" s="27">
        <v>31.9282098739397</v>
      </c>
      <c r="Y32" s="27">
        <v>118.724508844986</v>
      </c>
      <c r="Z32" s="27">
        <v>7.6260033232286001E-2</v>
      </c>
      <c r="AA32" s="27">
        <v>491.75279155054398</v>
      </c>
      <c r="AB32" s="27">
        <v>0</v>
      </c>
      <c r="AC32" s="27">
        <v>23025.327833242402</v>
      </c>
      <c r="AD32" s="27">
        <v>223.75115647707801</v>
      </c>
      <c r="AE32" s="27">
        <v>11.796414297030701</v>
      </c>
      <c r="AF32" s="27">
        <v>24.276920523689501</v>
      </c>
      <c r="AG32" s="27">
        <v>2024.0084752918699</v>
      </c>
      <c r="AH32" s="27">
        <v>40.620753559999301</v>
      </c>
      <c r="AI32" s="27">
        <v>40.620753559999301</v>
      </c>
      <c r="AJ32" s="27">
        <v>12.342160223337</v>
      </c>
      <c r="AK32" s="27">
        <v>0</v>
      </c>
      <c r="AL32" s="27">
        <v>641.369789161119</v>
      </c>
      <c r="AM32" s="27">
        <v>1.6791219835068301</v>
      </c>
      <c r="AN32" s="27">
        <v>140.812376388106</v>
      </c>
      <c r="AO32" s="27">
        <v>1020.23535552589</v>
      </c>
      <c r="AP32" s="27">
        <v>166.53387253864901</v>
      </c>
      <c r="AQ32" s="27">
        <v>502.45996630885702</v>
      </c>
      <c r="AR32" s="27">
        <v>0</v>
      </c>
      <c r="AS32" s="27">
        <v>6923.4637537877998</v>
      </c>
      <c r="AT32" s="27">
        <v>769.27311466238905</v>
      </c>
      <c r="AU32" s="27">
        <v>7692.7368684501898</v>
      </c>
      <c r="AV32" s="27">
        <v>140.74962452871301</v>
      </c>
      <c r="AW32" s="27">
        <v>324.53715145033198</v>
      </c>
      <c r="AX32" s="27">
        <v>4.85733426919536</v>
      </c>
      <c r="AY32" s="27">
        <v>17700.544349362899</v>
      </c>
      <c r="AZ32" s="27">
        <v>4.7642505699499003</v>
      </c>
      <c r="BA32" s="27">
        <v>170.632208744633</v>
      </c>
      <c r="BB32" s="27">
        <v>239.20826648368299</v>
      </c>
      <c r="BC32" s="27">
        <v>2.8426830454648102</v>
      </c>
      <c r="BD32" s="27">
        <v>7.2476379569768002E-3</v>
      </c>
      <c r="BE32" s="27">
        <v>147.80845329232699</v>
      </c>
      <c r="BF32" s="27">
        <v>3680.2847011772101</v>
      </c>
      <c r="BG32" s="27">
        <v>2886.6705573476702</v>
      </c>
      <c r="BH32" s="27">
        <v>793.61414382953797</v>
      </c>
      <c r="BI32" s="27">
        <v>2.35592047531649</v>
      </c>
      <c r="BJ32" s="27">
        <v>6.3016563666727296E-2</v>
      </c>
      <c r="BK32" s="27">
        <v>152.874588422427</v>
      </c>
      <c r="BL32" s="27">
        <v>14.6410100828386</v>
      </c>
      <c r="BM32" s="27">
        <v>721.81047024586996</v>
      </c>
      <c r="BN32" s="27">
        <v>33.127628763703001</v>
      </c>
      <c r="BO32" s="27">
        <v>9.9416452597871299</v>
      </c>
      <c r="BP32" s="27">
        <v>1280.7758924585401</v>
      </c>
      <c r="BQ32" s="27">
        <v>894.75831850574195</v>
      </c>
      <c r="BR32" s="27">
        <v>36.2079320244492</v>
      </c>
      <c r="BS32" s="27">
        <v>64.423820928476502</v>
      </c>
      <c r="BT32" s="27">
        <v>0.32818807938843703</v>
      </c>
      <c r="BU32" s="27">
        <v>951.38768224959597</v>
      </c>
      <c r="BV32" s="27">
        <v>10815.876205133</v>
      </c>
      <c r="BW32" s="27">
        <v>15.1406230971906</v>
      </c>
      <c r="BX32" s="27">
        <v>277.44280983217698</v>
      </c>
      <c r="BY32" s="27">
        <v>1404.01563884539</v>
      </c>
      <c r="BZ32" s="27">
        <v>2313.1145392848398</v>
      </c>
      <c r="CA32" s="27">
        <v>30705.624764408502</v>
      </c>
      <c r="CB32" s="27">
        <v>2673.8965124474398</v>
      </c>
      <c r="CC32" s="29"/>
      <c r="CD32" s="56">
        <f t="shared" si="0"/>
        <v>4.7462398642699171E-3</v>
      </c>
      <c r="CE32" s="56">
        <f t="shared" si="1"/>
        <v>4.3107289777962179E-3</v>
      </c>
      <c r="CF32" s="56">
        <f t="shared" si="2"/>
        <v>1.9165414836790967E-3</v>
      </c>
      <c r="CG32" s="56">
        <f t="shared" si="3"/>
        <v>3.275320401124653E-3</v>
      </c>
      <c r="CH32" s="56">
        <f t="shared" si="4"/>
        <v>3.4808052895932296E-3</v>
      </c>
      <c r="CI32" s="56">
        <f t="shared" si="5"/>
        <v>4.3060175740439665E-4</v>
      </c>
      <c r="CJ32" s="56">
        <f t="shared" si="6"/>
        <v>2.7408805478647139E-3</v>
      </c>
      <c r="CK32" s="56">
        <f t="shared" si="7"/>
        <v>6.2903033928920198E-3</v>
      </c>
      <c r="CL32" s="56">
        <f t="shared" si="8"/>
        <v>9.9315664653620503E-2</v>
      </c>
      <c r="CM32" s="56" t="str">
        <f t="shared" si="9"/>
        <v/>
      </c>
      <c r="CN32" s="56">
        <f t="shared" si="10"/>
        <v>0.12861910204713348</v>
      </c>
      <c r="CO32" s="56">
        <f t="shared" si="11"/>
        <v>2.7402710539327093E-3</v>
      </c>
      <c r="CP32" s="56">
        <f t="shared" si="12"/>
        <v>8.0300302416146212E-3</v>
      </c>
      <c r="CQ32" s="56">
        <f t="shared" si="13"/>
        <v>2.6250467951632987E-3</v>
      </c>
      <c r="CR32" s="56">
        <f t="shared" si="14"/>
        <v>5.8972880639761034E-4</v>
      </c>
      <c r="CS32" s="56">
        <f t="shared" si="15"/>
        <v>2.975643893160167E-3</v>
      </c>
    </row>
    <row r="33" spans="1:97" x14ac:dyDescent="0.3">
      <c r="A33" s="29" t="s">
        <v>32</v>
      </c>
      <c r="B33" s="27">
        <v>108615.3556</v>
      </c>
      <c r="C33" s="27">
        <v>5677.4603805999996</v>
      </c>
      <c r="D33" s="27">
        <v>58448.093895999998</v>
      </c>
      <c r="E33" s="27">
        <v>23346.730284000001</v>
      </c>
      <c r="F33" s="27">
        <v>19658.730293000001</v>
      </c>
      <c r="G33" s="27">
        <v>8474.6391623</v>
      </c>
      <c r="H33" s="27">
        <v>209334.4037</v>
      </c>
      <c r="I33" s="27">
        <v>203.48802581999999</v>
      </c>
      <c r="J33" s="27">
        <v>417.37791367</v>
      </c>
      <c r="K33" s="27"/>
      <c r="L33" s="27">
        <v>259.19180855000002</v>
      </c>
      <c r="M33" s="27">
        <v>64.327258411000003</v>
      </c>
      <c r="N33" s="27">
        <v>10397.879606</v>
      </c>
      <c r="O33" s="27">
        <v>5.9546765895</v>
      </c>
      <c r="P33" s="27">
        <v>6.9103700463999997</v>
      </c>
      <c r="Q33" s="27">
        <v>128.48346092</v>
      </c>
      <c r="R33" s="27"/>
      <c r="S33" s="27" t="s">
        <v>32</v>
      </c>
      <c r="T33" s="27">
        <v>7504.5018953568097</v>
      </c>
      <c r="U33" s="27">
        <v>5.9691609603841096</v>
      </c>
      <c r="V33" s="27">
        <v>204.91965382203699</v>
      </c>
      <c r="W33" s="27">
        <v>204.919511639337</v>
      </c>
      <c r="X33" s="27">
        <v>237.39187909138701</v>
      </c>
      <c r="Y33" s="27">
        <v>472.03340620013898</v>
      </c>
      <c r="Z33" s="27">
        <v>6.9261660080442997</v>
      </c>
      <c r="AA33" s="27">
        <v>2601.1825057851902</v>
      </c>
      <c r="AB33" s="27">
        <v>0</v>
      </c>
      <c r="AC33" s="27">
        <v>109358.355602881</v>
      </c>
      <c r="AD33" s="27">
        <v>926.71730986490797</v>
      </c>
      <c r="AE33" s="27">
        <v>90.051574630510004</v>
      </c>
      <c r="AF33" s="27">
        <v>110.164780232022</v>
      </c>
      <c r="AG33" s="27">
        <v>17841.746604467698</v>
      </c>
      <c r="AH33" s="27">
        <v>261.87958050184398</v>
      </c>
      <c r="AI33" s="27">
        <v>261.87958050184398</v>
      </c>
      <c r="AJ33" s="27">
        <v>64.503472344661702</v>
      </c>
      <c r="AK33" s="27">
        <v>0</v>
      </c>
      <c r="AL33" s="27">
        <v>2992.2994918459499</v>
      </c>
      <c r="AM33" s="27">
        <v>8.0910313804489604</v>
      </c>
      <c r="AN33" s="27">
        <v>1045.0522649296599</v>
      </c>
      <c r="AO33" s="27">
        <v>10458.1548967572</v>
      </c>
      <c r="AP33" s="27">
        <v>129.30510671582701</v>
      </c>
      <c r="AQ33" s="27">
        <v>5709.7884669576697</v>
      </c>
      <c r="AR33" s="27">
        <v>0</v>
      </c>
      <c r="AS33" s="27">
        <v>52805.404024757903</v>
      </c>
      <c r="AT33" s="27">
        <v>5867.2655366986901</v>
      </c>
      <c r="AU33" s="27">
        <v>58672.669561456598</v>
      </c>
      <c r="AV33" s="27">
        <v>4016.9618782481198</v>
      </c>
      <c r="AW33" s="27">
        <v>1410.6592567755699</v>
      </c>
      <c r="AX33" s="27">
        <v>19.414556882003101</v>
      </c>
      <c r="AY33" s="27">
        <v>112397.656055539</v>
      </c>
      <c r="AZ33" s="27">
        <v>52.121909779151999</v>
      </c>
      <c r="BA33" s="27">
        <v>817.80195803501999</v>
      </c>
      <c r="BB33" s="27">
        <v>1433.93893913589</v>
      </c>
      <c r="BC33" s="27">
        <v>13.4122012976405</v>
      </c>
      <c r="BD33" s="27">
        <v>5.0778340977860097E-2</v>
      </c>
      <c r="BE33" s="27">
        <v>850.61135942503404</v>
      </c>
      <c r="BF33" s="27">
        <v>23436.204393726799</v>
      </c>
      <c r="BG33" s="27">
        <v>19734.959910628</v>
      </c>
      <c r="BH33" s="27">
        <v>3701.2444830988102</v>
      </c>
      <c r="BI33" s="27">
        <v>15.259672540881899</v>
      </c>
      <c r="BJ33" s="27">
        <v>0.70018668529572303</v>
      </c>
      <c r="BK33" s="27">
        <v>1484.6704279501901</v>
      </c>
      <c r="BL33" s="27">
        <v>109.995257990376</v>
      </c>
      <c r="BM33" s="27">
        <v>4426.1183877599296</v>
      </c>
      <c r="BN33" s="27">
        <v>147.719296200885</v>
      </c>
      <c r="BO33" s="27">
        <v>110.729135126793</v>
      </c>
      <c r="BP33" s="27">
        <v>8859.8816395773702</v>
      </c>
      <c r="BQ33" s="27">
        <v>5352.1056084619404</v>
      </c>
      <c r="BR33" s="27">
        <v>494.36612571636402</v>
      </c>
      <c r="BS33" s="27">
        <v>895.35936656801005</v>
      </c>
      <c r="BT33" s="27">
        <v>2.8087116161532601</v>
      </c>
      <c r="BU33" s="27">
        <v>8484.7642205724296</v>
      </c>
      <c r="BV33" s="27">
        <v>64642.831675480003</v>
      </c>
      <c r="BW33" s="27">
        <v>41.876586389986599</v>
      </c>
      <c r="BX33" s="27">
        <v>2777.7010235171601</v>
      </c>
      <c r="BY33" s="27">
        <v>10055.632466631299</v>
      </c>
      <c r="BZ33" s="27">
        <v>23226.487828200799</v>
      </c>
      <c r="CA33" s="27">
        <v>209887.219675259</v>
      </c>
      <c r="CB33" s="27">
        <v>9603.5582893622195</v>
      </c>
      <c r="CC33" s="29"/>
      <c r="CD33" s="56">
        <f t="shared" si="0"/>
        <v>6.8406534120024811E-3</v>
      </c>
      <c r="CE33" s="56">
        <f t="shared" si="1"/>
        <v>5.694110427989227E-3</v>
      </c>
      <c r="CF33" s="56">
        <f t="shared" si="2"/>
        <v>3.8423094832861372E-3</v>
      </c>
      <c r="CG33" s="56">
        <f t="shared" si="3"/>
        <v>3.8324043083718825E-3</v>
      </c>
      <c r="CH33" s="56">
        <f t="shared" si="4"/>
        <v>3.8776470551174515E-3</v>
      </c>
      <c r="CI33" s="56">
        <f t="shared" si="5"/>
        <v>1.1947480097408358E-3</v>
      </c>
      <c r="CJ33" s="56">
        <f t="shared" si="6"/>
        <v>2.6408271430206384E-3</v>
      </c>
      <c r="CK33" s="56">
        <f t="shared" si="7"/>
        <v>7.0347422830828706E-3</v>
      </c>
      <c r="CL33" s="56">
        <f t="shared" si="8"/>
        <v>0.13094965195823077</v>
      </c>
      <c r="CM33" s="56" t="str">
        <f t="shared" si="9"/>
        <v/>
      </c>
      <c r="CN33" s="56">
        <f t="shared" si="10"/>
        <v>1.0369818270416E-2</v>
      </c>
      <c r="CO33" s="56">
        <f t="shared" si="11"/>
        <v>2.7393353613149943E-3</v>
      </c>
      <c r="CP33" s="56">
        <f t="shared" si="12"/>
        <v>5.7968829262475879E-3</v>
      </c>
      <c r="CQ33" s="56">
        <f t="shared" si="13"/>
        <v>2.4324361980716412E-3</v>
      </c>
      <c r="CR33" s="56">
        <f t="shared" si="14"/>
        <v>2.2858344109269483E-3</v>
      </c>
      <c r="CS33" s="56">
        <f t="shared" si="15"/>
        <v>6.3949537936139975E-3</v>
      </c>
    </row>
    <row r="34" spans="1:97" x14ac:dyDescent="0.3">
      <c r="A34" s="29" t="s">
        <v>33</v>
      </c>
      <c r="B34" s="27">
        <v>42242.108719999997</v>
      </c>
      <c r="C34" s="27">
        <v>1352.8482306000001</v>
      </c>
      <c r="D34" s="27">
        <v>15799.19616</v>
      </c>
      <c r="E34" s="27">
        <v>17158.486164000002</v>
      </c>
      <c r="F34" s="27">
        <v>14938.486815</v>
      </c>
      <c r="G34" s="27">
        <v>1816.0872969</v>
      </c>
      <c r="H34" s="27">
        <v>127756.77159999999</v>
      </c>
      <c r="I34" s="27">
        <v>129.13434907000001</v>
      </c>
      <c r="J34" s="27">
        <v>269.52476328</v>
      </c>
      <c r="K34" s="27"/>
      <c r="L34" s="27">
        <v>136.41602993000001</v>
      </c>
      <c r="M34" s="27">
        <v>24.30468814</v>
      </c>
      <c r="N34" s="27">
        <v>5200.8260049</v>
      </c>
      <c r="O34" s="27">
        <v>3.7996809312000002</v>
      </c>
      <c r="P34" s="27">
        <v>13.423838822</v>
      </c>
      <c r="Q34" s="27">
        <v>17.459590286000001</v>
      </c>
      <c r="R34" s="27"/>
      <c r="S34" s="27" t="s">
        <v>33</v>
      </c>
      <c r="T34" s="27">
        <v>6195.6281874112701</v>
      </c>
      <c r="U34" s="27">
        <v>3.8053693385504999</v>
      </c>
      <c r="V34" s="27">
        <v>138.534048319547</v>
      </c>
      <c r="W34" s="27">
        <v>137.97713422230601</v>
      </c>
      <c r="X34" s="27">
        <v>230.82284316194</v>
      </c>
      <c r="Y34" s="27">
        <v>352.38596421945601</v>
      </c>
      <c r="Z34" s="27">
        <v>13.4519529655177</v>
      </c>
      <c r="AA34" s="27">
        <v>1331.7553465743199</v>
      </c>
      <c r="AB34" s="27">
        <v>0</v>
      </c>
      <c r="AC34" s="27">
        <v>42604.3293095013</v>
      </c>
      <c r="AD34" s="27">
        <v>338.171500823884</v>
      </c>
      <c r="AE34" s="27">
        <v>77.213212753488307</v>
      </c>
      <c r="AF34" s="27">
        <v>62.014589422162999</v>
      </c>
      <c r="AG34" s="27">
        <v>9530.1193380558598</v>
      </c>
      <c r="AH34" s="27">
        <v>152.39888353734401</v>
      </c>
      <c r="AI34" s="27">
        <v>152.39888353734401</v>
      </c>
      <c r="AJ34" s="27">
        <v>24.371305303063799</v>
      </c>
      <c r="AK34" s="27">
        <v>0</v>
      </c>
      <c r="AL34" s="27">
        <v>1666.9297099953401</v>
      </c>
      <c r="AM34" s="27">
        <v>9.3208792137962195</v>
      </c>
      <c r="AN34" s="27">
        <v>927.91901708118996</v>
      </c>
      <c r="AO34" s="27">
        <v>5247.5744296148596</v>
      </c>
      <c r="AP34" s="27">
        <v>19.5188038989787</v>
      </c>
      <c r="AQ34" s="27">
        <v>1358.7251192343299</v>
      </c>
      <c r="AR34" s="27">
        <v>0</v>
      </c>
      <c r="AS34" s="27">
        <v>14256.626121726</v>
      </c>
      <c r="AT34" s="27">
        <v>1584.0692708036299</v>
      </c>
      <c r="AU34" s="27">
        <v>15840.6953925296</v>
      </c>
      <c r="AV34" s="27">
        <v>2489.05154930353</v>
      </c>
      <c r="AW34" s="27">
        <v>957.941403489035</v>
      </c>
      <c r="AX34" s="27">
        <v>2.6256860522385099</v>
      </c>
      <c r="AY34" s="27">
        <v>65785.512428353599</v>
      </c>
      <c r="AZ34" s="27">
        <v>61.189889624497702</v>
      </c>
      <c r="BA34" s="27">
        <v>279.34515231182098</v>
      </c>
      <c r="BB34" s="27">
        <v>722.778075541372</v>
      </c>
      <c r="BC34" s="27">
        <v>3.2065654801391101</v>
      </c>
      <c r="BD34" s="27">
        <v>2.8087047008052299E-2</v>
      </c>
      <c r="BE34" s="27">
        <v>977.85224903410005</v>
      </c>
      <c r="BF34" s="27">
        <v>17194.555917940601</v>
      </c>
      <c r="BG34" s="27">
        <v>14968.553728332099</v>
      </c>
      <c r="BH34" s="27">
        <v>2226.00218960851</v>
      </c>
      <c r="BI34" s="27">
        <v>17.6350267088851</v>
      </c>
      <c r="BJ34" s="27">
        <v>0.199695088190391</v>
      </c>
      <c r="BK34" s="27">
        <v>1702.0864039639</v>
      </c>
      <c r="BL34" s="27">
        <v>39.781120873912101</v>
      </c>
      <c r="BM34" s="27">
        <v>2808.7185759244198</v>
      </c>
      <c r="BN34" s="27">
        <v>40.952483366678202</v>
      </c>
      <c r="BO34" s="27">
        <v>22.965799432309801</v>
      </c>
      <c r="BP34" s="27">
        <v>6374.8234708466198</v>
      </c>
      <c r="BQ34" s="27">
        <v>3794.3576757742599</v>
      </c>
      <c r="BR34" s="27">
        <v>1245.18789055154</v>
      </c>
      <c r="BS34" s="27">
        <v>669.01834891449903</v>
      </c>
      <c r="BT34" s="27">
        <v>0.15920756996643401</v>
      </c>
      <c r="BU34" s="27">
        <v>1821.98436527588</v>
      </c>
      <c r="BV34" s="27">
        <v>37446.254274853498</v>
      </c>
      <c r="BW34" s="27">
        <v>13.703627888402</v>
      </c>
      <c r="BX34" s="27">
        <v>1494.23258734604</v>
      </c>
      <c r="BY34" s="27">
        <v>8204.8444816807805</v>
      </c>
      <c r="BZ34" s="27">
        <v>15373.497148823801</v>
      </c>
      <c r="CA34" s="27">
        <v>128109.19913666999</v>
      </c>
      <c r="CB34" s="27">
        <v>6814.8178925234597</v>
      </c>
      <c r="CC34" s="29"/>
      <c r="CD34" s="56">
        <f t="shared" si="0"/>
        <v>8.5748699692590313E-3</v>
      </c>
      <c r="CE34" s="56">
        <f t="shared" si="1"/>
        <v>4.3440856863325786E-3</v>
      </c>
      <c r="CF34" s="56">
        <f t="shared" si="2"/>
        <v>2.6266673385996306E-3</v>
      </c>
      <c r="CG34" s="56">
        <f t="shared" si="3"/>
        <v>2.1021524623936038E-3</v>
      </c>
      <c r="CH34" s="56">
        <f t="shared" si="4"/>
        <v>2.0127147886162202E-3</v>
      </c>
      <c r="CI34" s="56">
        <f t="shared" si="5"/>
        <v>3.2471282553135803E-3</v>
      </c>
      <c r="CJ34" s="56">
        <f t="shared" si="6"/>
        <v>2.758582048186338E-3</v>
      </c>
      <c r="CK34" s="56">
        <f t="shared" si="7"/>
        <v>6.8477405244924988E-2</v>
      </c>
      <c r="CL34" s="56">
        <f t="shared" si="8"/>
        <v>0.30743446327925855</v>
      </c>
      <c r="CM34" s="56" t="str">
        <f t="shared" si="9"/>
        <v/>
      </c>
      <c r="CN34" s="56">
        <f t="shared" si="10"/>
        <v>0.11716257697534063</v>
      </c>
      <c r="CO34" s="56">
        <f t="shared" si="11"/>
        <v>2.740918240961216E-3</v>
      </c>
      <c r="CP34" s="56">
        <f t="shared" si="12"/>
        <v>8.988653854371427E-3</v>
      </c>
      <c r="CQ34" s="56">
        <f t="shared" si="13"/>
        <v>1.4970750053750438E-3</v>
      </c>
      <c r="CR34" s="56">
        <f t="shared" si="14"/>
        <v>2.0943445381379202E-3</v>
      </c>
      <c r="CS34" s="56">
        <f t="shared" si="15"/>
        <v>0.11794169160028241</v>
      </c>
    </row>
    <row r="35" spans="1:97" x14ac:dyDescent="0.3">
      <c r="A35" s="29" t="s">
        <v>34</v>
      </c>
      <c r="B35" s="27">
        <v>4083.6933402</v>
      </c>
      <c r="C35" s="27">
        <v>148.14658474000001</v>
      </c>
      <c r="D35" s="27">
        <v>1275.4177182000001</v>
      </c>
      <c r="E35" s="27">
        <v>933.45664552000005</v>
      </c>
      <c r="F35" s="27">
        <v>826.53556712</v>
      </c>
      <c r="G35" s="27">
        <v>180.05162232999999</v>
      </c>
      <c r="H35" s="27">
        <v>22982.753041</v>
      </c>
      <c r="I35" s="27">
        <v>14.537586811000001</v>
      </c>
      <c r="J35" s="27">
        <v>68.793793258999997</v>
      </c>
      <c r="K35" s="27"/>
      <c r="L35" s="27">
        <v>16.246427162</v>
      </c>
      <c r="M35" s="27">
        <v>7.3907925497000004</v>
      </c>
      <c r="N35" s="27">
        <v>391.64615868999999</v>
      </c>
      <c r="O35" s="27">
        <v>0.65941291550000003</v>
      </c>
      <c r="P35" s="27">
        <v>1.3616847600000001E-2</v>
      </c>
      <c r="Q35" s="27">
        <v>104.64371986</v>
      </c>
      <c r="R35" s="27"/>
      <c r="S35" s="27" t="s">
        <v>34</v>
      </c>
      <c r="T35" s="27">
        <v>601.963465030561</v>
      </c>
      <c r="U35" s="27">
        <v>0.66120071249875301</v>
      </c>
      <c r="V35" s="27">
        <v>14.6183351849965</v>
      </c>
      <c r="W35" s="27">
        <v>14.618332329688201</v>
      </c>
      <c r="X35" s="27">
        <v>38.428010571818298</v>
      </c>
      <c r="Y35" s="27">
        <v>76.329026685230701</v>
      </c>
      <c r="Z35" s="27">
        <v>1.3619074833941E-2</v>
      </c>
      <c r="AA35" s="27">
        <v>53.110898469839697</v>
      </c>
      <c r="AB35" s="27">
        <v>0</v>
      </c>
      <c r="AC35" s="27">
        <v>4116.3470776523</v>
      </c>
      <c r="AD35" s="27">
        <v>35.9549807444048</v>
      </c>
      <c r="AE35" s="27">
        <v>5.7388240737022702</v>
      </c>
      <c r="AF35" s="27">
        <v>4.1498351333431396</v>
      </c>
      <c r="AG35" s="27">
        <v>758.96633238220704</v>
      </c>
      <c r="AH35" s="27">
        <v>16.354609691944098</v>
      </c>
      <c r="AI35" s="27">
        <v>16.354609691944098</v>
      </c>
      <c r="AJ35" s="27">
        <v>7.4110311440819698</v>
      </c>
      <c r="AK35" s="27">
        <v>0</v>
      </c>
      <c r="AL35" s="27">
        <v>391.90821098891598</v>
      </c>
      <c r="AM35" s="27">
        <v>1.05402960175486</v>
      </c>
      <c r="AN35" s="27">
        <v>102.80298256232101</v>
      </c>
      <c r="AO35" s="27">
        <v>395.86039537276798</v>
      </c>
      <c r="AP35" s="27">
        <v>104.966836756668</v>
      </c>
      <c r="AQ35" s="27">
        <v>149.00967972089401</v>
      </c>
      <c r="AR35" s="27">
        <v>0</v>
      </c>
      <c r="AS35" s="27">
        <v>1154.8355665382401</v>
      </c>
      <c r="AT35" s="27">
        <v>128.31492697410101</v>
      </c>
      <c r="AU35" s="27">
        <v>1283.1504935123401</v>
      </c>
      <c r="AV35" s="27">
        <v>223.81085728388399</v>
      </c>
      <c r="AW35" s="27">
        <v>350.76488106505298</v>
      </c>
      <c r="AX35" s="27">
        <v>0.27584239962080498</v>
      </c>
      <c r="AY35" s="27">
        <v>12154.858086145599</v>
      </c>
      <c r="AZ35" s="27">
        <v>0.60028307467605801</v>
      </c>
      <c r="BA35" s="27">
        <v>51.931357066088999</v>
      </c>
      <c r="BB35" s="27">
        <v>70.366287626007903</v>
      </c>
      <c r="BC35" s="27">
        <v>0.23134842220715701</v>
      </c>
      <c r="BD35" s="27">
        <v>2.6014150432381402E-3</v>
      </c>
      <c r="BE35" s="27">
        <v>42.9185947078049</v>
      </c>
      <c r="BF35" s="27">
        <v>937.333440793406</v>
      </c>
      <c r="BG35" s="27">
        <v>829.84767127561202</v>
      </c>
      <c r="BH35" s="27">
        <v>107.485769517794</v>
      </c>
      <c r="BI35" s="27">
        <v>0.688618325038442</v>
      </c>
      <c r="BJ35" s="27">
        <v>1.40459007268638E-2</v>
      </c>
      <c r="BK35" s="27">
        <v>27.5991543070046</v>
      </c>
      <c r="BL35" s="27">
        <v>4.47851499528762</v>
      </c>
      <c r="BM35" s="27">
        <v>216.451699818669</v>
      </c>
      <c r="BN35" s="27">
        <v>9.9029286573300901</v>
      </c>
      <c r="BO35" s="27">
        <v>3.0112061553045901</v>
      </c>
      <c r="BP35" s="27">
        <v>381.291691000181</v>
      </c>
      <c r="BQ35" s="27">
        <v>592.39577975660495</v>
      </c>
      <c r="BR35" s="27">
        <v>5.9109470577666103</v>
      </c>
      <c r="BS35" s="27">
        <v>14.156414239653399</v>
      </c>
      <c r="BT35" s="27">
        <v>1.6136107199744201E-2</v>
      </c>
      <c r="BU35" s="27">
        <v>181.04880132718199</v>
      </c>
      <c r="BV35" s="27">
        <v>6495.0769829802002</v>
      </c>
      <c r="BW35" s="27">
        <v>2.1627828867033698</v>
      </c>
      <c r="BX35" s="27">
        <v>151.66546115314301</v>
      </c>
      <c r="BY35" s="27">
        <v>1128.28872211407</v>
      </c>
      <c r="BZ35" s="27">
        <v>2939.2659586104201</v>
      </c>
      <c r="CA35" s="27">
        <v>23045.8612908061</v>
      </c>
      <c r="CB35" s="27">
        <v>2421.1928507716102</v>
      </c>
      <c r="CC35" s="29"/>
      <c r="CD35" s="56">
        <f t="shared" ref="CD35:CD51" si="16">IF(AC35=0,"",(AC35-B35)/B35)</f>
        <v>7.9961286835266553E-3</v>
      </c>
      <c r="CE35" s="56">
        <f t="shared" ref="CE35:CE61" si="17">IF(AQ35=0,"",(AQ35-C35)/C35)</f>
        <v>5.8259526023414724E-3</v>
      </c>
      <c r="CF35" s="56">
        <f t="shared" ref="CF35:CF61" si="18">IF(AU35=0,"",(AU35-D35)/D35)</f>
        <v>6.0629354618448178E-3</v>
      </c>
      <c r="CG35" s="56">
        <f t="shared" ref="CG35:CG61" si="19">IF(BF35=0,"",(BF35-E35)/E35)</f>
        <v>4.1531605051098033E-3</v>
      </c>
      <c r="CH35" s="56">
        <f t="shared" ref="CH35:CH61" si="20">IF(BG35=0,"",(BG35-F35)/F35)</f>
        <v>4.0072131041532701E-3</v>
      </c>
      <c r="CI35" s="56">
        <f t="shared" ref="CI35:CI61" si="21">IF(BU35=0,"",(BU35-G35)/G35)</f>
        <v>5.5382949860588709E-3</v>
      </c>
      <c r="CJ35" s="56">
        <f t="shared" ref="CJ35:CJ61" si="22">IF(CA35=0,"",(CA35-H35)/H35)</f>
        <v>2.7458960070414003E-3</v>
      </c>
      <c r="CK35" s="56">
        <f t="shared" ref="CK35:CK61" si="23">IF(W35=0,"",(W35-I35)/I35)</f>
        <v>5.5542587458259152E-3</v>
      </c>
      <c r="CL35" s="56">
        <f t="shared" ref="CL35:CL51" si="24">IF(Y35=0,"",Y35-J35)/J35</f>
        <v>0.10953362315494794</v>
      </c>
      <c r="CM35" s="56" t="str">
        <f t="shared" ref="CM35:CM61" si="25">IF(AB35=0,"",(AB35-K35)/K35)</f>
        <v/>
      </c>
      <c r="CN35" s="56">
        <f t="shared" ref="CN35:CN61" si="26">IF(AI35=0,"",(AI35-L35)/L35)</f>
        <v>6.6588505192781665E-3</v>
      </c>
      <c r="CO35" s="56">
        <f t="shared" ref="CO35:CO61" si="27">IF(AJ35=0,"",(AJ35-M35)/M35)</f>
        <v>2.7383523818147086E-3</v>
      </c>
      <c r="CP35" s="56">
        <f t="shared" ref="CP35:CP61" si="28">IF(AO35=0,"",(AO35-N35)/N35)</f>
        <v>1.076031665129566E-2</v>
      </c>
      <c r="CQ35" s="56">
        <f t="shared" ref="CQ35:CQ51" si="29">IF(U35=0,"",(U35-O35)/O35)</f>
        <v>2.7111949989596122E-3</v>
      </c>
      <c r="CR35" s="56">
        <f t="shared" ref="CR35:CR51" si="30">IF(Z35=0,"",(Z35-P35)/P35)</f>
        <v>1.635645787060873E-4</v>
      </c>
      <c r="CS35" s="56">
        <f t="shared" ref="CS35:CS61" si="31">IF(AP35=0,"",(AP35-Q35)/Q35)</f>
        <v>3.0877810641698009E-3</v>
      </c>
    </row>
    <row r="36" spans="1:97" x14ac:dyDescent="0.3">
      <c r="A36" s="29" t="s">
        <v>35</v>
      </c>
      <c r="B36" s="27">
        <v>97454.593078000005</v>
      </c>
      <c r="C36" s="27">
        <v>3813.6617707</v>
      </c>
      <c r="D36" s="27">
        <v>35083.369606</v>
      </c>
      <c r="E36" s="27">
        <v>18646.771102999999</v>
      </c>
      <c r="F36" s="27">
        <v>15801.279289</v>
      </c>
      <c r="G36" s="27">
        <v>2547.7800698999999</v>
      </c>
      <c r="H36" s="27">
        <v>152145.94735</v>
      </c>
      <c r="I36" s="27">
        <v>178.63760325000001</v>
      </c>
      <c r="J36" s="27">
        <v>402.18765185000001</v>
      </c>
      <c r="K36" s="27"/>
      <c r="L36" s="27">
        <v>221.5544147</v>
      </c>
      <c r="M36" s="27">
        <v>462.63399815999998</v>
      </c>
      <c r="N36" s="27">
        <v>6725.0489919000001</v>
      </c>
      <c r="O36" s="27">
        <v>55.595815555000001</v>
      </c>
      <c r="P36" s="27">
        <v>1.1885014518000001</v>
      </c>
      <c r="Q36" s="27">
        <v>107.66839252</v>
      </c>
      <c r="R36" s="27"/>
      <c r="S36" s="27" t="s">
        <v>35</v>
      </c>
      <c r="T36" s="27">
        <v>8387.6514323555803</v>
      </c>
      <c r="U36" s="27">
        <v>55.746265769626199</v>
      </c>
      <c r="V36" s="27">
        <v>179.894237799389</v>
      </c>
      <c r="W36" s="27">
        <v>179.81156341524101</v>
      </c>
      <c r="X36" s="27">
        <v>192.087969498272</v>
      </c>
      <c r="Y36" s="27">
        <v>464.63258332138298</v>
      </c>
      <c r="Z36" s="27">
        <v>1.1884332582735999</v>
      </c>
      <c r="AA36" s="27">
        <v>2110.6977838197299</v>
      </c>
      <c r="AB36" s="27">
        <v>0</v>
      </c>
      <c r="AC36" s="27">
        <v>98065.154206914696</v>
      </c>
      <c r="AD36" s="27">
        <v>881.58950740281398</v>
      </c>
      <c r="AE36" s="27">
        <v>72.360764556707906</v>
      </c>
      <c r="AF36" s="27">
        <v>103.027697835458</v>
      </c>
      <c r="AG36" s="27">
        <v>11002.634998727801</v>
      </c>
      <c r="AH36" s="27">
        <v>223.58837216733301</v>
      </c>
      <c r="AI36" s="27">
        <v>223.58837216733301</v>
      </c>
      <c r="AJ36" s="27">
        <v>463.90316407197997</v>
      </c>
      <c r="AK36" s="27">
        <v>0</v>
      </c>
      <c r="AL36" s="27">
        <v>1442.7248246169099</v>
      </c>
      <c r="AM36" s="27">
        <v>3.7855373799453198</v>
      </c>
      <c r="AN36" s="27">
        <v>898.835758325391</v>
      </c>
      <c r="AO36" s="27">
        <v>6767.5743169669004</v>
      </c>
      <c r="AP36" s="27">
        <v>108.01314933488899</v>
      </c>
      <c r="AQ36" s="27">
        <v>3834.8510155050999</v>
      </c>
      <c r="AR36" s="27">
        <v>0</v>
      </c>
      <c r="AS36" s="27">
        <v>31687.529645684099</v>
      </c>
      <c r="AT36" s="27">
        <v>3520.8373156081698</v>
      </c>
      <c r="AU36" s="27">
        <v>35208.366961292297</v>
      </c>
      <c r="AV36" s="27">
        <v>3569.2651594821</v>
      </c>
      <c r="AW36" s="27">
        <v>1045.3892891559001</v>
      </c>
      <c r="AX36" s="27">
        <v>8.9123492055093507</v>
      </c>
      <c r="AY36" s="27">
        <v>77775.896083380998</v>
      </c>
      <c r="AZ36" s="27">
        <v>31.323621970160399</v>
      </c>
      <c r="BA36" s="27">
        <v>753.28832266847405</v>
      </c>
      <c r="BB36" s="27">
        <v>1151.7288373374699</v>
      </c>
      <c r="BC36" s="27">
        <v>6.7439860624900101</v>
      </c>
      <c r="BD36" s="27">
        <v>2.4420839187155798</v>
      </c>
      <c r="BE36" s="27">
        <v>874.69136173988704</v>
      </c>
      <c r="BF36" s="27">
        <v>18710.169044980401</v>
      </c>
      <c r="BG36" s="27">
        <v>15854.085496751501</v>
      </c>
      <c r="BH36" s="27">
        <v>2856.0835482288599</v>
      </c>
      <c r="BI36" s="27">
        <v>14.633887449638101</v>
      </c>
      <c r="BJ36" s="27">
        <v>0.26295838048468601</v>
      </c>
      <c r="BK36" s="27">
        <v>1121.1829077861701</v>
      </c>
      <c r="BL36" s="27">
        <v>70.254672045944304</v>
      </c>
      <c r="BM36" s="27">
        <v>3693.9720564162699</v>
      </c>
      <c r="BN36" s="27">
        <v>141.570889212233</v>
      </c>
      <c r="BO36" s="27">
        <v>47.455204142484703</v>
      </c>
      <c r="BP36" s="27">
        <v>6992.2004177758599</v>
      </c>
      <c r="BQ36" s="27">
        <v>5370.18510047992</v>
      </c>
      <c r="BR36" s="27">
        <v>503.83851576029099</v>
      </c>
      <c r="BS36" s="27">
        <v>439.002659986661</v>
      </c>
      <c r="BT36" s="27">
        <v>0.58076489282781296</v>
      </c>
      <c r="BU36" s="27">
        <v>2558.4006588468701</v>
      </c>
      <c r="BV36" s="27">
        <v>41722.972749228102</v>
      </c>
      <c r="BW36" s="27">
        <v>20.014156881936898</v>
      </c>
      <c r="BX36" s="27">
        <v>2312.88212847164</v>
      </c>
      <c r="BY36" s="27">
        <v>8047.6032548430503</v>
      </c>
      <c r="BZ36" s="27">
        <v>18628.179525421299</v>
      </c>
      <c r="CA36" s="27">
        <v>152567.002975357</v>
      </c>
      <c r="CB36" s="27">
        <v>8058.8268150168296</v>
      </c>
      <c r="CC36" s="29"/>
      <c r="CD36" s="56">
        <f t="shared" si="16"/>
        <v>6.2650831492982008E-3</v>
      </c>
      <c r="CE36" s="56">
        <f t="shared" si="17"/>
        <v>5.556141598055394E-3</v>
      </c>
      <c r="CF36" s="56">
        <f t="shared" si="18"/>
        <v>3.5628663009302096E-3</v>
      </c>
      <c r="CG36" s="56">
        <f t="shared" si="19"/>
        <v>3.3999420934706483E-3</v>
      </c>
      <c r="CH36" s="56">
        <f t="shared" si="20"/>
        <v>3.3418944621946777E-3</v>
      </c>
      <c r="CI36" s="56">
        <f t="shared" si="21"/>
        <v>4.1685658320135197E-3</v>
      </c>
      <c r="CJ36" s="56">
        <f t="shared" si="22"/>
        <v>2.7674455527125531E-3</v>
      </c>
      <c r="CK36" s="56">
        <f t="shared" si="23"/>
        <v>6.5717415811835725E-3</v>
      </c>
      <c r="CL36" s="56">
        <f t="shared" si="24"/>
        <v>0.15526317425248165</v>
      </c>
      <c r="CM36" s="56" t="str">
        <f t="shared" si="25"/>
        <v/>
      </c>
      <c r="CN36" s="56">
        <f t="shared" si="26"/>
        <v>9.1803969245529572E-3</v>
      </c>
      <c r="CO36" s="56">
        <f t="shared" si="27"/>
        <v>2.7433476939173434E-3</v>
      </c>
      <c r="CP36" s="56">
        <f t="shared" si="28"/>
        <v>6.3234223450446148E-3</v>
      </c>
      <c r="CQ36" s="56">
        <f t="shared" si="29"/>
        <v>2.7061427757518759E-3</v>
      </c>
      <c r="CR36" s="56">
        <f t="shared" si="30"/>
        <v>-5.737773925047836E-5</v>
      </c>
      <c r="CS36" s="56">
        <f t="shared" si="31"/>
        <v>3.2020243529219143E-3</v>
      </c>
    </row>
    <row r="37" spans="1:97" x14ac:dyDescent="0.3">
      <c r="A37" s="29" t="s">
        <v>36</v>
      </c>
      <c r="B37" s="27">
        <v>33103.252530999998</v>
      </c>
      <c r="C37" s="27">
        <v>833.27158362</v>
      </c>
      <c r="D37" s="27">
        <v>8363.9437732000006</v>
      </c>
      <c r="E37" s="27">
        <v>7720.9967778999999</v>
      </c>
      <c r="F37" s="27">
        <v>6667.6270322999999</v>
      </c>
      <c r="G37" s="27">
        <v>1236.6673596999999</v>
      </c>
      <c r="H37" s="27">
        <v>55661.532949</v>
      </c>
      <c r="I37" s="27">
        <v>78.335340787999996</v>
      </c>
      <c r="J37" s="27">
        <v>225.26670222999999</v>
      </c>
      <c r="K37" s="27"/>
      <c r="L37" s="27">
        <v>84.935696742000005</v>
      </c>
      <c r="M37" s="27">
        <v>33.367529922999999</v>
      </c>
      <c r="N37" s="27">
        <v>1996.5516094</v>
      </c>
      <c r="O37" s="27">
        <v>3.2482303830000001</v>
      </c>
      <c r="P37" s="27">
        <v>0.68817216250000002</v>
      </c>
      <c r="Q37" s="27">
        <v>82.873173874000003</v>
      </c>
      <c r="R37" s="27"/>
      <c r="S37" s="27" t="s">
        <v>36</v>
      </c>
      <c r="T37" s="27">
        <v>2187.1479796562799</v>
      </c>
      <c r="U37" s="27">
        <v>3.25606831981244</v>
      </c>
      <c r="V37" s="27">
        <v>78.748330145360697</v>
      </c>
      <c r="W37" s="27">
        <v>78.748312673593105</v>
      </c>
      <c r="X37" s="27">
        <v>69.141708616776</v>
      </c>
      <c r="Y37" s="27">
        <v>242.984220123314</v>
      </c>
      <c r="Z37" s="27">
        <v>0.68809043095718303</v>
      </c>
      <c r="AA37" s="27">
        <v>535.00263672510698</v>
      </c>
      <c r="AB37" s="27">
        <v>0</v>
      </c>
      <c r="AC37" s="27">
        <v>33298.070007771203</v>
      </c>
      <c r="AD37" s="27">
        <v>311.90139567986398</v>
      </c>
      <c r="AE37" s="27">
        <v>23.401349489763302</v>
      </c>
      <c r="AF37" s="27">
        <v>37.177917061109099</v>
      </c>
      <c r="AG37" s="27">
        <v>3823.4444247946499</v>
      </c>
      <c r="AH37" s="27">
        <v>85.491379507743403</v>
      </c>
      <c r="AI37" s="27">
        <v>85.491379507743403</v>
      </c>
      <c r="AJ37" s="27">
        <v>33.459051508827798</v>
      </c>
      <c r="AK37" s="27">
        <v>0</v>
      </c>
      <c r="AL37" s="27">
        <v>1268.0179420586801</v>
      </c>
      <c r="AM37" s="27">
        <v>3.8386712409284498</v>
      </c>
      <c r="AN37" s="27">
        <v>257.439627933574</v>
      </c>
      <c r="AO37" s="27">
        <v>2011.61191005564</v>
      </c>
      <c r="AP37" s="27">
        <v>83.167991323477295</v>
      </c>
      <c r="AQ37" s="27">
        <v>837.870744422141</v>
      </c>
      <c r="AR37" s="27">
        <v>0</v>
      </c>
      <c r="AS37" s="27">
        <v>7554.6510874518399</v>
      </c>
      <c r="AT37" s="27">
        <v>839.40540525692097</v>
      </c>
      <c r="AU37" s="27">
        <v>8394.0564927087598</v>
      </c>
      <c r="AV37" s="27">
        <v>537.71957033594902</v>
      </c>
      <c r="AW37" s="27">
        <v>561.822533752156</v>
      </c>
      <c r="AX37" s="27">
        <v>1.65321294311524</v>
      </c>
      <c r="AY37" s="27">
        <v>31436.037517412598</v>
      </c>
      <c r="AZ37" s="27">
        <v>15.4675827880751</v>
      </c>
      <c r="BA37" s="27">
        <v>314.00537087804503</v>
      </c>
      <c r="BB37" s="27">
        <v>477.20728947237802</v>
      </c>
      <c r="BC37" s="27">
        <v>1.42236187062175</v>
      </c>
      <c r="BD37" s="27">
        <v>1.6035079349856901E-2</v>
      </c>
      <c r="BE37" s="27">
        <v>418.26738638756098</v>
      </c>
      <c r="BF37" s="27">
        <v>7742.56109947188</v>
      </c>
      <c r="BG37" s="27">
        <v>6685.7496036909797</v>
      </c>
      <c r="BH37" s="27">
        <v>1056.8114957809</v>
      </c>
      <c r="BI37" s="27">
        <v>6.6682286283393104</v>
      </c>
      <c r="BJ37" s="27">
        <v>7.6288867695122803E-2</v>
      </c>
      <c r="BK37" s="27">
        <v>480.19816059568899</v>
      </c>
      <c r="BL37" s="27">
        <v>28.734740304348101</v>
      </c>
      <c r="BM37" s="27">
        <v>1514.3288622497</v>
      </c>
      <c r="BN37" s="27">
        <v>58.4691544723512</v>
      </c>
      <c r="BO37" s="27">
        <v>17.273889521982799</v>
      </c>
      <c r="BP37" s="27">
        <v>2848.7342884858099</v>
      </c>
      <c r="BQ37" s="27">
        <v>1683.1546006332601</v>
      </c>
      <c r="BR37" s="27">
        <v>289.26623351576501</v>
      </c>
      <c r="BS37" s="27">
        <v>213.85222964444901</v>
      </c>
      <c r="BT37" s="27">
        <v>0.108287985692003</v>
      </c>
      <c r="BU37" s="27">
        <v>1237.3392364856099</v>
      </c>
      <c r="BV37" s="27">
        <v>19799.029101844299</v>
      </c>
      <c r="BW37" s="27">
        <v>11.5746572992057</v>
      </c>
      <c r="BX37" s="27">
        <v>586.64329851810896</v>
      </c>
      <c r="BY37" s="27">
        <v>2946.8571329220499</v>
      </c>
      <c r="BZ37" s="27">
        <v>4910.6080777711204</v>
      </c>
      <c r="CA37" s="27">
        <v>55815.2457308046</v>
      </c>
      <c r="CB37" s="27">
        <v>3661.6064968302098</v>
      </c>
      <c r="CC37" s="29"/>
      <c r="CD37" s="56">
        <f t="shared" si="16"/>
        <v>5.885146077073993E-3</v>
      </c>
      <c r="CE37" s="56">
        <f t="shared" si="17"/>
        <v>5.5194019483548991E-3</v>
      </c>
      <c r="CF37" s="56">
        <f t="shared" si="18"/>
        <v>3.6003015234568332E-3</v>
      </c>
      <c r="CG37" s="56">
        <f t="shared" si="19"/>
        <v>2.7929452883083943E-3</v>
      </c>
      <c r="CH37" s="56">
        <f t="shared" si="20"/>
        <v>2.7179941684183319E-3</v>
      </c>
      <c r="CI37" s="56">
        <f t="shared" si="21"/>
        <v>5.432962876719148E-4</v>
      </c>
      <c r="CJ37" s="56">
        <f t="shared" si="22"/>
        <v>2.7615621356572931E-3</v>
      </c>
      <c r="CK37" s="56">
        <f t="shared" si="23"/>
        <v>5.2718464161755586E-3</v>
      </c>
      <c r="CL37" s="56">
        <f t="shared" si="24"/>
        <v>7.8651295188865558E-2</v>
      </c>
      <c r="CM37" s="56" t="str">
        <f t="shared" si="25"/>
        <v/>
      </c>
      <c r="CN37" s="56">
        <f t="shared" si="26"/>
        <v>6.5423936820267221E-3</v>
      </c>
      <c r="CO37" s="56">
        <f t="shared" si="27"/>
        <v>2.7428337080688051E-3</v>
      </c>
      <c r="CP37" s="56">
        <f t="shared" si="28"/>
        <v>7.5431562022911808E-3</v>
      </c>
      <c r="CQ37" s="56">
        <f t="shared" si="29"/>
        <v>2.4129867307013421E-3</v>
      </c>
      <c r="CR37" s="56">
        <f t="shared" si="30"/>
        <v>-1.1876612753423799E-4</v>
      </c>
      <c r="CS37" s="56">
        <f t="shared" si="31"/>
        <v>3.5574533434128146E-3</v>
      </c>
    </row>
    <row r="38" spans="1:97" x14ac:dyDescent="0.3">
      <c r="A38" s="29" t="s">
        <v>37</v>
      </c>
      <c r="B38" s="27">
        <v>43824.815090999997</v>
      </c>
      <c r="C38" s="27">
        <v>619.50480534999997</v>
      </c>
      <c r="D38" s="27">
        <v>8625.8765836999992</v>
      </c>
      <c r="E38" s="27">
        <v>5920.0192674</v>
      </c>
      <c r="F38" s="27">
        <v>4464.7645726000001</v>
      </c>
      <c r="G38" s="27">
        <v>2004.4327568000001</v>
      </c>
      <c r="H38" s="27">
        <v>52643.250653000003</v>
      </c>
      <c r="I38" s="27">
        <v>58.055413489000003</v>
      </c>
      <c r="J38" s="27">
        <v>161.16612855</v>
      </c>
      <c r="K38" s="27"/>
      <c r="L38" s="27">
        <v>67.289932370000002</v>
      </c>
      <c r="M38" s="27">
        <v>20.136401866</v>
      </c>
      <c r="N38" s="27">
        <v>2121.949368</v>
      </c>
      <c r="O38" s="27">
        <v>1.7284304957000001</v>
      </c>
      <c r="P38" s="27">
        <v>9.1873639899999998E-2</v>
      </c>
      <c r="Q38" s="27">
        <v>110.01917838</v>
      </c>
      <c r="R38" s="27"/>
      <c r="S38" s="27" t="s">
        <v>37</v>
      </c>
      <c r="T38" s="27">
        <v>1984.05700460412</v>
      </c>
      <c r="U38" s="27">
        <v>1.7330371515938801</v>
      </c>
      <c r="V38" s="27">
        <v>58.435495570566097</v>
      </c>
      <c r="W38" s="27">
        <v>58.435461102915703</v>
      </c>
      <c r="X38" s="27">
        <v>87.110796841581404</v>
      </c>
      <c r="Y38" s="27">
        <v>181.875629052145</v>
      </c>
      <c r="Z38" s="27">
        <v>9.1934589523466004E-2</v>
      </c>
      <c r="AA38" s="27">
        <v>736.393497886045</v>
      </c>
      <c r="AB38" s="27">
        <v>0</v>
      </c>
      <c r="AC38" s="27">
        <v>44047.569512414702</v>
      </c>
      <c r="AD38" s="27">
        <v>488.70964361790101</v>
      </c>
      <c r="AE38" s="27">
        <v>24.1259723998512</v>
      </c>
      <c r="AF38" s="27">
        <v>52.750523272739997</v>
      </c>
      <c r="AG38" s="27">
        <v>3803.9601394034698</v>
      </c>
      <c r="AH38" s="27">
        <v>68.630731139282204</v>
      </c>
      <c r="AI38" s="27">
        <v>68.630731139282204</v>
      </c>
      <c r="AJ38" s="27">
        <v>20.191540524611799</v>
      </c>
      <c r="AK38" s="27">
        <v>0</v>
      </c>
      <c r="AL38" s="27">
        <v>659.45568445721597</v>
      </c>
      <c r="AM38" s="27">
        <v>1.3528643038497401</v>
      </c>
      <c r="AN38" s="27">
        <v>290.46362002145497</v>
      </c>
      <c r="AO38" s="27">
        <v>2136.7050179460198</v>
      </c>
      <c r="AP38" s="27">
        <v>110.335173997034</v>
      </c>
      <c r="AQ38" s="27">
        <v>622.43252373198402</v>
      </c>
      <c r="AR38" s="27">
        <v>0</v>
      </c>
      <c r="AS38" s="27">
        <v>7781.6393797274004</v>
      </c>
      <c r="AT38" s="27">
        <v>864.62696393547003</v>
      </c>
      <c r="AU38" s="27">
        <v>8646.26634366287</v>
      </c>
      <c r="AV38" s="27">
        <v>791.65745604903805</v>
      </c>
      <c r="AW38" s="27">
        <v>612.98113510959695</v>
      </c>
      <c r="AX38" s="27">
        <v>7.2519700691700102</v>
      </c>
      <c r="AY38" s="27">
        <v>27486.407602506599</v>
      </c>
      <c r="AZ38" s="27">
        <v>7.0319430898879496</v>
      </c>
      <c r="BA38" s="27">
        <v>334.74925397796397</v>
      </c>
      <c r="BB38" s="27">
        <v>418.153084299233</v>
      </c>
      <c r="BC38" s="27">
        <v>4.3063979271041699</v>
      </c>
      <c r="BD38" s="27">
        <v>1.44654653020056E-2</v>
      </c>
      <c r="BE38" s="27">
        <v>275.97712573510302</v>
      </c>
      <c r="BF38" s="27">
        <v>5941.3318599172699</v>
      </c>
      <c r="BG38" s="27">
        <v>4481.9434690157404</v>
      </c>
      <c r="BH38" s="27">
        <v>1459.3883909015201</v>
      </c>
      <c r="BI38" s="27">
        <v>3.4193102411305301</v>
      </c>
      <c r="BJ38" s="27">
        <v>0.14118385935503799</v>
      </c>
      <c r="BK38" s="27">
        <v>253.83931943319101</v>
      </c>
      <c r="BL38" s="27">
        <v>25.680605813588102</v>
      </c>
      <c r="BM38" s="27">
        <v>1126.97303747306</v>
      </c>
      <c r="BN38" s="27">
        <v>65.198058347525603</v>
      </c>
      <c r="BO38" s="27">
        <v>19.079756273527401</v>
      </c>
      <c r="BP38" s="27">
        <v>1781.1182855757099</v>
      </c>
      <c r="BQ38" s="27">
        <v>1399.9198958910399</v>
      </c>
      <c r="BR38" s="27">
        <v>46.142546853177599</v>
      </c>
      <c r="BS38" s="27">
        <v>112.37121688079</v>
      </c>
      <c r="BT38" s="27">
        <v>0.49590770092098102</v>
      </c>
      <c r="BU38" s="27">
        <v>2007.0031901074101</v>
      </c>
      <c r="BV38" s="27">
        <v>15172.893655721</v>
      </c>
      <c r="BW38" s="27">
        <v>29.681013006101299</v>
      </c>
      <c r="BX38" s="27">
        <v>643.96614018736398</v>
      </c>
      <c r="BY38" s="27">
        <v>2448.5722874677999</v>
      </c>
      <c r="BZ38" s="27">
        <v>6174.1212452771997</v>
      </c>
      <c r="CA38" s="27">
        <v>52788.006646163602</v>
      </c>
      <c r="CB38" s="27">
        <v>3328.56448833282</v>
      </c>
      <c r="CC38" s="29"/>
      <c r="CD38" s="56">
        <f t="shared" si="16"/>
        <v>5.0828376788850643E-3</v>
      </c>
      <c r="CE38" s="56">
        <f t="shared" si="17"/>
        <v>4.7259010046419008E-3</v>
      </c>
      <c r="CF38" s="56">
        <f t="shared" si="18"/>
        <v>2.3637899018171195E-3</v>
      </c>
      <c r="CG38" s="56">
        <f t="shared" si="19"/>
        <v>3.6000883704268936E-3</v>
      </c>
      <c r="CH38" s="56">
        <f t="shared" si="20"/>
        <v>3.8476600807053228E-3</v>
      </c>
      <c r="CI38" s="56">
        <f t="shared" si="21"/>
        <v>1.282374426724887E-3</v>
      </c>
      <c r="CJ38" s="56">
        <f t="shared" si="22"/>
        <v>2.7497540780253753E-3</v>
      </c>
      <c r="CK38" s="56">
        <f t="shared" si="23"/>
        <v>6.5462907087503394E-3</v>
      </c>
      <c r="CL38" s="56">
        <f t="shared" si="24"/>
        <v>0.12849784683957408</v>
      </c>
      <c r="CM38" s="56" t="str">
        <f t="shared" si="25"/>
        <v/>
      </c>
      <c r="CN38" s="56">
        <f t="shared" si="26"/>
        <v>1.9925696490668086E-2</v>
      </c>
      <c r="CO38" s="56">
        <f t="shared" si="27"/>
        <v>2.7382577572063653E-3</v>
      </c>
      <c r="CP38" s="56">
        <f t="shared" si="28"/>
        <v>6.9538181110925211E-3</v>
      </c>
      <c r="CQ38" s="56">
        <f t="shared" si="29"/>
        <v>2.6652248414619226E-3</v>
      </c>
      <c r="CR38" s="56">
        <f t="shared" si="30"/>
        <v>6.6340708316712323E-4</v>
      </c>
      <c r="CS38" s="56">
        <f t="shared" si="31"/>
        <v>2.8721866649701229E-3</v>
      </c>
    </row>
    <row r="39" spans="1:97" x14ac:dyDescent="0.3">
      <c r="A39" s="29" t="s">
        <v>130</v>
      </c>
      <c r="B39" s="27">
        <v>143113.35221000001</v>
      </c>
      <c r="C39" s="27">
        <v>3664.7858295000001</v>
      </c>
      <c r="D39" s="27">
        <v>61554.191533999998</v>
      </c>
      <c r="E39" s="27">
        <v>29375.801872</v>
      </c>
      <c r="F39" s="27">
        <v>25180.122986999999</v>
      </c>
      <c r="G39" s="27">
        <v>17972.188042999998</v>
      </c>
      <c r="H39" s="27">
        <v>171039.18899</v>
      </c>
      <c r="I39" s="27">
        <v>216.50931568999999</v>
      </c>
      <c r="J39" s="27">
        <v>468.50365506000003</v>
      </c>
      <c r="K39" s="27"/>
      <c r="L39" s="27">
        <v>252.65426282999999</v>
      </c>
      <c r="M39" s="27">
        <v>73.429038485000007</v>
      </c>
      <c r="N39" s="27">
        <v>6951.1040255999997</v>
      </c>
      <c r="O39" s="27">
        <v>7.9257458113999997</v>
      </c>
      <c r="P39" s="27">
        <v>2.8964974934000001</v>
      </c>
      <c r="Q39" s="27">
        <v>378.29271398999998</v>
      </c>
      <c r="R39" s="27"/>
      <c r="S39" s="27" t="s">
        <v>130</v>
      </c>
      <c r="T39" s="27">
        <v>5339.3297317590796</v>
      </c>
      <c r="U39" s="27">
        <v>7.9422819598600896</v>
      </c>
      <c r="V39" s="27">
        <v>217.80384115114299</v>
      </c>
      <c r="W39" s="27">
        <v>217.80370984580799</v>
      </c>
      <c r="X39" s="27">
        <v>216.80589809170101</v>
      </c>
      <c r="Y39" s="27">
        <v>525.38122658024895</v>
      </c>
      <c r="Z39" s="27">
        <v>2.8961997054133399</v>
      </c>
      <c r="AA39" s="27">
        <v>2472.1856580014401</v>
      </c>
      <c r="AB39" s="27">
        <v>0</v>
      </c>
      <c r="AC39" s="27">
        <v>143856.189451104</v>
      </c>
      <c r="AD39" s="27">
        <v>1330.77528322939</v>
      </c>
      <c r="AE39" s="27">
        <v>72.754174368332997</v>
      </c>
      <c r="AF39" s="27">
        <v>155.82764459994701</v>
      </c>
      <c r="AG39" s="27">
        <v>10940.2973880154</v>
      </c>
      <c r="AH39" s="27">
        <v>261.03470019351698</v>
      </c>
      <c r="AI39" s="27">
        <v>261.03470019351698</v>
      </c>
      <c r="AJ39" s="27">
        <v>73.630209363179503</v>
      </c>
      <c r="AK39" s="27">
        <v>0</v>
      </c>
      <c r="AL39" s="27">
        <v>2086.2230267691698</v>
      </c>
      <c r="AM39" s="27">
        <v>5.0813524421691803</v>
      </c>
      <c r="AN39" s="27">
        <v>910.52352876059399</v>
      </c>
      <c r="AO39" s="27">
        <v>6989.8167102872303</v>
      </c>
      <c r="AP39" s="27">
        <v>379.35200701635</v>
      </c>
      <c r="AQ39" s="27">
        <v>3683.7628432238198</v>
      </c>
      <c r="AR39" s="27">
        <v>0</v>
      </c>
      <c r="AS39" s="27">
        <v>55531.446022939097</v>
      </c>
      <c r="AT39" s="27">
        <v>6170.1611966004702</v>
      </c>
      <c r="AU39" s="27">
        <v>61701.607219539597</v>
      </c>
      <c r="AV39" s="27">
        <v>4016.8549980031298</v>
      </c>
      <c r="AW39" s="27">
        <v>1302.1209644406499</v>
      </c>
      <c r="AX39" s="27">
        <v>5.9117030211037402</v>
      </c>
      <c r="AY39" s="27">
        <v>94109.530263906403</v>
      </c>
      <c r="AZ39" s="27">
        <v>61.023021653797201</v>
      </c>
      <c r="BA39" s="27">
        <v>1025.81409391689</v>
      </c>
      <c r="BB39" s="27">
        <v>1818.4166644069201</v>
      </c>
      <c r="BC39" s="27">
        <v>7.1022352698732902</v>
      </c>
      <c r="BD39" s="27">
        <v>5.2942831858992297E-2</v>
      </c>
      <c r="BE39" s="27">
        <v>1493.6404370663099</v>
      </c>
      <c r="BF39" s="27">
        <v>29454.968929349201</v>
      </c>
      <c r="BG39" s="27">
        <v>25245.8276302757</v>
      </c>
      <c r="BH39" s="27">
        <v>4209.1412990734998</v>
      </c>
      <c r="BI39" s="27">
        <v>23.877095389584198</v>
      </c>
      <c r="BJ39" s="27">
        <v>0.254771981348898</v>
      </c>
      <c r="BK39" s="27">
        <v>2467.1601936760399</v>
      </c>
      <c r="BL39" s="27">
        <v>95.758455717411493</v>
      </c>
      <c r="BM39" s="27">
        <v>5351.7700356597597</v>
      </c>
      <c r="BN39" s="27">
        <v>190.56179571972601</v>
      </c>
      <c r="BO39" s="27">
        <v>57.455688559665298</v>
      </c>
      <c r="BP39" s="27">
        <v>10349.9996178287</v>
      </c>
      <c r="BQ39" s="27">
        <v>3523.60140748909</v>
      </c>
      <c r="BR39" s="27">
        <v>1166.2691436586799</v>
      </c>
      <c r="BS39" s="27">
        <v>1130.4546892860801</v>
      </c>
      <c r="BT39" s="27">
        <v>0.3050446319108</v>
      </c>
      <c r="BU39" s="27">
        <v>18065.550941975402</v>
      </c>
      <c r="BV39" s="27">
        <v>50426.8714588886</v>
      </c>
      <c r="BW39" s="27">
        <v>220.43657169415201</v>
      </c>
      <c r="BX39" s="27">
        <v>2212.18234835972</v>
      </c>
      <c r="BY39" s="27">
        <v>7252.33331358124</v>
      </c>
      <c r="BZ39" s="27">
        <v>19644.799564367098</v>
      </c>
      <c r="CA39" s="27">
        <v>171509.06623389901</v>
      </c>
      <c r="CB39" s="27">
        <v>10789.621402373999</v>
      </c>
      <c r="CC39" s="29"/>
      <c r="CD39" s="56">
        <f t="shared" si="16"/>
        <v>5.1905516126404001E-3</v>
      </c>
      <c r="CE39" s="56">
        <f t="shared" si="17"/>
        <v>5.1782053868094143E-3</v>
      </c>
      <c r="CF39" s="56">
        <f t="shared" si="18"/>
        <v>2.3948927256752803E-3</v>
      </c>
      <c r="CG39" s="56">
        <f t="shared" si="19"/>
        <v>2.6949751940102905E-3</v>
      </c>
      <c r="CH39" s="56">
        <f t="shared" si="20"/>
        <v>2.6093853199058454E-3</v>
      </c>
      <c r="CI39" s="56">
        <f t="shared" si="21"/>
        <v>5.1948543356003535E-3</v>
      </c>
      <c r="CJ39" s="56">
        <f t="shared" si="22"/>
        <v>2.7471905513214556E-3</v>
      </c>
      <c r="CK39" s="56">
        <f t="shared" si="23"/>
        <v>5.9784686477939736E-3</v>
      </c>
      <c r="CL39" s="56">
        <f t="shared" si="24"/>
        <v>0.12140262067531737</v>
      </c>
      <c r="CM39" s="56" t="str">
        <f t="shared" si="25"/>
        <v/>
      </c>
      <c r="CN39" s="56">
        <f t="shared" si="26"/>
        <v>3.3169586254540341E-2</v>
      </c>
      <c r="CO39" s="56">
        <f t="shared" si="27"/>
        <v>2.7396637941894263E-3</v>
      </c>
      <c r="CP39" s="56">
        <f t="shared" si="28"/>
        <v>5.5692857630466955E-3</v>
      </c>
      <c r="CQ39" s="56">
        <f t="shared" si="29"/>
        <v>2.0863839004658853E-3</v>
      </c>
      <c r="CR39" s="56">
        <f t="shared" si="30"/>
        <v>-1.0280968215532041E-4</v>
      </c>
      <c r="CS39" s="56">
        <f t="shared" si="31"/>
        <v>2.8001941014862402E-3</v>
      </c>
    </row>
    <row r="40" spans="1:97" x14ac:dyDescent="0.3">
      <c r="A40" s="29" t="s">
        <v>39</v>
      </c>
      <c r="B40" s="27">
        <v>12410.188413</v>
      </c>
      <c r="C40" s="27">
        <v>297.77752484000001</v>
      </c>
      <c r="D40" s="27">
        <v>3467.8657253000001</v>
      </c>
      <c r="E40" s="27">
        <v>1791.9635452</v>
      </c>
      <c r="F40" s="27">
        <v>1493.5682552000001</v>
      </c>
      <c r="G40" s="27">
        <v>2864.3558278999999</v>
      </c>
      <c r="H40" s="27">
        <v>11040.805474999999</v>
      </c>
      <c r="I40" s="27">
        <v>10.944920714</v>
      </c>
      <c r="J40" s="27">
        <v>21.901973436999999</v>
      </c>
      <c r="K40" s="27"/>
      <c r="L40" s="27">
        <v>15.547376910000001</v>
      </c>
      <c r="M40" s="27">
        <v>2.4892219586</v>
      </c>
      <c r="N40" s="27">
        <v>565.53511553999999</v>
      </c>
      <c r="O40" s="27">
        <v>0.23445499580000001</v>
      </c>
      <c r="P40" s="27">
        <v>1.47719644E-2</v>
      </c>
      <c r="Q40" s="27">
        <v>1.9829528675999999</v>
      </c>
      <c r="R40" s="27"/>
      <c r="S40" s="27" t="s">
        <v>39</v>
      </c>
      <c r="T40" s="27">
        <v>458.47722908885203</v>
      </c>
      <c r="U40" s="27">
        <v>0.23507036000296699</v>
      </c>
      <c r="V40" s="27">
        <v>11.0348209646488</v>
      </c>
      <c r="W40" s="27">
        <v>11.0348088732921</v>
      </c>
      <c r="X40" s="27">
        <v>14.951978447560199</v>
      </c>
      <c r="Y40" s="27">
        <v>27.760845291709501</v>
      </c>
      <c r="Z40" s="27">
        <v>1.4780675739788401E-2</v>
      </c>
      <c r="AA40" s="27">
        <v>157.85050903112301</v>
      </c>
      <c r="AB40" s="27">
        <v>0</v>
      </c>
      <c r="AC40" s="27">
        <v>12477.502236919599</v>
      </c>
      <c r="AD40" s="27">
        <v>138.90668947059601</v>
      </c>
      <c r="AE40" s="27">
        <v>5.5742927343838398</v>
      </c>
      <c r="AF40" s="27">
        <v>14.6568764563087</v>
      </c>
      <c r="AG40" s="27">
        <v>940.88389121270905</v>
      </c>
      <c r="AH40" s="27">
        <v>15.464374996180499</v>
      </c>
      <c r="AI40" s="27">
        <v>15.464374996180499</v>
      </c>
      <c r="AJ40" s="27">
        <v>2.4960367336232401</v>
      </c>
      <c r="AK40" s="27">
        <v>0</v>
      </c>
      <c r="AL40" s="27">
        <v>113.777982502135</v>
      </c>
      <c r="AM40" s="27">
        <v>0.17195929168284299</v>
      </c>
      <c r="AN40" s="27">
        <v>63.668394832806896</v>
      </c>
      <c r="AO40" s="27">
        <v>568.84668015101795</v>
      </c>
      <c r="AP40" s="27">
        <v>2.0368405136576202</v>
      </c>
      <c r="AQ40" s="27">
        <v>299.45064564559601</v>
      </c>
      <c r="AR40" s="27">
        <v>0</v>
      </c>
      <c r="AS40" s="27">
        <v>3134.4478899011701</v>
      </c>
      <c r="AT40" s="27">
        <v>348.27198055523399</v>
      </c>
      <c r="AU40" s="27">
        <v>3482.7198704563998</v>
      </c>
      <c r="AV40" s="27">
        <v>229.210955753159</v>
      </c>
      <c r="AW40" s="27">
        <v>100.444865783164</v>
      </c>
      <c r="AX40" s="27">
        <v>0.46144195726340198</v>
      </c>
      <c r="AY40" s="27">
        <v>5729.2116941582999</v>
      </c>
      <c r="AZ40" s="27">
        <v>0.85994203497632804</v>
      </c>
      <c r="BA40" s="27">
        <v>83.703004370663194</v>
      </c>
      <c r="BB40" s="27">
        <v>128.25307395955599</v>
      </c>
      <c r="BC40" s="27">
        <v>0.53674112887669101</v>
      </c>
      <c r="BD40" s="27">
        <v>9.8396402056912208E-4</v>
      </c>
      <c r="BE40" s="27">
        <v>67.250645987312495</v>
      </c>
      <c r="BF40" s="27">
        <v>1799.43810502819</v>
      </c>
      <c r="BG40" s="27">
        <v>1499.7392828474799</v>
      </c>
      <c r="BH40" s="27">
        <v>299.698822180702</v>
      </c>
      <c r="BI40" s="27">
        <v>1.1134015244961</v>
      </c>
      <c r="BJ40" s="27">
        <v>2.4981587878988298E-2</v>
      </c>
      <c r="BK40" s="27">
        <v>91.9607173839957</v>
      </c>
      <c r="BL40" s="27">
        <v>7.2722569927853904</v>
      </c>
      <c r="BM40" s="27">
        <v>370.86185210293303</v>
      </c>
      <c r="BN40" s="27">
        <v>15.9275636579088</v>
      </c>
      <c r="BO40" s="27">
        <v>4.9748190832079402</v>
      </c>
      <c r="BP40" s="27">
        <v>670.13965762220403</v>
      </c>
      <c r="BQ40" s="27">
        <v>308.16420516582502</v>
      </c>
      <c r="BR40" s="27">
        <v>7.71935298753837</v>
      </c>
      <c r="BS40" s="27">
        <v>48.653058020139198</v>
      </c>
      <c r="BT40" s="27">
        <v>2.5788481731950998E-2</v>
      </c>
      <c r="BU40" s="27">
        <v>2880.2542969736</v>
      </c>
      <c r="BV40" s="27">
        <v>3129.80494785158</v>
      </c>
      <c r="BW40" s="27">
        <v>38.580874298627002</v>
      </c>
      <c r="BX40" s="27">
        <v>168.04460934098299</v>
      </c>
      <c r="BY40" s="27">
        <v>532.99203438346103</v>
      </c>
      <c r="BZ40" s="27">
        <v>1260.6318535160899</v>
      </c>
      <c r="CA40" s="27">
        <v>11071.6708566609</v>
      </c>
      <c r="CB40" s="27">
        <v>485.30203758125401</v>
      </c>
      <c r="CC40" s="29"/>
      <c r="CD40" s="56">
        <f t="shared" si="16"/>
        <v>5.4240775143338353E-3</v>
      </c>
      <c r="CE40" s="56">
        <f t="shared" si="17"/>
        <v>5.6186940451432342E-3</v>
      </c>
      <c r="CF40" s="56">
        <f t="shared" si="18"/>
        <v>4.2833680231706981E-3</v>
      </c>
      <c r="CG40" s="56">
        <f t="shared" si="19"/>
        <v>4.171156186860786E-3</v>
      </c>
      <c r="CH40" s="56">
        <f t="shared" si="20"/>
        <v>4.1317346067009739E-3</v>
      </c>
      <c r="CI40" s="56">
        <f t="shared" si="21"/>
        <v>5.5504518393778273E-3</v>
      </c>
      <c r="CJ40" s="56">
        <f t="shared" si="22"/>
        <v>2.795573360185509E-3</v>
      </c>
      <c r="CK40" s="56">
        <f t="shared" si="23"/>
        <v>8.2127739104697998E-3</v>
      </c>
      <c r="CL40" s="56">
        <f t="shared" si="24"/>
        <v>0.26750429003862475</v>
      </c>
      <c r="CM40" s="56" t="str">
        <f t="shared" si="25"/>
        <v/>
      </c>
      <c r="CN40" s="56">
        <f t="shared" si="26"/>
        <v>-5.3386442163188847E-3</v>
      </c>
      <c r="CO40" s="56">
        <f t="shared" si="27"/>
        <v>2.7377128824112276E-3</v>
      </c>
      <c r="CP40" s="56">
        <f t="shared" si="28"/>
        <v>5.855630393270834E-3</v>
      </c>
      <c r="CQ40" s="56">
        <f t="shared" si="29"/>
        <v>2.6246580963961001E-3</v>
      </c>
      <c r="CR40" s="56">
        <f t="shared" si="30"/>
        <v>5.8972114693157051E-4</v>
      </c>
      <c r="CS40" s="56">
        <f t="shared" si="31"/>
        <v>2.7175454816957604E-2</v>
      </c>
    </row>
    <row r="41" spans="1:97" x14ac:dyDescent="0.3">
      <c r="A41" s="29" t="s">
        <v>40</v>
      </c>
      <c r="B41" s="27">
        <v>74137.538704999999</v>
      </c>
      <c r="C41" s="27">
        <v>560.64289265000002</v>
      </c>
      <c r="D41" s="27">
        <v>9340.2909103999991</v>
      </c>
      <c r="E41" s="27">
        <v>17407.254260999998</v>
      </c>
      <c r="F41" s="27">
        <v>14788.004650000001</v>
      </c>
      <c r="G41" s="27">
        <v>1067.6734309000001</v>
      </c>
      <c r="H41" s="27">
        <v>68173.200140000001</v>
      </c>
      <c r="I41" s="27">
        <v>118.41505273</v>
      </c>
      <c r="J41" s="27">
        <v>260.82458939000003</v>
      </c>
      <c r="K41" s="27"/>
      <c r="L41" s="27">
        <v>117.18035861</v>
      </c>
      <c r="M41" s="27">
        <v>41.273061290999998</v>
      </c>
      <c r="N41" s="27">
        <v>2639.9281532</v>
      </c>
      <c r="O41" s="27">
        <v>4.7311635219000001</v>
      </c>
      <c r="P41" s="27">
        <v>2.1430202003000001</v>
      </c>
      <c r="Q41" s="27">
        <v>14.513069249999999</v>
      </c>
      <c r="R41" s="27"/>
      <c r="S41" s="27" t="s">
        <v>40</v>
      </c>
      <c r="T41" s="27">
        <v>3199.1105420508102</v>
      </c>
      <c r="U41" s="27">
        <v>4.7407285489320996</v>
      </c>
      <c r="V41" s="27">
        <v>118.898410749744</v>
      </c>
      <c r="W41" s="27">
        <v>118.898377777731</v>
      </c>
      <c r="X41" s="27">
        <v>116.635213877213</v>
      </c>
      <c r="Y41" s="27">
        <v>280.72274455635198</v>
      </c>
      <c r="Z41" s="27">
        <v>2.14262051503471</v>
      </c>
      <c r="AA41" s="27">
        <v>624.95210048256695</v>
      </c>
      <c r="AB41" s="27">
        <v>0</v>
      </c>
      <c r="AC41" s="27">
        <v>74486.657039082405</v>
      </c>
      <c r="AD41" s="27">
        <v>813.48156370223296</v>
      </c>
      <c r="AE41" s="27">
        <v>35.674092540499998</v>
      </c>
      <c r="AF41" s="27">
        <v>94.782649425486895</v>
      </c>
      <c r="AG41" s="27">
        <v>4793.1236977691597</v>
      </c>
      <c r="AH41" s="27">
        <v>117.80772090223699</v>
      </c>
      <c r="AI41" s="27">
        <v>117.80772090223699</v>
      </c>
      <c r="AJ41" s="27">
        <v>41.386219300583697</v>
      </c>
      <c r="AK41" s="27">
        <v>0</v>
      </c>
      <c r="AL41" s="27">
        <v>1438.59638455662</v>
      </c>
      <c r="AM41" s="27">
        <v>4.4683610090316703</v>
      </c>
      <c r="AN41" s="27">
        <v>321.83565421412402</v>
      </c>
      <c r="AO41" s="27">
        <v>2657.6949091185802</v>
      </c>
      <c r="AP41" s="27">
        <v>14.5971764821688</v>
      </c>
      <c r="AQ41" s="27">
        <v>562.96062755402602</v>
      </c>
      <c r="AR41" s="27">
        <v>0</v>
      </c>
      <c r="AS41" s="27">
        <v>8425.8230327441397</v>
      </c>
      <c r="AT41" s="27">
        <v>936.20253225747797</v>
      </c>
      <c r="AU41" s="27">
        <v>9362.0255650016206</v>
      </c>
      <c r="AV41" s="27">
        <v>1097.44316564204</v>
      </c>
      <c r="AW41" s="27">
        <v>833.23426708719796</v>
      </c>
      <c r="AX41" s="27">
        <v>2.7848959054657998</v>
      </c>
      <c r="AY41" s="27">
        <v>37020.983553375503</v>
      </c>
      <c r="AZ41" s="27">
        <v>45.1381915618093</v>
      </c>
      <c r="BA41" s="27">
        <v>626.52744555961499</v>
      </c>
      <c r="BB41" s="27">
        <v>1007.19258508462</v>
      </c>
      <c r="BC41" s="27">
        <v>2.0943701566935</v>
      </c>
      <c r="BD41" s="27">
        <v>1.9221563054944699E-2</v>
      </c>
      <c r="BE41" s="27">
        <v>1038.4381412831899</v>
      </c>
      <c r="BF41" s="27">
        <v>17445.602640033401</v>
      </c>
      <c r="BG41" s="27">
        <v>14819.3216878572</v>
      </c>
      <c r="BH41" s="27">
        <v>2626.2809521762301</v>
      </c>
      <c r="BI41" s="27">
        <v>15.999748191383199</v>
      </c>
      <c r="BJ41" s="27">
        <v>0.10666110341330599</v>
      </c>
      <c r="BK41" s="27">
        <v>1308.2452649900499</v>
      </c>
      <c r="BL41" s="27">
        <v>57.591358388862197</v>
      </c>
      <c r="BM41" s="27">
        <v>3135.9663249502501</v>
      </c>
      <c r="BN41" s="27">
        <v>114.894341010929</v>
      </c>
      <c r="BO41" s="27">
        <v>30.2397507564609</v>
      </c>
      <c r="BP41" s="27">
        <v>5988.18476914852</v>
      </c>
      <c r="BQ41" s="27">
        <v>2203.2723234547202</v>
      </c>
      <c r="BR41" s="27">
        <v>897.42421293561904</v>
      </c>
      <c r="BS41" s="27">
        <v>548.35094389788105</v>
      </c>
      <c r="BT41" s="27">
        <v>0.123461369400949</v>
      </c>
      <c r="BU41" s="27">
        <v>1070.1339989880701</v>
      </c>
      <c r="BV41" s="27">
        <v>22671.561229499999</v>
      </c>
      <c r="BW41" s="27">
        <v>0.57208366358306095</v>
      </c>
      <c r="BX41" s="27">
        <v>810.21523583618102</v>
      </c>
      <c r="BY41" s="27">
        <v>3685.8292737450602</v>
      </c>
      <c r="BZ41" s="27">
        <v>7003.84111579821</v>
      </c>
      <c r="CA41" s="27">
        <v>68363.536807817494</v>
      </c>
      <c r="CB41" s="27">
        <v>3203.1709957849698</v>
      </c>
      <c r="CC41" s="29"/>
      <c r="CD41" s="56">
        <f t="shared" si="16"/>
        <v>4.709062914424229E-3</v>
      </c>
      <c r="CE41" s="56">
        <f t="shared" si="17"/>
        <v>4.1340663270887481E-3</v>
      </c>
      <c r="CF41" s="56">
        <f t="shared" si="18"/>
        <v>2.3269783361266555E-3</v>
      </c>
      <c r="CG41" s="56">
        <f t="shared" si="19"/>
        <v>2.2030113686177656E-3</v>
      </c>
      <c r="CH41" s="56">
        <f t="shared" si="20"/>
        <v>2.1177324864581691E-3</v>
      </c>
      <c r="CI41" s="56">
        <f t="shared" si="21"/>
        <v>2.3046073985336785E-3</v>
      </c>
      <c r="CJ41" s="56">
        <f t="shared" si="22"/>
        <v>2.7919573590005956E-3</v>
      </c>
      <c r="CK41" s="56">
        <f t="shared" si="23"/>
        <v>4.0816183127751265E-3</v>
      </c>
      <c r="CL41" s="56">
        <f t="shared" si="24"/>
        <v>7.6289414325882751E-2</v>
      </c>
      <c r="CM41" s="56" t="str">
        <f t="shared" si="25"/>
        <v/>
      </c>
      <c r="CN41" s="56">
        <f t="shared" si="26"/>
        <v>5.3538178213379953E-3</v>
      </c>
      <c r="CO41" s="56">
        <f t="shared" si="27"/>
        <v>2.7416917002077265E-3</v>
      </c>
      <c r="CP41" s="56">
        <f t="shared" si="28"/>
        <v>6.7300149426582512E-3</v>
      </c>
      <c r="CQ41" s="56">
        <f t="shared" si="29"/>
        <v>2.0217071314115667E-3</v>
      </c>
      <c r="CR41" s="56">
        <f t="shared" si="30"/>
        <v>-1.8650559860992186E-4</v>
      </c>
      <c r="CS41" s="56">
        <f t="shared" si="31"/>
        <v>5.795275328738682E-3</v>
      </c>
    </row>
    <row r="42" spans="1:97" x14ac:dyDescent="0.3">
      <c r="A42" s="29" t="s">
        <v>41</v>
      </c>
      <c r="B42" s="27">
        <v>5096.4741906999998</v>
      </c>
      <c r="C42" s="27">
        <v>166.29997596000001</v>
      </c>
      <c r="D42" s="27">
        <v>1213.1842799000001</v>
      </c>
      <c r="E42" s="27">
        <v>1223.5166942000001</v>
      </c>
      <c r="F42" s="27">
        <v>1054.6390148999999</v>
      </c>
      <c r="G42" s="27">
        <v>123.49810484</v>
      </c>
      <c r="H42" s="27">
        <v>28692.559797999998</v>
      </c>
      <c r="I42" s="27">
        <v>18.150426782</v>
      </c>
      <c r="J42" s="27">
        <v>91.165291022999995</v>
      </c>
      <c r="K42" s="27"/>
      <c r="L42" s="27">
        <v>20.085744592000001</v>
      </c>
      <c r="M42" s="27">
        <v>9.1634966953999992</v>
      </c>
      <c r="N42" s="27">
        <v>475.73710201</v>
      </c>
      <c r="O42" s="27">
        <v>0.81058888159999998</v>
      </c>
      <c r="P42" s="27">
        <v>3.4940829999999999E-4</v>
      </c>
      <c r="Q42" s="27">
        <v>229.98471375</v>
      </c>
      <c r="R42" s="27"/>
      <c r="S42" s="27" t="s">
        <v>41</v>
      </c>
      <c r="T42" s="27">
        <v>762.67923438959201</v>
      </c>
      <c r="U42" s="27">
        <v>0.81281336487009204</v>
      </c>
      <c r="V42" s="27">
        <v>18.249456966180301</v>
      </c>
      <c r="W42" s="27">
        <v>18.249452221900999</v>
      </c>
      <c r="X42" s="27">
        <v>30.664241854213799</v>
      </c>
      <c r="Y42" s="27">
        <v>97.586843310819404</v>
      </c>
      <c r="Z42" s="27">
        <v>3.5035815174385901E-4</v>
      </c>
      <c r="AA42" s="27">
        <v>70.794725424380502</v>
      </c>
      <c r="AB42" s="27">
        <v>0</v>
      </c>
      <c r="AC42" s="27">
        <v>5135.7274849562</v>
      </c>
      <c r="AD42" s="27">
        <v>46.758037696601399</v>
      </c>
      <c r="AE42" s="27">
        <v>6.5057642127594599</v>
      </c>
      <c r="AF42" s="27">
        <v>5.3336610398260502</v>
      </c>
      <c r="AG42" s="27">
        <v>899.89900459388696</v>
      </c>
      <c r="AH42" s="27">
        <v>20.215724048646301</v>
      </c>
      <c r="AI42" s="27">
        <v>20.215724048646301</v>
      </c>
      <c r="AJ42" s="27">
        <v>9.1885733971527301</v>
      </c>
      <c r="AK42" s="27">
        <v>0</v>
      </c>
      <c r="AL42" s="27">
        <v>336.96871865060598</v>
      </c>
      <c r="AM42" s="27">
        <v>0.63612291768478302</v>
      </c>
      <c r="AN42" s="27">
        <v>148.690993453066</v>
      </c>
      <c r="AO42" s="27">
        <v>480.36976821186602</v>
      </c>
      <c r="AP42" s="27">
        <v>230.68583243102699</v>
      </c>
      <c r="AQ42" s="27">
        <v>167.26563467627801</v>
      </c>
      <c r="AR42" s="27">
        <v>0</v>
      </c>
      <c r="AS42" s="27">
        <v>1098.52474806131</v>
      </c>
      <c r="AT42" s="27">
        <v>122.05826348209</v>
      </c>
      <c r="AU42" s="27">
        <v>1220.5830115434001</v>
      </c>
      <c r="AV42" s="27">
        <v>291.699049768527</v>
      </c>
      <c r="AW42" s="27">
        <v>287.45821117539401</v>
      </c>
      <c r="AX42" s="27">
        <v>0.35644467501116001</v>
      </c>
      <c r="AY42" s="27">
        <v>16189.4869021412</v>
      </c>
      <c r="AZ42" s="27">
        <v>0.71231911561588801</v>
      </c>
      <c r="BA42" s="27">
        <v>65.736667184752804</v>
      </c>
      <c r="BB42" s="27">
        <v>88.834418646692697</v>
      </c>
      <c r="BC42" s="27">
        <v>0.304697409238468</v>
      </c>
      <c r="BD42" s="27">
        <v>3.0801418409695902E-3</v>
      </c>
      <c r="BE42" s="27">
        <v>53.650734580047001</v>
      </c>
      <c r="BF42" s="27">
        <v>1228.3703634118899</v>
      </c>
      <c r="BG42" s="27">
        <v>1058.7944048698</v>
      </c>
      <c r="BH42" s="27">
        <v>169.57595854208299</v>
      </c>
      <c r="BI42" s="27">
        <v>0.87896588975787704</v>
      </c>
      <c r="BJ42" s="27">
        <v>1.90359741294223E-2</v>
      </c>
      <c r="BK42" s="27">
        <v>32.457545388206398</v>
      </c>
      <c r="BL42" s="27">
        <v>5.7002712423595998</v>
      </c>
      <c r="BM42" s="27">
        <v>277.95583139051001</v>
      </c>
      <c r="BN42" s="27">
        <v>12.5074588821464</v>
      </c>
      <c r="BO42" s="27">
        <v>3.8713504841901001</v>
      </c>
      <c r="BP42" s="27">
        <v>492.92795306359699</v>
      </c>
      <c r="BQ42" s="27">
        <v>688.52272747126904</v>
      </c>
      <c r="BR42" s="27">
        <v>6.4731721185866196</v>
      </c>
      <c r="BS42" s="27">
        <v>16.384528840313699</v>
      </c>
      <c r="BT42" s="27">
        <v>1.9929842810452101E-2</v>
      </c>
      <c r="BU42" s="27">
        <v>124.124523977799</v>
      </c>
      <c r="BV42" s="27">
        <v>7811.6462421562501</v>
      </c>
      <c r="BW42" s="27">
        <v>1.1860269587032399</v>
      </c>
      <c r="BX42" s="27">
        <v>170.402291327272</v>
      </c>
      <c r="BY42" s="27">
        <v>1098.31547827177</v>
      </c>
      <c r="BZ42" s="27">
        <v>2918.5637160654001</v>
      </c>
      <c r="CA42" s="27">
        <v>28771.282325104501</v>
      </c>
      <c r="CB42" s="27">
        <v>4032.7331431791999</v>
      </c>
      <c r="CC42" s="29"/>
      <c r="CD42" s="56">
        <f t="shared" si="16"/>
        <v>7.7020490612567539E-3</v>
      </c>
      <c r="CE42" s="56">
        <f t="shared" si="17"/>
        <v>5.8067279366911572E-3</v>
      </c>
      <c r="CF42" s="56">
        <f t="shared" si="18"/>
        <v>6.0986049407183458E-3</v>
      </c>
      <c r="CG42" s="56">
        <f t="shared" si="19"/>
        <v>3.9669824162582622E-3</v>
      </c>
      <c r="CH42" s="56">
        <f t="shared" si="20"/>
        <v>3.9401064355599792E-3</v>
      </c>
      <c r="CI42" s="56">
        <f t="shared" si="21"/>
        <v>5.0722975758257351E-3</v>
      </c>
      <c r="CJ42" s="56">
        <f t="shared" si="22"/>
        <v>2.7436564621184469E-3</v>
      </c>
      <c r="CK42" s="56">
        <f t="shared" si="23"/>
        <v>5.4558188129880877E-3</v>
      </c>
      <c r="CL42" s="56">
        <f t="shared" si="24"/>
        <v>7.0438565113550969E-2</v>
      </c>
      <c r="CM42" s="56" t="str">
        <f t="shared" si="25"/>
        <v/>
      </c>
      <c r="CN42" s="56">
        <f t="shared" si="26"/>
        <v>6.4712291869961237E-3</v>
      </c>
      <c r="CO42" s="56">
        <f t="shared" si="27"/>
        <v>2.7365865440120924E-3</v>
      </c>
      <c r="CP42" s="56">
        <f t="shared" si="28"/>
        <v>9.7378703117602071E-3</v>
      </c>
      <c r="CQ42" s="56">
        <f t="shared" si="29"/>
        <v>2.7442805108567618E-3</v>
      </c>
      <c r="CR42" s="56">
        <f t="shared" si="30"/>
        <v>2.7184578725205346E-3</v>
      </c>
      <c r="CS42" s="56">
        <f t="shared" si="31"/>
        <v>3.0485447036672783E-3</v>
      </c>
    </row>
    <row r="43" spans="1:97" x14ac:dyDescent="0.3">
      <c r="A43" s="29" t="s">
        <v>42</v>
      </c>
      <c r="B43" s="27">
        <v>98353.431299000003</v>
      </c>
      <c r="C43" s="27">
        <v>1206.2966658</v>
      </c>
      <c r="D43" s="27">
        <v>18086.283119</v>
      </c>
      <c r="E43" s="27">
        <v>30223.634537999998</v>
      </c>
      <c r="F43" s="27">
        <v>19782.642649000001</v>
      </c>
      <c r="G43" s="27">
        <v>953.54749557000002</v>
      </c>
      <c r="H43" s="27">
        <v>102608.13055</v>
      </c>
      <c r="I43" s="27">
        <v>144.4855144</v>
      </c>
      <c r="J43" s="27">
        <v>353.75655003000003</v>
      </c>
      <c r="K43" s="27">
        <v>0</v>
      </c>
      <c r="L43" s="27">
        <v>151.81487225000001</v>
      </c>
      <c r="M43" s="27">
        <v>55.551809718999998</v>
      </c>
      <c r="N43" s="27">
        <v>3846.6317853999999</v>
      </c>
      <c r="O43" s="27">
        <v>5.9469533526999996</v>
      </c>
      <c r="P43" s="27">
        <v>2.0064878410000002</v>
      </c>
      <c r="Q43" s="27">
        <v>136.63244112000001</v>
      </c>
      <c r="R43" s="27"/>
      <c r="S43" s="27" t="s">
        <v>42</v>
      </c>
      <c r="T43" s="27">
        <v>5652.2144553373901</v>
      </c>
      <c r="U43" s="27">
        <v>5.9601039180004802</v>
      </c>
      <c r="V43" s="27">
        <v>144.51393494574799</v>
      </c>
      <c r="W43" s="27">
        <v>144.51383146510099</v>
      </c>
      <c r="X43" s="27">
        <v>127.041034111774</v>
      </c>
      <c r="Y43" s="27">
        <v>391.68965453920299</v>
      </c>
      <c r="Z43" s="27">
        <v>2.0064584925473499</v>
      </c>
      <c r="AA43" s="27">
        <v>930.41835547106996</v>
      </c>
      <c r="AB43" s="27">
        <v>0</v>
      </c>
      <c r="AC43" s="27">
        <v>98843.669835369801</v>
      </c>
      <c r="AD43" s="27">
        <v>1019.26010073974</v>
      </c>
      <c r="AE43" s="27">
        <v>46.1795229029712</v>
      </c>
      <c r="AF43" s="27">
        <v>113.885395515795</v>
      </c>
      <c r="AG43" s="27">
        <v>6825.2992067499999</v>
      </c>
      <c r="AH43" s="27">
        <v>151.78126646283101</v>
      </c>
      <c r="AI43" s="27">
        <v>151.78126646283101</v>
      </c>
      <c r="AJ43" s="27">
        <v>55.703918773868601</v>
      </c>
      <c r="AK43" s="27">
        <v>0</v>
      </c>
      <c r="AL43" s="27">
        <v>1759.4863400883701</v>
      </c>
      <c r="AM43" s="27">
        <v>4.9496669985161397</v>
      </c>
      <c r="AN43" s="27">
        <v>576.849046660162</v>
      </c>
      <c r="AO43" s="27">
        <v>3871.4880962421498</v>
      </c>
      <c r="AP43" s="27">
        <v>137.18880366317001</v>
      </c>
      <c r="AQ43" s="27">
        <v>1211.6204013991601</v>
      </c>
      <c r="AR43" s="27">
        <v>0</v>
      </c>
      <c r="AS43" s="27">
        <v>16316.332269426801</v>
      </c>
      <c r="AT43" s="27">
        <v>1812.9254087005399</v>
      </c>
      <c r="AU43" s="27">
        <v>18129.257678127298</v>
      </c>
      <c r="AV43" s="27">
        <v>1904.5694600311001</v>
      </c>
      <c r="AW43" s="27">
        <v>1034.3163763436301</v>
      </c>
      <c r="AX43" s="27">
        <v>70.441026954810695</v>
      </c>
      <c r="AY43" s="27">
        <v>54681.755938917602</v>
      </c>
      <c r="AZ43" s="27">
        <v>92.498366682650101</v>
      </c>
      <c r="BA43" s="27">
        <v>803.46448673644295</v>
      </c>
      <c r="BB43" s="27">
        <v>1359.9292501529401</v>
      </c>
      <c r="BC43" s="27">
        <v>36.433289224358802</v>
      </c>
      <c r="BD43" s="27">
        <v>0.18142763445162699</v>
      </c>
      <c r="BE43" s="27">
        <v>1269.4434040465801</v>
      </c>
      <c r="BF43" s="27">
        <v>30274.876327799699</v>
      </c>
      <c r="BG43" s="27">
        <v>19825.5183269509</v>
      </c>
      <c r="BH43" s="27">
        <v>10449.358000848701</v>
      </c>
      <c r="BI43" s="27">
        <v>19.363727585883801</v>
      </c>
      <c r="BJ43" s="27">
        <v>0.45303431586721599</v>
      </c>
      <c r="BK43" s="27">
        <v>2363.4275873719198</v>
      </c>
      <c r="BL43" s="27">
        <v>73.488071374636903</v>
      </c>
      <c r="BM43" s="27">
        <v>3971.13031046589</v>
      </c>
      <c r="BN43" s="27">
        <v>154.29139265971099</v>
      </c>
      <c r="BO43" s="27">
        <v>42.062368995298598</v>
      </c>
      <c r="BP43" s="27">
        <v>7550.1706784173002</v>
      </c>
      <c r="BQ43" s="27">
        <v>3671.45849639055</v>
      </c>
      <c r="BR43" s="27">
        <v>1151.67229489244</v>
      </c>
      <c r="BS43" s="27">
        <v>862.06914090290195</v>
      </c>
      <c r="BT43" s="27">
        <v>4.9984685368474997</v>
      </c>
      <c r="BU43" s="27">
        <v>956.816153353505</v>
      </c>
      <c r="BV43" s="27">
        <v>31599.137373997899</v>
      </c>
      <c r="BW43" s="27">
        <v>0.71118901072061302</v>
      </c>
      <c r="BX43" s="27">
        <v>1188.28586192323</v>
      </c>
      <c r="BY43" s="27">
        <v>5941.6217239683801</v>
      </c>
      <c r="BZ43" s="27">
        <v>10871.6227711556</v>
      </c>
      <c r="CA43" s="27">
        <v>102895.481201188</v>
      </c>
      <c r="CB43" s="27">
        <v>6052.6325863449601</v>
      </c>
      <c r="CC43" s="29"/>
      <c r="CD43" s="56">
        <f t="shared" si="16"/>
        <v>4.9844578871828553E-3</v>
      </c>
      <c r="CE43" s="56">
        <f t="shared" si="17"/>
        <v>4.4132888286061989E-3</v>
      </c>
      <c r="CF43" s="56">
        <f t="shared" si="18"/>
        <v>2.3760857244434557E-3</v>
      </c>
      <c r="CG43" s="56">
        <f t="shared" si="19"/>
        <v>1.6954211689952179E-3</v>
      </c>
      <c r="CH43" s="56">
        <f t="shared" si="20"/>
        <v>2.1673382425004715E-3</v>
      </c>
      <c r="CI43" s="56">
        <f t="shared" si="21"/>
        <v>3.4278919494734545E-3</v>
      </c>
      <c r="CJ43" s="56">
        <f t="shared" si="22"/>
        <v>2.8004666847328782E-3</v>
      </c>
      <c r="CK43" s="56">
        <f t="shared" si="23"/>
        <v>1.959854952836194E-4</v>
      </c>
      <c r="CL43" s="56">
        <f t="shared" si="24"/>
        <v>0.10722940538058187</v>
      </c>
      <c r="CM43" s="56" t="str">
        <f t="shared" si="25"/>
        <v/>
      </c>
      <c r="CN43" s="56">
        <f t="shared" si="26"/>
        <v>-2.2136030990201316E-4</v>
      </c>
      <c r="CO43" s="56">
        <f t="shared" si="27"/>
        <v>2.7381476073961002E-3</v>
      </c>
      <c r="CP43" s="56">
        <f t="shared" si="28"/>
        <v>6.461837843822941E-3</v>
      </c>
      <c r="CQ43" s="56">
        <f t="shared" si="29"/>
        <v>2.211311325404983E-3</v>
      </c>
      <c r="CR43" s="56">
        <f t="shared" si="30"/>
        <v>-1.4626778219458068E-5</v>
      </c>
      <c r="CS43" s="56">
        <f t="shared" si="31"/>
        <v>4.0719651834468821E-3</v>
      </c>
    </row>
    <row r="44" spans="1:97" x14ac:dyDescent="0.3">
      <c r="A44" s="29" t="s">
        <v>43</v>
      </c>
      <c r="B44" s="27">
        <v>198687.41264</v>
      </c>
      <c r="C44" s="27">
        <v>3587.6888202</v>
      </c>
      <c r="D44" s="27">
        <v>46162.212955000003</v>
      </c>
      <c r="E44" s="27">
        <v>28811.240824</v>
      </c>
      <c r="F44" s="27">
        <v>24317.22682</v>
      </c>
      <c r="G44" s="27">
        <v>4448.6618251999998</v>
      </c>
      <c r="H44" s="27">
        <v>315069.16639000003</v>
      </c>
      <c r="I44" s="27">
        <v>296.69775994999998</v>
      </c>
      <c r="J44" s="27">
        <v>638.53304542000001</v>
      </c>
      <c r="K44" s="27"/>
      <c r="L44" s="27">
        <v>330.43924741000001</v>
      </c>
      <c r="M44" s="27">
        <v>91.979315313000001</v>
      </c>
      <c r="N44" s="27">
        <v>12122.475336</v>
      </c>
      <c r="O44" s="27">
        <v>7.7298878913999998</v>
      </c>
      <c r="P44" s="27">
        <v>50.647898161999997</v>
      </c>
      <c r="Q44" s="27">
        <v>489.22850431000001</v>
      </c>
      <c r="R44" s="27"/>
      <c r="S44" s="27" t="s">
        <v>43</v>
      </c>
      <c r="T44" s="27">
        <v>17086.625051382001</v>
      </c>
      <c r="U44" s="27">
        <v>7.7506037534150796</v>
      </c>
      <c r="V44" s="27">
        <v>300.201566592544</v>
      </c>
      <c r="W44" s="27">
        <v>300.20135493553101</v>
      </c>
      <c r="X44" s="27">
        <v>383.05350535830701</v>
      </c>
      <c r="Y44" s="27">
        <v>731.79994008277504</v>
      </c>
      <c r="Z44" s="27">
        <v>50.910978446616298</v>
      </c>
      <c r="AA44" s="27">
        <v>4001.02907245612</v>
      </c>
      <c r="AB44" s="27">
        <v>0</v>
      </c>
      <c r="AC44" s="27">
        <v>199836.13588135099</v>
      </c>
      <c r="AD44" s="27">
        <v>2210.37853149175</v>
      </c>
      <c r="AE44" s="27">
        <v>139.81317000680099</v>
      </c>
      <c r="AF44" s="27">
        <v>237.88027178498001</v>
      </c>
      <c r="AG44" s="27">
        <v>24334.643684470801</v>
      </c>
      <c r="AH44" s="27">
        <v>338.83307854518603</v>
      </c>
      <c r="AI44" s="27">
        <v>338.83307854518603</v>
      </c>
      <c r="AJ44" s="27">
        <v>92.231324483867596</v>
      </c>
      <c r="AK44" s="27">
        <v>0</v>
      </c>
      <c r="AL44" s="27">
        <v>5514.36859216827</v>
      </c>
      <c r="AM44" s="27">
        <v>14.137471600389301</v>
      </c>
      <c r="AN44" s="27">
        <v>2395.61844446744</v>
      </c>
      <c r="AO44" s="27">
        <v>12376.5384355363</v>
      </c>
      <c r="AP44" s="27">
        <v>496.45946983908198</v>
      </c>
      <c r="AQ44" s="27">
        <v>3603.38223538899</v>
      </c>
      <c r="AR44" s="27">
        <v>0</v>
      </c>
      <c r="AS44" s="27">
        <v>41634.788421600002</v>
      </c>
      <c r="AT44" s="27">
        <v>4626.0890482018503</v>
      </c>
      <c r="AU44" s="27">
        <v>46260.877469801802</v>
      </c>
      <c r="AV44" s="27">
        <v>771.38583362561201</v>
      </c>
      <c r="AW44" s="27">
        <v>2942.0139273736399</v>
      </c>
      <c r="AX44" s="27">
        <v>9.0522916018783306</v>
      </c>
      <c r="AY44" s="27">
        <v>165065.627926994</v>
      </c>
      <c r="AZ44" s="27">
        <v>10.9331431307836</v>
      </c>
      <c r="BA44" s="27">
        <v>1488.83269066298</v>
      </c>
      <c r="BB44" s="27">
        <v>2038.0117982516199</v>
      </c>
      <c r="BC44" s="27">
        <v>9.6170448462221003</v>
      </c>
      <c r="BD44" s="27">
        <v>7.8205035405347401E-2</v>
      </c>
      <c r="BE44" s="27">
        <v>1122.28146276029</v>
      </c>
      <c r="BF44" s="27">
        <v>28932.570620388899</v>
      </c>
      <c r="BG44" s="27">
        <v>24417.651605224299</v>
      </c>
      <c r="BH44" s="27">
        <v>4514.9190151646098</v>
      </c>
      <c r="BI44" s="27">
        <v>19.102396034215701</v>
      </c>
      <c r="BJ44" s="27">
        <v>0.53431278131114401</v>
      </c>
      <c r="BK44" s="27">
        <v>793.77043166311103</v>
      </c>
      <c r="BL44" s="27">
        <v>129.514049506991</v>
      </c>
      <c r="BM44" s="27">
        <v>6434.4264764133004</v>
      </c>
      <c r="BN44" s="27">
        <v>285.61748869363697</v>
      </c>
      <c r="BO44" s="27">
        <v>94.637136931937604</v>
      </c>
      <c r="BP44" s="27">
        <v>11536.747357341599</v>
      </c>
      <c r="BQ44" s="27">
        <v>15749.3119273308</v>
      </c>
      <c r="BR44" s="27">
        <v>14.9544328622056</v>
      </c>
      <c r="BS44" s="27">
        <v>429.03892321246502</v>
      </c>
      <c r="BT44" s="27">
        <v>0.50196349428286302</v>
      </c>
      <c r="BU44" s="27">
        <v>4452.8741550688601</v>
      </c>
      <c r="BV44" s="27">
        <v>105080.58628165</v>
      </c>
      <c r="BW44" s="27">
        <v>37.512457239535998</v>
      </c>
      <c r="BX44" s="27">
        <v>3731.4812706838002</v>
      </c>
      <c r="BY44" s="27">
        <v>29745.880998515298</v>
      </c>
      <c r="BZ44" s="27">
        <v>23515.147950186602</v>
      </c>
      <c r="CA44" s="27">
        <v>315935.64839475899</v>
      </c>
      <c r="CB44" s="27">
        <v>19428.1441739531</v>
      </c>
      <c r="CC44" s="29"/>
      <c r="CD44" s="56">
        <f t="shared" si="16"/>
        <v>5.7815602210913759E-3</v>
      </c>
      <c r="CE44" s="56">
        <f t="shared" si="17"/>
        <v>4.3742409042362689E-3</v>
      </c>
      <c r="CF44" s="56">
        <f t="shared" si="18"/>
        <v>2.1373436948956526E-3</v>
      </c>
      <c r="CG44" s="56">
        <f t="shared" si="19"/>
        <v>4.2111964954952372E-3</v>
      </c>
      <c r="CH44" s="56">
        <f t="shared" si="20"/>
        <v>4.1297795167047268E-3</v>
      </c>
      <c r="CI44" s="56">
        <f t="shared" si="21"/>
        <v>9.4687572001966609E-4</v>
      </c>
      <c r="CJ44" s="56">
        <f t="shared" si="22"/>
        <v>2.7501326603518172E-3</v>
      </c>
      <c r="CK44" s="56">
        <f t="shared" si="23"/>
        <v>1.1808633088842564E-2</v>
      </c>
      <c r="CL44" s="56">
        <f t="shared" si="24"/>
        <v>0.14606431935159755</v>
      </c>
      <c r="CM44" s="56" t="str">
        <f t="shared" si="25"/>
        <v/>
      </c>
      <c r="CN44" s="56">
        <f t="shared" si="26"/>
        <v>2.5402040468792082E-2</v>
      </c>
      <c r="CO44" s="56">
        <f t="shared" si="27"/>
        <v>2.7398461274692363E-3</v>
      </c>
      <c r="CP44" s="56">
        <f t="shared" si="28"/>
        <v>2.0958021566916455E-2</v>
      </c>
      <c r="CQ44" s="56">
        <f t="shared" si="29"/>
        <v>2.6799692707222232E-3</v>
      </c>
      <c r="CR44" s="56">
        <f t="shared" si="30"/>
        <v>5.1942981676124933E-3</v>
      </c>
      <c r="CS44" s="56">
        <f t="shared" si="31"/>
        <v>1.4780343878941412E-2</v>
      </c>
    </row>
    <row r="45" spans="1:97" x14ac:dyDescent="0.3">
      <c r="A45" s="29" t="s">
        <v>44</v>
      </c>
      <c r="B45" s="27">
        <v>5983.3773881999996</v>
      </c>
      <c r="C45" s="27">
        <v>5052.7953325999997</v>
      </c>
      <c r="D45" s="27">
        <v>4855.9226353000004</v>
      </c>
      <c r="E45" s="27">
        <v>1344.2128396000001</v>
      </c>
      <c r="F45" s="27">
        <v>1207.2553373000001</v>
      </c>
      <c r="G45" s="27">
        <v>434.33435171999997</v>
      </c>
      <c r="H45" s="27">
        <v>31352.959772999999</v>
      </c>
      <c r="I45" s="27">
        <v>20.737473808000001</v>
      </c>
      <c r="J45" s="27">
        <v>61.197115001</v>
      </c>
      <c r="K45" s="27"/>
      <c r="L45" s="27">
        <v>26.682248830999999</v>
      </c>
      <c r="M45" s="27">
        <v>4.6936516732999998</v>
      </c>
      <c r="N45" s="27">
        <v>1521.4118033</v>
      </c>
      <c r="O45" s="27">
        <v>0.34979378579999998</v>
      </c>
      <c r="P45" s="27">
        <v>1.7383903817999999</v>
      </c>
      <c r="Q45" s="27">
        <v>27.770077848</v>
      </c>
      <c r="R45" s="27"/>
      <c r="S45" s="27" t="s">
        <v>44</v>
      </c>
      <c r="T45" s="27">
        <v>1952.91879759415</v>
      </c>
      <c r="U45" s="27">
        <v>0.35073147827088402</v>
      </c>
      <c r="V45" s="27">
        <v>21.761975751523501</v>
      </c>
      <c r="W45" s="27">
        <v>21.730392074158701</v>
      </c>
      <c r="X45" s="27">
        <v>36.558253183005597</v>
      </c>
      <c r="Y45" s="27">
        <v>106.853292274767</v>
      </c>
      <c r="Z45" s="27">
        <v>1.74311325881587</v>
      </c>
      <c r="AA45" s="27">
        <v>126137.69305094999</v>
      </c>
      <c r="AB45" s="27">
        <v>0</v>
      </c>
      <c r="AC45" s="27">
        <v>6072.2567146502597</v>
      </c>
      <c r="AD45" s="27">
        <v>26.285803264953401</v>
      </c>
      <c r="AE45" s="27">
        <v>819.14687717200002</v>
      </c>
      <c r="AF45" s="27">
        <v>5.3219468824967304</v>
      </c>
      <c r="AG45" s="27">
        <v>3391.9949438287399</v>
      </c>
      <c r="AH45" s="27">
        <v>28.7882623454942</v>
      </c>
      <c r="AI45" s="27">
        <v>28.7882623454942</v>
      </c>
      <c r="AJ45" s="27">
        <v>4.7065123859323101</v>
      </c>
      <c r="AK45" s="27">
        <v>0</v>
      </c>
      <c r="AL45" s="27">
        <v>371.87143861106199</v>
      </c>
      <c r="AM45" s="27">
        <v>1.1926280057958401</v>
      </c>
      <c r="AN45" s="27">
        <v>222.71393442430301</v>
      </c>
      <c r="AO45" s="27">
        <v>1532.59723109589</v>
      </c>
      <c r="AP45" s="27">
        <v>28.174988635353699</v>
      </c>
      <c r="AQ45" s="27">
        <v>5065.2588570798598</v>
      </c>
      <c r="AR45" s="27">
        <v>0</v>
      </c>
      <c r="AS45" s="27">
        <v>4389.95049244861</v>
      </c>
      <c r="AT45" s="27">
        <v>487.77237683184802</v>
      </c>
      <c r="AU45" s="27">
        <v>4877.7228692804601</v>
      </c>
      <c r="AV45" s="27">
        <v>109.219998852204</v>
      </c>
      <c r="AW45" s="27">
        <v>171.39376061955301</v>
      </c>
      <c r="AX45" s="27">
        <v>0.68027463626492901</v>
      </c>
      <c r="AY45" s="27">
        <v>15784.502228925699</v>
      </c>
      <c r="AZ45" s="27">
        <v>1.7074658264852201</v>
      </c>
      <c r="BA45" s="27">
        <v>26.546267696225101</v>
      </c>
      <c r="BB45" s="27">
        <v>59.011220941704202</v>
      </c>
      <c r="BC45" s="27">
        <v>0.91568934208568298</v>
      </c>
      <c r="BD45" s="27">
        <v>0.68006147390002902</v>
      </c>
      <c r="BE45" s="27">
        <v>20.993799996692999</v>
      </c>
      <c r="BF45" s="27">
        <v>1352.8474148262201</v>
      </c>
      <c r="BG45" s="27">
        <v>1214.5285493026499</v>
      </c>
      <c r="BH45" s="27">
        <v>138.31886552357</v>
      </c>
      <c r="BI45" s="27">
        <v>0.98989686557868695</v>
      </c>
      <c r="BJ45" s="27">
        <v>6.63576900301482E-2</v>
      </c>
      <c r="BK45" s="27">
        <v>73.679503915959799</v>
      </c>
      <c r="BL45" s="27">
        <v>4.5568650859526896</v>
      </c>
      <c r="BM45" s="27">
        <v>300.61970061233302</v>
      </c>
      <c r="BN45" s="27">
        <v>4.0305302700110799</v>
      </c>
      <c r="BO45" s="27">
        <v>5.1220206451826202</v>
      </c>
      <c r="BP45" s="27">
        <v>692.57758395476105</v>
      </c>
      <c r="BQ45" s="27">
        <v>1215.0749826414101</v>
      </c>
      <c r="BR45" s="27">
        <v>8.1213854606282005</v>
      </c>
      <c r="BS45" s="27">
        <v>14.174140287813399</v>
      </c>
      <c r="BT45" s="27">
        <v>5.5784601046093098E-2</v>
      </c>
      <c r="BU45" s="27">
        <v>435.61736222358098</v>
      </c>
      <c r="BV45" s="27">
        <v>10181.8503298251</v>
      </c>
      <c r="BW45" s="27">
        <v>0.312757507983487</v>
      </c>
      <c r="BX45" s="27">
        <v>492.54108595260499</v>
      </c>
      <c r="BY45" s="27">
        <v>2433.6716592359298</v>
      </c>
      <c r="BZ45" s="27">
        <v>2599.1361042322801</v>
      </c>
      <c r="CA45" s="27">
        <v>31439.856336138699</v>
      </c>
      <c r="CB45" s="27">
        <v>1989.6152794059401</v>
      </c>
      <c r="CC45" s="29"/>
      <c r="CD45" s="56">
        <f t="shared" si="16"/>
        <v>1.4854374157568892E-2</v>
      </c>
      <c r="CE45" s="56">
        <f t="shared" si="17"/>
        <v>2.4666592765883481E-3</v>
      </c>
      <c r="CF45" s="56">
        <f t="shared" si="18"/>
        <v>4.4894113060993928E-3</v>
      </c>
      <c r="CG45" s="56">
        <f t="shared" si="19"/>
        <v>6.4235178922925846E-3</v>
      </c>
      <c r="CH45" s="56">
        <f t="shared" si="20"/>
        <v>6.0245846739565871E-3</v>
      </c>
      <c r="CI45" s="56">
        <f t="shared" si="21"/>
        <v>2.9539696745149971E-3</v>
      </c>
      <c r="CJ45" s="56">
        <f t="shared" si="22"/>
        <v>2.7715585312469313E-3</v>
      </c>
      <c r="CK45" s="56">
        <f t="shared" si="23"/>
        <v>4.7880386750658935E-2</v>
      </c>
      <c r="CL45" s="56">
        <f t="shared" si="24"/>
        <v>0.74605113775414</v>
      </c>
      <c r="CM45" s="56" t="str">
        <f t="shared" si="25"/>
        <v/>
      </c>
      <c r="CN45" s="56">
        <f t="shared" si="26"/>
        <v>7.8929385893717854E-2</v>
      </c>
      <c r="CO45" s="56">
        <f t="shared" si="27"/>
        <v>2.7400228068625069E-3</v>
      </c>
      <c r="CP45" s="56">
        <f t="shared" si="28"/>
        <v>7.3520054015805882E-3</v>
      </c>
      <c r="CQ45" s="56">
        <f t="shared" si="29"/>
        <v>2.6807007698535393E-3</v>
      </c>
      <c r="CR45" s="56">
        <f t="shared" si="30"/>
        <v>2.7168103697052114E-3</v>
      </c>
      <c r="CS45" s="56">
        <f t="shared" si="31"/>
        <v>1.4580830113980446E-2</v>
      </c>
    </row>
    <row r="46" spans="1:97" x14ac:dyDescent="0.3">
      <c r="A46" s="29" t="s">
        <v>45</v>
      </c>
      <c r="B46" s="27">
        <v>8386.3909411000004</v>
      </c>
      <c r="C46" s="27">
        <v>113.91371712</v>
      </c>
      <c r="D46" s="27">
        <v>3175.8098232000002</v>
      </c>
      <c r="E46" s="27">
        <v>1541.6176401</v>
      </c>
      <c r="F46" s="27">
        <v>1301.2190535</v>
      </c>
      <c r="G46" s="27">
        <v>964.48905266999998</v>
      </c>
      <c r="H46" s="27">
        <v>7396.3484005</v>
      </c>
      <c r="I46" s="27">
        <v>9.2691273966000001</v>
      </c>
      <c r="J46" s="27">
        <v>19.497075239000001</v>
      </c>
      <c r="K46" s="27"/>
      <c r="L46" s="27">
        <v>11.899840873</v>
      </c>
      <c r="M46" s="27">
        <v>2.8000330487</v>
      </c>
      <c r="N46" s="27">
        <v>335.04609377000003</v>
      </c>
      <c r="O46" s="27">
        <v>0.29244898110000001</v>
      </c>
      <c r="P46" s="27">
        <v>1.2951916859999999</v>
      </c>
      <c r="Q46" s="27">
        <v>1.6089974064999999</v>
      </c>
      <c r="R46" s="27"/>
      <c r="S46" s="27" t="s">
        <v>45</v>
      </c>
      <c r="T46" s="27">
        <v>332.37280713713602</v>
      </c>
      <c r="U46" s="27">
        <v>0.29311059514351501</v>
      </c>
      <c r="V46" s="27">
        <v>9.4960059213467094</v>
      </c>
      <c r="W46" s="27">
        <v>9.4854999891910801</v>
      </c>
      <c r="X46" s="27">
        <v>10.885399358951</v>
      </c>
      <c r="Y46" s="27">
        <v>22.6823911053174</v>
      </c>
      <c r="Z46" s="27">
        <v>1.29852373341463</v>
      </c>
      <c r="AA46" s="27">
        <v>99.226406939065299</v>
      </c>
      <c r="AB46" s="27">
        <v>0</v>
      </c>
      <c r="AC46" s="27">
        <v>8429.2023439540899</v>
      </c>
      <c r="AD46" s="27">
        <v>91.557031458555699</v>
      </c>
      <c r="AE46" s="27">
        <v>4.00713605980952</v>
      </c>
      <c r="AF46" s="27">
        <v>10.114639852405601</v>
      </c>
      <c r="AG46" s="27">
        <v>610.92909002379804</v>
      </c>
      <c r="AH46" s="27">
        <v>12.3514482582505</v>
      </c>
      <c r="AI46" s="27">
        <v>12.3514482582505</v>
      </c>
      <c r="AJ46" s="27">
        <v>2.80768241023826</v>
      </c>
      <c r="AK46" s="27">
        <v>0</v>
      </c>
      <c r="AL46" s="27">
        <v>111.13475552788</v>
      </c>
      <c r="AM46" s="27">
        <v>0.34376196123205299</v>
      </c>
      <c r="AN46" s="27">
        <v>50.337702236434701</v>
      </c>
      <c r="AO46" s="27">
        <v>337.45687605407801</v>
      </c>
      <c r="AP46" s="27">
        <v>1.6730147491639999</v>
      </c>
      <c r="AQ46" s="27">
        <v>114.45459843471799</v>
      </c>
      <c r="AR46" s="27">
        <v>0</v>
      </c>
      <c r="AS46" s="27">
        <v>2867.2176443613998</v>
      </c>
      <c r="AT46" s="27">
        <v>318.579646405088</v>
      </c>
      <c r="AU46" s="27">
        <v>3185.7972907664898</v>
      </c>
      <c r="AV46" s="27">
        <v>95.420104061641297</v>
      </c>
      <c r="AW46" s="27">
        <v>76.888204322437005</v>
      </c>
      <c r="AX46" s="27">
        <v>0.300383095068811</v>
      </c>
      <c r="AY46" s="27">
        <v>3866.6406265513601</v>
      </c>
      <c r="AZ46" s="27">
        <v>2.27190070051864</v>
      </c>
      <c r="BA46" s="27">
        <v>57.728084855900399</v>
      </c>
      <c r="BB46" s="27">
        <v>104.405392395156</v>
      </c>
      <c r="BC46" s="27">
        <v>0.39420578790434102</v>
      </c>
      <c r="BD46" s="27">
        <v>0.224020071760446</v>
      </c>
      <c r="BE46" s="27">
        <v>69.0546941362566</v>
      </c>
      <c r="BF46" s="27">
        <v>1546.6209833610101</v>
      </c>
      <c r="BG46" s="27">
        <v>1305.3680610794399</v>
      </c>
      <c r="BH46" s="27">
        <v>241.252922281563</v>
      </c>
      <c r="BI46" s="27">
        <v>1.0900680236114999</v>
      </c>
      <c r="BJ46" s="27">
        <v>1.39034289147197E-2</v>
      </c>
      <c r="BK46" s="27">
        <v>138.60161488560701</v>
      </c>
      <c r="BL46" s="27">
        <v>5.1381034904677598</v>
      </c>
      <c r="BM46" s="27">
        <v>280.246710428413</v>
      </c>
      <c r="BN46" s="27">
        <v>10.8603272651113</v>
      </c>
      <c r="BO46" s="27">
        <v>3.1889480403666299</v>
      </c>
      <c r="BP46" s="27">
        <v>526.90391320403103</v>
      </c>
      <c r="BQ46" s="27">
        <v>235.89588596672101</v>
      </c>
      <c r="BR46" s="27">
        <v>41.6546665343893</v>
      </c>
      <c r="BS46" s="27">
        <v>63.270745559064601</v>
      </c>
      <c r="BT46" s="27">
        <v>2.037917690438E-2</v>
      </c>
      <c r="BU46" s="27">
        <v>967.89348783324203</v>
      </c>
      <c r="BV46" s="27">
        <v>2392.4827942274101</v>
      </c>
      <c r="BW46" s="27">
        <v>10.883344890843601</v>
      </c>
      <c r="BX46" s="27">
        <v>124.014954737697</v>
      </c>
      <c r="BY46" s="27">
        <v>468.42386171790798</v>
      </c>
      <c r="BZ46" s="27">
        <v>701.56525463582398</v>
      </c>
      <c r="CA46" s="27">
        <v>7416.8334066370198</v>
      </c>
      <c r="CB46" s="27">
        <v>379.17655052580102</v>
      </c>
      <c r="CC46" s="29"/>
      <c r="CD46" s="56">
        <f t="shared" si="16"/>
        <v>5.1048661044740314E-3</v>
      </c>
      <c r="CE46" s="56">
        <f t="shared" si="17"/>
        <v>4.7481666685339806E-3</v>
      </c>
      <c r="CF46" s="56">
        <f t="shared" si="18"/>
        <v>3.1448569412213952E-3</v>
      </c>
      <c r="CG46" s="56">
        <f t="shared" si="19"/>
        <v>3.2455150556564127E-3</v>
      </c>
      <c r="CH46" s="56">
        <f t="shared" si="20"/>
        <v>3.1885542778366388E-3</v>
      </c>
      <c r="CI46" s="56">
        <f t="shared" si="21"/>
        <v>3.5297810315394877E-3</v>
      </c>
      <c r="CJ46" s="56">
        <f t="shared" si="22"/>
        <v>2.769610763013138E-3</v>
      </c>
      <c r="CK46" s="56">
        <f t="shared" si="23"/>
        <v>2.3343361606017781E-2</v>
      </c>
      <c r="CL46" s="56">
        <f t="shared" si="24"/>
        <v>0.16337403570899761</v>
      </c>
      <c r="CM46" s="56" t="str">
        <f t="shared" si="25"/>
        <v/>
      </c>
      <c r="CN46" s="56">
        <f t="shared" si="26"/>
        <v>3.7950707918722529E-2</v>
      </c>
      <c r="CO46" s="56">
        <f t="shared" si="27"/>
        <v>2.7318825903899458E-3</v>
      </c>
      <c r="CP46" s="56">
        <f t="shared" si="28"/>
        <v>7.1953749913972074E-3</v>
      </c>
      <c r="CQ46" s="56">
        <f t="shared" si="29"/>
        <v>2.2623229563886551E-3</v>
      </c>
      <c r="CR46" s="56">
        <f t="shared" si="30"/>
        <v>2.5726287858754159E-3</v>
      </c>
      <c r="CS46" s="56">
        <f t="shared" si="31"/>
        <v>3.9787101213080829E-2</v>
      </c>
    </row>
    <row r="47" spans="1:97" x14ac:dyDescent="0.3">
      <c r="A47" s="29" t="s">
        <v>46</v>
      </c>
      <c r="B47" s="27">
        <v>77247.070433000001</v>
      </c>
      <c r="C47" s="27">
        <v>1297.677991</v>
      </c>
      <c r="D47" s="27">
        <v>18383.692031999999</v>
      </c>
      <c r="E47" s="27">
        <v>18851.62199</v>
      </c>
      <c r="F47" s="27">
        <v>16109.372087</v>
      </c>
      <c r="G47" s="27">
        <v>4674.8739435999996</v>
      </c>
      <c r="H47" s="27">
        <v>93764.165183000005</v>
      </c>
      <c r="I47" s="27">
        <v>152.74268058999999</v>
      </c>
      <c r="J47" s="27">
        <v>335.15064138000002</v>
      </c>
      <c r="K47" s="27"/>
      <c r="L47" s="27">
        <v>182.94254068999999</v>
      </c>
      <c r="M47" s="27">
        <v>51.143059164</v>
      </c>
      <c r="N47" s="27">
        <v>3971.8379995</v>
      </c>
      <c r="O47" s="27">
        <v>5.6973310426000001</v>
      </c>
      <c r="P47" s="27">
        <v>2.2284971647999998</v>
      </c>
      <c r="Q47" s="27">
        <v>21.824130417999999</v>
      </c>
      <c r="R47" s="27"/>
      <c r="S47" s="27" t="s">
        <v>46</v>
      </c>
      <c r="T47" s="27">
        <v>4063.6268281521898</v>
      </c>
      <c r="U47" s="27">
        <v>5.7094547862564697</v>
      </c>
      <c r="V47" s="27">
        <v>153.84553038321999</v>
      </c>
      <c r="W47" s="27">
        <v>153.82506923893001</v>
      </c>
      <c r="X47" s="27">
        <v>154.65749921347901</v>
      </c>
      <c r="Y47" s="27">
        <v>1002.80869184889</v>
      </c>
      <c r="Z47" s="27">
        <v>2.2281724894878301</v>
      </c>
      <c r="AA47" s="27">
        <v>7577.9771179969202</v>
      </c>
      <c r="AB47" s="27">
        <v>0</v>
      </c>
      <c r="AC47" s="27">
        <v>77705.673803689395</v>
      </c>
      <c r="AD47" s="27">
        <v>1408.2332376371901</v>
      </c>
      <c r="AE47" s="27">
        <v>265.37108561244702</v>
      </c>
      <c r="AF47" s="27">
        <v>89.073488585596294</v>
      </c>
      <c r="AG47" s="27">
        <v>9085.1585118960393</v>
      </c>
      <c r="AH47" s="27">
        <v>184.67607955189399</v>
      </c>
      <c r="AI47" s="27">
        <v>184.67607955189399</v>
      </c>
      <c r="AJ47" s="27">
        <v>51.283104268853599</v>
      </c>
      <c r="AK47" s="27">
        <v>0</v>
      </c>
      <c r="AL47" s="27">
        <v>2148.1611981464698</v>
      </c>
      <c r="AM47" s="27">
        <v>6.9639772311115902</v>
      </c>
      <c r="AN47" s="27">
        <v>534.38326676392899</v>
      </c>
      <c r="AO47" s="27">
        <v>3999.1315455126401</v>
      </c>
      <c r="AP47" s="27">
        <v>152.50044451741101</v>
      </c>
      <c r="AQ47" s="27">
        <v>1303.9456295883399</v>
      </c>
      <c r="AR47" s="27">
        <v>0</v>
      </c>
      <c r="AS47" s="27">
        <v>16593.0431054084</v>
      </c>
      <c r="AT47" s="27">
        <v>1843.6716828981901</v>
      </c>
      <c r="AU47" s="27">
        <v>18436.714788306599</v>
      </c>
      <c r="AV47" s="27">
        <v>271.27427925394301</v>
      </c>
      <c r="AW47" s="27">
        <v>1014.92349585735</v>
      </c>
      <c r="AX47" s="27">
        <v>5.0740334244944503</v>
      </c>
      <c r="AY47" s="27">
        <v>50536.914009206499</v>
      </c>
      <c r="AZ47" s="27">
        <v>48.568246792770999</v>
      </c>
      <c r="BA47" s="27">
        <v>621.67932831892006</v>
      </c>
      <c r="BB47" s="27">
        <v>1053.1243751935899</v>
      </c>
      <c r="BC47" s="27">
        <v>4.0487539833661197</v>
      </c>
      <c r="BD47" s="27">
        <v>2.0613882835364299E-2</v>
      </c>
      <c r="BE47" s="27">
        <v>1052.2644309705199</v>
      </c>
      <c r="BF47" s="27">
        <v>18900.793515414101</v>
      </c>
      <c r="BG47" s="27">
        <v>16150.0116213131</v>
      </c>
      <c r="BH47" s="27">
        <v>2750.78189410098</v>
      </c>
      <c r="BI47" s="27">
        <v>17.1010849153149</v>
      </c>
      <c r="BJ47" s="27">
        <v>0.17629924875962399</v>
      </c>
      <c r="BK47" s="27">
        <v>1432.4750038746199</v>
      </c>
      <c r="BL47" s="27">
        <v>60.517442746518</v>
      </c>
      <c r="BM47" s="27">
        <v>3421.6672643396801</v>
      </c>
      <c r="BN47" s="27">
        <v>112.65808311039</v>
      </c>
      <c r="BO47" s="27">
        <v>34.7730785621455</v>
      </c>
      <c r="BP47" s="27">
        <v>6752.7559910051395</v>
      </c>
      <c r="BQ47" s="27">
        <v>2708.17430015848</v>
      </c>
      <c r="BR47" s="27">
        <v>937.33144164200201</v>
      </c>
      <c r="BS47" s="27">
        <v>595.48636156902899</v>
      </c>
      <c r="BT47" s="27">
        <v>0.28978773304232303</v>
      </c>
      <c r="BU47" s="27">
        <v>4692.4208067108702</v>
      </c>
      <c r="BV47" s="27">
        <v>34178.5467474014</v>
      </c>
      <c r="BW47" s="27">
        <v>44.981616420663897</v>
      </c>
      <c r="BX47" s="27">
        <v>1111.7096951846199</v>
      </c>
      <c r="BY47" s="27">
        <v>5607.6035266680001</v>
      </c>
      <c r="BZ47" s="27">
        <v>6921.3419751841002</v>
      </c>
      <c r="CA47" s="27">
        <v>94026.501738234103</v>
      </c>
      <c r="CB47" s="27">
        <v>5236.0507477281499</v>
      </c>
      <c r="CC47" s="29"/>
      <c r="CD47" s="56">
        <f t="shared" si="16"/>
        <v>5.9368383567006888E-3</v>
      </c>
      <c r="CE47" s="56">
        <f t="shared" si="17"/>
        <v>4.8298874079770668E-3</v>
      </c>
      <c r="CF47" s="56">
        <f t="shared" si="18"/>
        <v>2.8842278370582344E-3</v>
      </c>
      <c r="CG47" s="56">
        <f t="shared" si="19"/>
        <v>2.608344546701882E-3</v>
      </c>
      <c r="CH47" s="56">
        <f t="shared" si="20"/>
        <v>2.5227261555337828E-3</v>
      </c>
      <c r="CI47" s="56">
        <f t="shared" si="21"/>
        <v>3.7534409103998712E-3</v>
      </c>
      <c r="CJ47" s="56">
        <f t="shared" si="22"/>
        <v>2.7978338496598859E-3</v>
      </c>
      <c r="CK47" s="56">
        <f t="shared" si="23"/>
        <v>7.0863536291825716E-3</v>
      </c>
      <c r="CL47" s="56">
        <f t="shared" si="24"/>
        <v>1.9921133008123559</v>
      </c>
      <c r="CM47" s="56" t="str">
        <f t="shared" si="25"/>
        <v/>
      </c>
      <c r="CN47" s="56">
        <f t="shared" si="26"/>
        <v>9.475865238099665E-3</v>
      </c>
      <c r="CO47" s="56">
        <f t="shared" si="27"/>
        <v>2.7383012894187076E-3</v>
      </c>
      <c r="CP47" s="56">
        <f t="shared" si="28"/>
        <v>6.8717671808557947E-3</v>
      </c>
      <c r="CQ47" s="56">
        <f t="shared" si="29"/>
        <v>2.1279689675425461E-3</v>
      </c>
      <c r="CR47" s="56">
        <f t="shared" si="30"/>
        <v>-1.4569249505815257E-4</v>
      </c>
      <c r="CS47" s="56">
        <f t="shared" si="31"/>
        <v>5.9876985518576458</v>
      </c>
    </row>
    <row r="48" spans="1:97" x14ac:dyDescent="0.3">
      <c r="A48" s="29" t="s">
        <v>47</v>
      </c>
      <c r="B48" s="27">
        <v>43170.693025</v>
      </c>
      <c r="C48" s="27">
        <v>1554.4897923999999</v>
      </c>
      <c r="D48" s="27">
        <v>11872.927382</v>
      </c>
      <c r="E48" s="27">
        <v>14944.905633</v>
      </c>
      <c r="F48" s="27">
        <v>13045.197617</v>
      </c>
      <c r="G48" s="27">
        <v>1986.4633346000001</v>
      </c>
      <c r="H48" s="27">
        <v>103557.81896</v>
      </c>
      <c r="I48" s="27">
        <v>237.64274889999999</v>
      </c>
      <c r="J48" s="27">
        <v>657.30657158999998</v>
      </c>
      <c r="K48" s="27"/>
      <c r="L48" s="27">
        <v>257.51648692999999</v>
      </c>
      <c r="M48" s="27">
        <v>157.01236487</v>
      </c>
      <c r="N48" s="27">
        <v>3730.9609199000001</v>
      </c>
      <c r="O48" s="27">
        <v>23.962226801</v>
      </c>
      <c r="P48" s="27">
        <v>59.601522125999999</v>
      </c>
      <c r="Q48" s="27">
        <v>120.44020166999999</v>
      </c>
      <c r="R48" s="27"/>
      <c r="S48" s="27" t="s">
        <v>47</v>
      </c>
      <c r="T48" s="27">
        <v>4009.3844905217902</v>
      </c>
      <c r="U48" s="27">
        <v>24.027201962383302</v>
      </c>
      <c r="V48" s="27">
        <v>248.81560179844601</v>
      </c>
      <c r="W48" s="27">
        <v>248.78835788380499</v>
      </c>
      <c r="X48" s="27">
        <v>246.458433007688</v>
      </c>
      <c r="Y48" s="27">
        <v>713.99561717547601</v>
      </c>
      <c r="Z48" s="27">
        <v>59.7636735641535</v>
      </c>
      <c r="AA48" s="27">
        <v>1121.5674223706201</v>
      </c>
      <c r="AB48" s="27">
        <v>0</v>
      </c>
      <c r="AC48" s="27">
        <v>43456.3907749797</v>
      </c>
      <c r="AD48" s="27">
        <v>313.29793895843801</v>
      </c>
      <c r="AE48" s="27">
        <v>58.744954885431902</v>
      </c>
      <c r="AF48" s="27">
        <v>44.268088876457597</v>
      </c>
      <c r="AG48" s="27">
        <v>6673.3069813462198</v>
      </c>
      <c r="AH48" s="27">
        <v>305.21524573755698</v>
      </c>
      <c r="AI48" s="27">
        <v>305.21524573755698</v>
      </c>
      <c r="AJ48" s="27">
        <v>157.442633866829</v>
      </c>
      <c r="AK48" s="27">
        <v>0</v>
      </c>
      <c r="AL48" s="27">
        <v>1381.3385053954801</v>
      </c>
      <c r="AM48" s="27">
        <v>5.9509223762640504</v>
      </c>
      <c r="AN48" s="27">
        <v>613.37592577765304</v>
      </c>
      <c r="AO48" s="27">
        <v>3796.7206846623299</v>
      </c>
      <c r="AP48" s="27">
        <v>120.94884437134399</v>
      </c>
      <c r="AQ48" s="27">
        <v>1561.42801673638</v>
      </c>
      <c r="AR48" s="27">
        <v>0</v>
      </c>
      <c r="AS48" s="27">
        <v>10720.0575341082</v>
      </c>
      <c r="AT48" s="27">
        <v>1191.1180655875</v>
      </c>
      <c r="AU48" s="27">
        <v>11911.1755996957</v>
      </c>
      <c r="AV48" s="27">
        <v>1383.75357093247</v>
      </c>
      <c r="AW48" s="27">
        <v>1282.2246781520801</v>
      </c>
      <c r="AX48" s="27">
        <v>12.3597845611424</v>
      </c>
      <c r="AY48" s="27">
        <v>51959.317180254198</v>
      </c>
      <c r="AZ48" s="27">
        <v>18.9815762517017</v>
      </c>
      <c r="BA48" s="27">
        <v>680.59409602231005</v>
      </c>
      <c r="BB48" s="27">
        <v>1001.12710229997</v>
      </c>
      <c r="BC48" s="27">
        <v>7.5016244032915003</v>
      </c>
      <c r="BD48" s="27">
        <v>0.739630774318358</v>
      </c>
      <c r="BE48" s="27">
        <v>641.76179875108096</v>
      </c>
      <c r="BF48" s="27">
        <v>14990.302286579999</v>
      </c>
      <c r="BG48" s="27">
        <v>13085.211756974701</v>
      </c>
      <c r="BH48" s="27">
        <v>1905.0905296053099</v>
      </c>
      <c r="BI48" s="27">
        <v>10.1843680230603</v>
      </c>
      <c r="BJ48" s="27">
        <v>0.43683965103369099</v>
      </c>
      <c r="BK48" s="27">
        <v>623.65772848977804</v>
      </c>
      <c r="BL48" s="27">
        <v>80.207240959671907</v>
      </c>
      <c r="BM48" s="27">
        <v>3405.0589237035401</v>
      </c>
      <c r="BN48" s="27">
        <v>128.42354303697701</v>
      </c>
      <c r="BO48" s="27">
        <v>40.903391072383201</v>
      </c>
      <c r="BP48" s="27">
        <v>5972.2701841410399</v>
      </c>
      <c r="BQ48" s="27">
        <v>2494.5483406053099</v>
      </c>
      <c r="BR48" s="27">
        <v>199.34247088631301</v>
      </c>
      <c r="BS48" s="27">
        <v>260.80442841316801</v>
      </c>
      <c r="BT48" s="27">
        <v>0.85702553393188796</v>
      </c>
      <c r="BU48" s="27">
        <v>1990.8991406692101</v>
      </c>
      <c r="BV48" s="27">
        <v>29400.274881741399</v>
      </c>
      <c r="BW48" s="27">
        <v>30.969669289946399</v>
      </c>
      <c r="BX48" s="27">
        <v>1212.96702729613</v>
      </c>
      <c r="BY48" s="27">
        <v>5561.1020412952103</v>
      </c>
      <c r="BZ48" s="27">
        <v>13703.7067815149</v>
      </c>
      <c r="CA48" s="27">
        <v>103842.03138444699</v>
      </c>
      <c r="CB48" s="27">
        <v>6532.9539809875896</v>
      </c>
      <c r="CC48" s="29"/>
      <c r="CD48" s="56">
        <f t="shared" si="16"/>
        <v>6.6178634152167272E-3</v>
      </c>
      <c r="CE48" s="56">
        <f t="shared" si="17"/>
        <v>4.4633450604188206E-3</v>
      </c>
      <c r="CF48" s="56">
        <f t="shared" si="18"/>
        <v>3.2214648051908787E-3</v>
      </c>
      <c r="CG48" s="56">
        <f t="shared" si="19"/>
        <v>3.0376005506356821E-3</v>
      </c>
      <c r="CH48" s="56">
        <f t="shared" si="20"/>
        <v>3.0673464020626196E-3</v>
      </c>
      <c r="CI48" s="56">
        <f t="shared" si="21"/>
        <v>2.233016835472178E-3</v>
      </c>
      <c r="CJ48" s="56">
        <f t="shared" si="22"/>
        <v>2.7444805935587339E-3</v>
      </c>
      <c r="CK48" s="56">
        <f t="shared" si="23"/>
        <v>4.6900690365667644E-2</v>
      </c>
      <c r="CL48" s="56">
        <f t="shared" si="24"/>
        <v>8.6244452795211465E-2</v>
      </c>
      <c r="CM48" s="56" t="str">
        <f t="shared" si="25"/>
        <v/>
      </c>
      <c r="CN48" s="56">
        <f t="shared" si="26"/>
        <v>0.18522603883037136</v>
      </c>
      <c r="CO48" s="56">
        <f t="shared" si="27"/>
        <v>2.7403510365903048E-3</v>
      </c>
      <c r="CP48" s="56">
        <f t="shared" si="28"/>
        <v>1.7625423094512677E-2</v>
      </c>
      <c r="CQ48" s="56">
        <f t="shared" si="29"/>
        <v>2.7115660795177131E-3</v>
      </c>
      <c r="CR48" s="56">
        <f t="shared" si="30"/>
        <v>2.7205922327068447E-3</v>
      </c>
      <c r="CS48" s="56">
        <f t="shared" si="31"/>
        <v>4.2231970246750057E-3</v>
      </c>
    </row>
    <row r="49" spans="1:97" x14ac:dyDescent="0.3">
      <c r="A49" s="29" t="s">
        <v>48</v>
      </c>
      <c r="B49" s="27">
        <v>25742.653375999998</v>
      </c>
      <c r="C49" s="27">
        <v>357.76637813999997</v>
      </c>
      <c r="D49" s="27">
        <v>7798.1869634000004</v>
      </c>
      <c r="E49" s="27">
        <v>5255.7639253999996</v>
      </c>
      <c r="F49" s="27">
        <v>4161.2602215999996</v>
      </c>
      <c r="G49" s="27">
        <v>2428.8520672999998</v>
      </c>
      <c r="H49" s="27">
        <v>22989.802392000001</v>
      </c>
      <c r="I49" s="27">
        <v>46.936347026</v>
      </c>
      <c r="J49" s="27">
        <v>134.57568943999999</v>
      </c>
      <c r="K49" s="27"/>
      <c r="L49" s="27">
        <v>51.525642206999997</v>
      </c>
      <c r="M49" s="27">
        <v>23.997317735999999</v>
      </c>
      <c r="N49" s="27">
        <v>924.49360856999999</v>
      </c>
      <c r="O49" s="27">
        <v>2.2773323690999998</v>
      </c>
      <c r="P49" s="27">
        <v>0.21086316090000001</v>
      </c>
      <c r="Q49" s="27">
        <v>14.460181259000001</v>
      </c>
      <c r="R49" s="27"/>
      <c r="S49" s="27" t="s">
        <v>48</v>
      </c>
      <c r="T49" s="27">
        <v>977.92792280852302</v>
      </c>
      <c r="U49" s="27">
        <v>2.28313356857451</v>
      </c>
      <c r="V49" s="27">
        <v>47.170475739952899</v>
      </c>
      <c r="W49" s="27">
        <v>47.170451343577</v>
      </c>
      <c r="X49" s="27">
        <v>25.024550788339699</v>
      </c>
      <c r="Y49" s="27">
        <v>142.54165262845001</v>
      </c>
      <c r="Z49" s="27">
        <v>0.21096818470444301</v>
      </c>
      <c r="AA49" s="27">
        <v>195.10838451204401</v>
      </c>
      <c r="AB49" s="27">
        <v>0</v>
      </c>
      <c r="AC49" s="27">
        <v>25885.238580002901</v>
      </c>
      <c r="AD49" s="27">
        <v>277.20759234392699</v>
      </c>
      <c r="AE49" s="27">
        <v>10.4276258765988</v>
      </c>
      <c r="AF49" s="27">
        <v>29.841377132326901</v>
      </c>
      <c r="AG49" s="27">
        <v>1736.66878585379</v>
      </c>
      <c r="AH49" s="27">
        <v>51.827847041066597</v>
      </c>
      <c r="AI49" s="27">
        <v>51.827847041066597</v>
      </c>
      <c r="AJ49" s="27">
        <v>24.063063435929799</v>
      </c>
      <c r="AK49" s="27">
        <v>0</v>
      </c>
      <c r="AL49" s="27">
        <v>530.28379516132804</v>
      </c>
      <c r="AM49" s="27">
        <v>1.4473378700695401</v>
      </c>
      <c r="AN49" s="27">
        <v>109.444640919459</v>
      </c>
      <c r="AO49" s="27">
        <v>931.27245525774799</v>
      </c>
      <c r="AP49" s="27">
        <v>14.5198951037355</v>
      </c>
      <c r="AQ49" s="27">
        <v>359.70000786057898</v>
      </c>
      <c r="AR49" s="27">
        <v>0</v>
      </c>
      <c r="AS49" s="27">
        <v>7030.9040505519797</v>
      </c>
      <c r="AT49" s="27">
        <v>781.21151182393896</v>
      </c>
      <c r="AU49" s="27">
        <v>7812.1155623759196</v>
      </c>
      <c r="AV49" s="27">
        <v>203.584394058708</v>
      </c>
      <c r="AW49" s="27">
        <v>272.22403110539699</v>
      </c>
      <c r="AX49" s="27">
        <v>6.7063586578261196</v>
      </c>
      <c r="AY49" s="27">
        <v>12980.6341603697</v>
      </c>
      <c r="AZ49" s="27">
        <v>8.0293417307384907</v>
      </c>
      <c r="BA49" s="27">
        <v>250.72443294366599</v>
      </c>
      <c r="BB49" s="27">
        <v>366.99184245771198</v>
      </c>
      <c r="BC49" s="27">
        <v>3.7144994687963302</v>
      </c>
      <c r="BD49" s="27">
        <v>9.1374830933051293E-3</v>
      </c>
      <c r="BE49" s="27">
        <v>239.49203238589701</v>
      </c>
      <c r="BF49" s="27">
        <v>5272.3440854005203</v>
      </c>
      <c r="BG49" s="27">
        <v>4175.0427060787697</v>
      </c>
      <c r="BH49" s="27">
        <v>1097.3013793217399</v>
      </c>
      <c r="BI49" s="27">
        <v>3.3990435302611899</v>
      </c>
      <c r="BJ49" s="27">
        <v>5.8700166526121998E-2</v>
      </c>
      <c r="BK49" s="27">
        <v>322.38814435864799</v>
      </c>
      <c r="BL49" s="27">
        <v>20.326634225654001</v>
      </c>
      <c r="BM49" s="27">
        <v>983.35877389947996</v>
      </c>
      <c r="BN49" s="27">
        <v>48.804848823558601</v>
      </c>
      <c r="BO49" s="27">
        <v>11.981965521916599</v>
      </c>
      <c r="BP49" s="27">
        <v>1676.9681349449099</v>
      </c>
      <c r="BQ49" s="27">
        <v>755.74632987062205</v>
      </c>
      <c r="BR49" s="27">
        <v>85.663137177091699</v>
      </c>
      <c r="BS49" s="27">
        <v>145.97008743530799</v>
      </c>
      <c r="BT49" s="27">
        <v>0.45559086768409901</v>
      </c>
      <c r="BU49" s="27">
        <v>2430.76658736641</v>
      </c>
      <c r="BV49" s="27">
        <v>8479.4885685267709</v>
      </c>
      <c r="BW49" s="27">
        <v>39.098349757237997</v>
      </c>
      <c r="BX49" s="27">
        <v>254.96353206129501</v>
      </c>
      <c r="BY49" s="27">
        <v>1206.52830508702</v>
      </c>
      <c r="BZ49" s="27">
        <v>1889.72575507332</v>
      </c>
      <c r="CA49" s="27">
        <v>23054.172997569302</v>
      </c>
      <c r="CB49" s="27">
        <v>1121.6314332019399</v>
      </c>
      <c r="CC49" s="29"/>
      <c r="CD49" s="56">
        <f t="shared" si="16"/>
        <v>5.5388697474299618E-3</v>
      </c>
      <c r="CE49" s="56">
        <f t="shared" si="17"/>
        <v>5.4047273268991881E-3</v>
      </c>
      <c r="CF49" s="56">
        <f t="shared" si="18"/>
        <v>1.7861329872304454E-3</v>
      </c>
      <c r="CG49" s="56">
        <f t="shared" si="19"/>
        <v>3.1546622405150744E-3</v>
      </c>
      <c r="CH49" s="56">
        <f t="shared" si="20"/>
        <v>3.3120938717624299E-3</v>
      </c>
      <c r="CI49" s="56">
        <f t="shared" si="21"/>
        <v>7.8824070522271654E-4</v>
      </c>
      <c r="CJ49" s="56">
        <f t="shared" si="22"/>
        <v>2.7999634129826098E-3</v>
      </c>
      <c r="CK49" s="56">
        <f t="shared" si="23"/>
        <v>4.9876978591307823E-3</v>
      </c>
      <c r="CL49" s="56">
        <f t="shared" si="24"/>
        <v>5.9193181336080841E-2</v>
      </c>
      <c r="CM49" s="56" t="str">
        <f t="shared" si="25"/>
        <v/>
      </c>
      <c r="CN49" s="56">
        <f t="shared" si="26"/>
        <v>5.8651347391754476E-3</v>
      </c>
      <c r="CO49" s="56">
        <f t="shared" si="27"/>
        <v>2.7397103565107864E-3</v>
      </c>
      <c r="CP49" s="56">
        <f t="shared" si="28"/>
        <v>7.3324970826282631E-3</v>
      </c>
      <c r="CQ49" s="56">
        <f t="shared" si="29"/>
        <v>2.5473661873970633E-3</v>
      </c>
      <c r="CR49" s="56">
        <f t="shared" si="30"/>
        <v>4.980661581413014E-4</v>
      </c>
      <c r="CS49" s="56">
        <f t="shared" si="31"/>
        <v>4.1295363914151386E-3</v>
      </c>
    </row>
    <row r="50" spans="1:97" x14ac:dyDescent="0.3">
      <c r="A50" s="29" t="s">
        <v>49</v>
      </c>
      <c r="B50" s="27">
        <v>57783.118681</v>
      </c>
      <c r="C50" s="27">
        <v>1844.4936952</v>
      </c>
      <c r="D50" s="27">
        <v>20062.589949000001</v>
      </c>
      <c r="E50" s="27">
        <v>15380.394431000001</v>
      </c>
      <c r="F50" s="27">
        <v>13265.408646</v>
      </c>
      <c r="G50" s="27">
        <v>1703.9938454000001</v>
      </c>
      <c r="H50" s="27">
        <v>64743.172727999998</v>
      </c>
      <c r="I50" s="27">
        <v>125.7796905</v>
      </c>
      <c r="J50" s="27">
        <v>279.37562394000003</v>
      </c>
      <c r="K50" s="27"/>
      <c r="L50" s="27">
        <v>134.86317491</v>
      </c>
      <c r="M50" s="27">
        <v>44.125908093</v>
      </c>
      <c r="N50" s="27">
        <v>2722.9219017</v>
      </c>
      <c r="O50" s="27">
        <v>4.9913067908000004</v>
      </c>
      <c r="P50" s="27">
        <v>2.1712450736000002</v>
      </c>
      <c r="Q50" s="27">
        <v>113.75711982999999</v>
      </c>
      <c r="R50" s="27"/>
      <c r="S50" s="27" t="s">
        <v>49</v>
      </c>
      <c r="T50" s="27">
        <v>3006.2535159322201</v>
      </c>
      <c r="U50" s="27">
        <v>5.0016153026264503</v>
      </c>
      <c r="V50" s="27">
        <v>126.39763521032</v>
      </c>
      <c r="W50" s="27">
        <v>126.397582892136</v>
      </c>
      <c r="X50" s="27">
        <v>123.571260581011</v>
      </c>
      <c r="Y50" s="27">
        <v>303.20554628562002</v>
      </c>
      <c r="Z50" s="27">
        <v>2.17097137918865</v>
      </c>
      <c r="AA50" s="27">
        <v>1030.3763139315699</v>
      </c>
      <c r="AB50" s="27">
        <v>0</v>
      </c>
      <c r="AC50" s="27">
        <v>58095.482468515198</v>
      </c>
      <c r="AD50" s="27">
        <v>487.08753559123301</v>
      </c>
      <c r="AE50" s="27">
        <v>38.985537531576199</v>
      </c>
      <c r="AF50" s="27">
        <v>63.374119477266397</v>
      </c>
      <c r="AG50" s="27">
        <v>5306.4678650790102</v>
      </c>
      <c r="AH50" s="27">
        <v>136.002015857667</v>
      </c>
      <c r="AI50" s="27">
        <v>136.002015857667</v>
      </c>
      <c r="AJ50" s="27">
        <v>44.246897582896501</v>
      </c>
      <c r="AK50" s="27">
        <v>0</v>
      </c>
      <c r="AL50" s="27">
        <v>1101.6391522557799</v>
      </c>
      <c r="AM50" s="27">
        <v>3.4871615531453899</v>
      </c>
      <c r="AN50" s="27">
        <v>441.43346271611603</v>
      </c>
      <c r="AO50" s="27">
        <v>2743.35124738486</v>
      </c>
      <c r="AP50" s="27">
        <v>114.083459528117</v>
      </c>
      <c r="AQ50" s="27">
        <v>1854.4675568994101</v>
      </c>
      <c r="AR50" s="27">
        <v>0</v>
      </c>
      <c r="AS50" s="27">
        <v>18117.7127557885</v>
      </c>
      <c r="AT50" s="27">
        <v>2013.0784499302699</v>
      </c>
      <c r="AU50" s="27">
        <v>20130.7912057188</v>
      </c>
      <c r="AV50" s="27">
        <v>115.37854144592301</v>
      </c>
      <c r="AW50" s="27">
        <v>673.81584230123894</v>
      </c>
      <c r="AX50" s="27">
        <v>2.4821579956679098</v>
      </c>
      <c r="AY50" s="27">
        <v>34441.2019712197</v>
      </c>
      <c r="AZ50" s="27">
        <v>45.645401623703997</v>
      </c>
      <c r="BA50" s="27">
        <v>468.58286369373297</v>
      </c>
      <c r="BB50" s="27">
        <v>826.30596284109595</v>
      </c>
      <c r="BC50" s="27">
        <v>2.28463275142335</v>
      </c>
      <c r="BD50" s="27">
        <v>2.0763980819788599E-2</v>
      </c>
      <c r="BE50" s="27">
        <v>921.73205696743105</v>
      </c>
      <c r="BF50" s="27">
        <v>15412.439367982901</v>
      </c>
      <c r="BG50" s="27">
        <v>13292.152944155299</v>
      </c>
      <c r="BH50" s="27">
        <v>2120.2864238275502</v>
      </c>
      <c r="BI50" s="27">
        <v>14.7569664368348</v>
      </c>
      <c r="BJ50" s="27">
        <v>0.11540393596477</v>
      </c>
      <c r="BK50" s="27">
        <v>1297.49160134922</v>
      </c>
      <c r="BL50" s="27">
        <v>46.974720194888597</v>
      </c>
      <c r="BM50" s="27">
        <v>2698.0918155613199</v>
      </c>
      <c r="BN50" s="27">
        <v>83.840119788135794</v>
      </c>
      <c r="BO50" s="27">
        <v>25.6887488097796</v>
      </c>
      <c r="BP50" s="27">
        <v>5409.6644794611902</v>
      </c>
      <c r="BQ50" s="27">
        <v>2438.5488408702299</v>
      </c>
      <c r="BR50" s="27">
        <v>910.03161358929003</v>
      </c>
      <c r="BS50" s="27">
        <v>538.305382253895</v>
      </c>
      <c r="BT50" s="27">
        <v>0.13825292095878899</v>
      </c>
      <c r="BU50" s="27">
        <v>1710.5220970452499</v>
      </c>
      <c r="BV50" s="27">
        <v>21770.405905012401</v>
      </c>
      <c r="BW50" s="27">
        <v>12.9207436560789</v>
      </c>
      <c r="BX50" s="27">
        <v>604.142162074015</v>
      </c>
      <c r="BY50" s="27">
        <v>3801.52431443149</v>
      </c>
      <c r="BZ50" s="27">
        <v>5091.2703807675398</v>
      </c>
      <c r="CA50" s="27">
        <v>64922.801382628597</v>
      </c>
      <c r="CB50" s="27">
        <v>4801.7684466133896</v>
      </c>
      <c r="CC50" s="29"/>
      <c r="CD50" s="56">
        <f t="shared" si="16"/>
        <v>5.4057966175146618E-3</v>
      </c>
      <c r="CE50" s="56">
        <f t="shared" si="17"/>
        <v>5.4073709904053288E-3</v>
      </c>
      <c r="CF50" s="56">
        <f t="shared" si="18"/>
        <v>3.3994243461173282E-3</v>
      </c>
      <c r="CG50" s="56">
        <f t="shared" si="19"/>
        <v>2.0834925350361618E-3</v>
      </c>
      <c r="CH50" s="56">
        <f t="shared" si="20"/>
        <v>2.0160930483934881E-3</v>
      </c>
      <c r="CI50" s="56">
        <f t="shared" si="21"/>
        <v>3.831147432177127E-3</v>
      </c>
      <c r="CJ50" s="56">
        <f t="shared" si="22"/>
        <v>2.7744802588414662E-3</v>
      </c>
      <c r="CK50" s="56">
        <f t="shared" si="23"/>
        <v>4.9124973171721991E-3</v>
      </c>
      <c r="CL50" s="56">
        <f t="shared" si="24"/>
        <v>8.52970706948213E-2</v>
      </c>
      <c r="CM50" s="56" t="str">
        <f t="shared" si="25"/>
        <v/>
      </c>
      <c r="CN50" s="56">
        <f t="shared" si="26"/>
        <v>8.4444174507014528E-3</v>
      </c>
      <c r="CO50" s="56">
        <f t="shared" si="27"/>
        <v>2.7419150137715856E-3</v>
      </c>
      <c r="CP50" s="56">
        <f t="shared" si="28"/>
        <v>7.5027292086876753E-3</v>
      </c>
      <c r="CQ50" s="56">
        <f t="shared" si="29"/>
        <v>2.0652931704079119E-3</v>
      </c>
      <c r="CR50" s="56">
        <f t="shared" si="30"/>
        <v>-1.2605413118859597E-4</v>
      </c>
      <c r="CS50" s="56">
        <f t="shared" si="31"/>
        <v>2.868740863030783E-3</v>
      </c>
    </row>
    <row r="51" spans="1:97" x14ac:dyDescent="0.3">
      <c r="A51" s="29" t="s">
        <v>50</v>
      </c>
      <c r="B51" s="27">
        <v>5095.4903160000003</v>
      </c>
      <c r="C51" s="27">
        <v>147.828924</v>
      </c>
      <c r="D51" s="27">
        <v>1022.2259094</v>
      </c>
      <c r="E51" s="27">
        <v>919.32414683000002</v>
      </c>
      <c r="F51" s="27">
        <v>792.86197702000004</v>
      </c>
      <c r="G51" s="27">
        <v>67.320015772999994</v>
      </c>
      <c r="H51" s="27">
        <v>8006.6118331999996</v>
      </c>
      <c r="I51" s="27">
        <v>11.157490109999999</v>
      </c>
      <c r="J51" s="27">
        <v>42.383882800999999</v>
      </c>
      <c r="K51" s="27"/>
      <c r="L51" s="27">
        <v>12.592886362</v>
      </c>
      <c r="M51" s="27">
        <v>5.1801659679999998</v>
      </c>
      <c r="N51" s="27">
        <v>286.56815812000002</v>
      </c>
      <c r="O51" s="27">
        <v>0.45578100939999999</v>
      </c>
      <c r="P51" s="27">
        <v>2.365271E-4</v>
      </c>
      <c r="Q51" s="27">
        <v>17.147503064999999</v>
      </c>
      <c r="R51" s="27"/>
      <c r="S51" s="27" t="s">
        <v>50</v>
      </c>
      <c r="T51" s="27">
        <v>307.17608013060499</v>
      </c>
      <c r="U51" s="27">
        <v>0.45702723551427599</v>
      </c>
      <c r="V51" s="27">
        <v>11.2215010810061</v>
      </c>
      <c r="W51" s="27">
        <v>11.221490844628599</v>
      </c>
      <c r="X51" s="27">
        <v>9.8007214148878106</v>
      </c>
      <c r="Y51" s="27">
        <v>44.801554945027497</v>
      </c>
      <c r="Z51" s="27">
        <v>2.3716131969885699E-4</v>
      </c>
      <c r="AA51" s="27">
        <v>54.2326321028103</v>
      </c>
      <c r="AB51" s="27">
        <v>0</v>
      </c>
      <c r="AC51" s="27">
        <v>5126.9560766547002</v>
      </c>
      <c r="AD51" s="27">
        <v>55.700221859633899</v>
      </c>
      <c r="AE51" s="27">
        <v>3.5612781077709599</v>
      </c>
      <c r="AF51" s="27">
        <v>6.0332336149975996</v>
      </c>
      <c r="AG51" s="27">
        <v>584.39161719119602</v>
      </c>
      <c r="AH51" s="27">
        <v>12.6786743226025</v>
      </c>
      <c r="AI51" s="27">
        <v>12.6786743226025</v>
      </c>
      <c r="AJ51" s="27">
        <v>5.1943574223912403</v>
      </c>
      <c r="AK51" s="27">
        <v>0</v>
      </c>
      <c r="AL51" s="27">
        <v>194.652349597865</v>
      </c>
      <c r="AM51" s="27">
        <v>0.55448921430766596</v>
      </c>
      <c r="AN51" s="27">
        <v>36.944523400054003</v>
      </c>
      <c r="AO51" s="27">
        <v>289.04063093351999</v>
      </c>
      <c r="AP51" s="27">
        <v>17.206479457077101</v>
      </c>
      <c r="AQ51" s="27">
        <v>148.70687948786599</v>
      </c>
      <c r="AR51" s="27">
        <v>0</v>
      </c>
      <c r="AS51" s="27">
        <v>925.52254018309304</v>
      </c>
      <c r="AT51" s="27">
        <v>102.83585609859</v>
      </c>
      <c r="AU51" s="27">
        <v>1028.3583962816799</v>
      </c>
      <c r="AV51" s="27">
        <v>38.899231432479503</v>
      </c>
      <c r="AW51" s="27">
        <v>89.315287028555403</v>
      </c>
      <c r="AX51" s="27">
        <v>0.28003575863798402</v>
      </c>
      <c r="AY51" s="27">
        <v>4503.5813260106697</v>
      </c>
      <c r="AZ51" s="27">
        <v>0.339768820251657</v>
      </c>
      <c r="BA51" s="27">
        <v>51.976266858468698</v>
      </c>
      <c r="BB51" s="27">
        <v>68.728159515423997</v>
      </c>
      <c r="BC51" s="27">
        <v>0.23665279915342499</v>
      </c>
      <c r="BD51" s="27">
        <v>1.9300404437904001E-3</v>
      </c>
      <c r="BE51" s="27">
        <v>39.418857399538098</v>
      </c>
      <c r="BF51" s="27">
        <v>922.99359113166497</v>
      </c>
      <c r="BG51" s="27">
        <v>795.953326687257</v>
      </c>
      <c r="BH51" s="27">
        <v>127.040264444407</v>
      </c>
      <c r="BI51" s="27">
        <v>0.64047357639290803</v>
      </c>
      <c r="BJ51" s="27">
        <v>1.51011435815186E-2</v>
      </c>
      <c r="BK51" s="27">
        <v>18.993290519574298</v>
      </c>
      <c r="BL51" s="27">
        <v>4.4568453126980696</v>
      </c>
      <c r="BM51" s="27">
        <v>213.59154659744101</v>
      </c>
      <c r="BN51" s="27">
        <v>9.9307355170113993</v>
      </c>
      <c r="BO51" s="27">
        <v>3.0706805183066299</v>
      </c>
      <c r="BP51" s="27">
        <v>373.644800895076</v>
      </c>
      <c r="BQ51" s="27">
        <v>272.99056370845602</v>
      </c>
      <c r="BR51" s="27">
        <v>0.29746265006586298</v>
      </c>
      <c r="BS51" s="27">
        <v>10.314800685637399</v>
      </c>
      <c r="BT51" s="27">
        <v>1.5918079553784499E-2</v>
      </c>
      <c r="BU51" s="27">
        <v>67.5881174437407</v>
      </c>
      <c r="BV51" s="27">
        <v>2924.5090814939299</v>
      </c>
      <c r="BW51" s="27">
        <v>0.29302076891086098</v>
      </c>
      <c r="BX51" s="27">
        <v>85.616336448277096</v>
      </c>
      <c r="BY51" s="27">
        <v>440.04370840824902</v>
      </c>
      <c r="BZ51" s="27">
        <v>622.16493459084802</v>
      </c>
      <c r="CA51" s="27">
        <v>8028.8465051781004</v>
      </c>
      <c r="CB51" s="27">
        <v>540.36252452641304</v>
      </c>
      <c r="CC51" s="29"/>
      <c r="CD51" s="56">
        <f t="shared" si="16"/>
        <v>6.1752174380346331E-3</v>
      </c>
      <c r="CE51" s="56">
        <f t="shared" si="17"/>
        <v>5.9389966733843606E-3</v>
      </c>
      <c r="CF51" s="56">
        <f t="shared" si="18"/>
        <v>5.9991503104039187E-3</v>
      </c>
      <c r="CG51" s="56">
        <f t="shared" si="19"/>
        <v>3.9914586322113664E-3</v>
      </c>
      <c r="CH51" s="56">
        <f t="shared" si="20"/>
        <v>3.8989758077136089E-3</v>
      </c>
      <c r="CI51" s="56">
        <f t="shared" si="21"/>
        <v>3.9824956613903938E-3</v>
      </c>
      <c r="CJ51" s="56">
        <f t="shared" si="22"/>
        <v>2.7770388325687391E-3</v>
      </c>
      <c r="CK51" s="56">
        <f t="shared" si="23"/>
        <v>5.7361229091512757E-3</v>
      </c>
      <c r="CL51" s="56">
        <f t="shared" si="24"/>
        <v>5.7042252484957721E-2</v>
      </c>
      <c r="CM51" s="56" t="str">
        <f t="shared" si="25"/>
        <v/>
      </c>
      <c r="CN51" s="56">
        <f t="shared" si="26"/>
        <v>6.8124144168704836E-3</v>
      </c>
      <c r="CO51" s="56">
        <f t="shared" si="27"/>
        <v>2.739575233478403E-3</v>
      </c>
      <c r="CP51" s="56">
        <f t="shared" si="28"/>
        <v>8.6278699969332476E-3</v>
      </c>
      <c r="CQ51" s="56">
        <f t="shared" si="29"/>
        <v>2.7342651154258347E-3</v>
      </c>
      <c r="CR51" s="56">
        <f t="shared" si="30"/>
        <v>2.6813828050019977E-3</v>
      </c>
      <c r="CS51" s="56">
        <f t="shared" si="31"/>
        <v>3.4393574302651803E-3</v>
      </c>
    </row>
    <row r="52" spans="1:97" x14ac:dyDescent="0.3">
      <c r="A52" s="29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CD52" s="56"/>
      <c r="CE52" s="56" t="str">
        <f t="shared" si="17"/>
        <v/>
      </c>
      <c r="CF52" s="56" t="str">
        <f t="shared" si="18"/>
        <v/>
      </c>
      <c r="CG52" s="56" t="str">
        <f t="shared" si="19"/>
        <v/>
      </c>
      <c r="CH52" s="56" t="str">
        <f t="shared" si="20"/>
        <v/>
      </c>
      <c r="CI52" s="56" t="str">
        <f t="shared" si="21"/>
        <v/>
      </c>
      <c r="CJ52" s="56" t="str">
        <f t="shared" si="22"/>
        <v/>
      </c>
      <c r="CK52" s="56" t="str">
        <f t="shared" si="23"/>
        <v/>
      </c>
      <c r="CL52" s="56"/>
      <c r="CM52" s="56" t="str">
        <f t="shared" si="25"/>
        <v/>
      </c>
      <c r="CN52" s="56" t="str">
        <f t="shared" si="26"/>
        <v/>
      </c>
      <c r="CO52" s="56" t="str">
        <f t="shared" si="27"/>
        <v/>
      </c>
      <c r="CP52" s="56" t="str">
        <f t="shared" si="28"/>
        <v/>
      </c>
      <c r="CS52" s="56" t="str">
        <f t="shared" si="31"/>
        <v/>
      </c>
    </row>
    <row r="53" spans="1:97" x14ac:dyDescent="0.3">
      <c r="A53" s="29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CD53" s="56"/>
      <c r="CE53" s="56" t="str">
        <f t="shared" si="17"/>
        <v/>
      </c>
      <c r="CF53" s="56" t="str">
        <f t="shared" si="18"/>
        <v/>
      </c>
      <c r="CG53" s="56" t="str">
        <f t="shared" si="19"/>
        <v/>
      </c>
      <c r="CH53" s="56" t="str">
        <f t="shared" si="20"/>
        <v/>
      </c>
      <c r="CI53" s="56" t="str">
        <f t="shared" si="21"/>
        <v/>
      </c>
      <c r="CJ53" s="56" t="str">
        <f t="shared" si="22"/>
        <v/>
      </c>
      <c r="CK53" s="56" t="str">
        <f t="shared" si="23"/>
        <v/>
      </c>
      <c r="CL53" s="56"/>
      <c r="CM53" s="56" t="str">
        <f t="shared" si="25"/>
        <v/>
      </c>
      <c r="CN53" s="56" t="str">
        <f t="shared" si="26"/>
        <v/>
      </c>
      <c r="CO53" s="56" t="str">
        <f t="shared" si="27"/>
        <v/>
      </c>
      <c r="CP53" s="56" t="str">
        <f t="shared" si="28"/>
        <v/>
      </c>
      <c r="CS53" s="56" t="str">
        <f t="shared" si="31"/>
        <v/>
      </c>
    </row>
    <row r="54" spans="1:97" x14ac:dyDescent="0.3">
      <c r="A54" s="29" t="s">
        <v>231</v>
      </c>
      <c r="B54" s="27">
        <v>350.42055789</v>
      </c>
      <c r="C54" s="27">
        <v>17.571910639999999</v>
      </c>
      <c r="D54" s="27">
        <v>119.59275266</v>
      </c>
      <c r="E54" s="27">
        <v>104.66676404</v>
      </c>
      <c r="F54" s="27">
        <v>71.114850395999994</v>
      </c>
      <c r="G54" s="27">
        <v>22.867489980999999</v>
      </c>
      <c r="H54" s="27">
        <v>752.79174105000004</v>
      </c>
      <c r="I54" s="27">
        <v>0.87108682400000004</v>
      </c>
      <c r="J54" s="27">
        <v>3.6321429817999999</v>
      </c>
      <c r="K54" s="27">
        <v>4.8628369099999999E-2</v>
      </c>
      <c r="L54" s="27">
        <v>1.3162365063999999</v>
      </c>
      <c r="M54" s="27">
        <v>2.1480687840999999</v>
      </c>
      <c r="N54" s="27">
        <v>21.289154750000002</v>
      </c>
      <c r="O54" s="27">
        <v>0.4138059482</v>
      </c>
      <c r="P54" s="27">
        <v>0.22763911519999999</v>
      </c>
      <c r="Q54" s="27">
        <v>3.9563171682</v>
      </c>
      <c r="R54" s="27"/>
      <c r="S54" s="27" t="s">
        <v>51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  <c r="CB54" s="27">
        <v>0</v>
      </c>
      <c r="CD54" s="56" t="str">
        <f>IF(AB54=0,"",(AB54-B54)/B54)</f>
        <v/>
      </c>
      <c r="CE54" s="56" t="str">
        <f t="shared" si="17"/>
        <v/>
      </c>
      <c r="CF54" s="56" t="str">
        <f t="shared" si="18"/>
        <v/>
      </c>
      <c r="CG54" s="56" t="str">
        <f t="shared" si="19"/>
        <v/>
      </c>
      <c r="CH54" s="56" t="str">
        <f t="shared" si="20"/>
        <v/>
      </c>
      <c r="CI54" s="56" t="str">
        <f t="shared" si="21"/>
        <v/>
      </c>
      <c r="CJ54" s="56" t="str">
        <f t="shared" si="22"/>
        <v/>
      </c>
      <c r="CK54" s="56" t="str">
        <f t="shared" si="23"/>
        <v/>
      </c>
      <c r="CL54" s="56"/>
      <c r="CM54" s="56" t="str">
        <f t="shared" si="25"/>
        <v/>
      </c>
      <c r="CN54" s="56" t="str">
        <f t="shared" si="26"/>
        <v/>
      </c>
      <c r="CO54" s="56" t="str">
        <f t="shared" si="27"/>
        <v/>
      </c>
      <c r="CP54" s="56" t="str">
        <f t="shared" si="28"/>
        <v/>
      </c>
      <c r="CS54" s="56" t="str">
        <f t="shared" si="31"/>
        <v/>
      </c>
    </row>
    <row r="55" spans="1:97" s="29" customFormat="1" x14ac:dyDescent="0.3">
      <c r="A55" s="29" t="s">
        <v>1</v>
      </c>
      <c r="B55" s="27">
        <v>29197.949812999999</v>
      </c>
      <c r="C55" s="27">
        <v>627.51690140000005</v>
      </c>
      <c r="D55" s="27">
        <v>5641.5665431999996</v>
      </c>
      <c r="E55" s="27">
        <v>3088.6668715999999</v>
      </c>
      <c r="F55" s="27">
        <v>2391.0384995999998</v>
      </c>
      <c r="G55" s="27">
        <v>1437.9103411000001</v>
      </c>
      <c r="H55" s="27">
        <v>7985.8758502999999</v>
      </c>
      <c r="I55" s="27">
        <v>15.322629914</v>
      </c>
      <c r="J55" s="27">
        <v>56.483050658000003</v>
      </c>
      <c r="K55" s="27"/>
      <c r="L55" s="27">
        <v>39.536564155000001</v>
      </c>
      <c r="M55" s="27">
        <v>6.3312975326999998</v>
      </c>
      <c r="N55" s="27">
        <v>346.92027681000002</v>
      </c>
      <c r="O55" s="27">
        <v>0.56510859430000004</v>
      </c>
      <c r="P55" s="27">
        <v>1.013314E-3</v>
      </c>
      <c r="Q55" s="27">
        <v>4.7481438485999998</v>
      </c>
      <c r="R55" s="27"/>
      <c r="S55" s="27" t="s">
        <v>1</v>
      </c>
      <c r="T55" s="27">
        <v>19.6871625908942</v>
      </c>
      <c r="U55" s="27">
        <v>5.8173849072411597E-2</v>
      </c>
      <c r="V55" s="27">
        <v>1.28861014879855</v>
      </c>
      <c r="W55" s="27">
        <v>1.2878375888028499</v>
      </c>
      <c r="X55" s="27">
        <v>0.48327826323186501</v>
      </c>
      <c r="Y55" s="27">
        <v>5.9597710829738304</v>
      </c>
      <c r="Z55" s="27">
        <v>9.3781509026361998E-4</v>
      </c>
      <c r="AA55" s="27">
        <v>171.276698601329</v>
      </c>
      <c r="AB55" s="27">
        <v>0</v>
      </c>
      <c r="AC55" s="27">
        <v>1725.40424301548</v>
      </c>
      <c r="AD55" s="27">
        <v>14.1650216776038</v>
      </c>
      <c r="AE55" s="27">
        <v>1.16149575364539</v>
      </c>
      <c r="AF55" s="27">
        <v>1.41157686676796</v>
      </c>
      <c r="AG55" s="27">
        <v>63.048903863025203</v>
      </c>
      <c r="AH55" s="27">
        <v>1.8437212489278301</v>
      </c>
      <c r="AI55" s="27">
        <v>1.8437212489278301</v>
      </c>
      <c r="AJ55" s="27">
        <v>0.63248781687528099</v>
      </c>
      <c r="AK55" s="27">
        <v>0</v>
      </c>
      <c r="AL55" s="27">
        <v>18.215925134653901</v>
      </c>
      <c r="AM55" s="27">
        <v>4.9754243422234598E-2</v>
      </c>
      <c r="AN55" s="27">
        <v>2.2156849801793399</v>
      </c>
      <c r="AO55" s="27">
        <v>34.735470218102797</v>
      </c>
      <c r="AP55" s="27">
        <v>0.344731002706195</v>
      </c>
      <c r="AQ55" s="27">
        <v>55.874124091888604</v>
      </c>
      <c r="AR55" s="27">
        <v>0</v>
      </c>
      <c r="AS55" s="27">
        <v>371.52312863418098</v>
      </c>
      <c r="AT55" s="27">
        <v>41.280328078175899</v>
      </c>
      <c r="AU55" s="27">
        <v>412.80345671235699</v>
      </c>
      <c r="AV55" s="27">
        <v>4.0094358116958597</v>
      </c>
      <c r="AW55" s="27">
        <v>10.9313705669406</v>
      </c>
      <c r="AX55" s="27">
        <v>0.41471856809801699</v>
      </c>
      <c r="AY55" s="27">
        <v>393.58396336920202</v>
      </c>
      <c r="AZ55" s="27">
        <v>0.292366609346494</v>
      </c>
      <c r="BA55" s="27">
        <v>10.358030712588899</v>
      </c>
      <c r="BB55" s="27">
        <v>14.385057669604301</v>
      </c>
      <c r="BC55" s="27">
        <v>0.22757675567827901</v>
      </c>
      <c r="BD55" s="27">
        <v>1.0783899105474501E-3</v>
      </c>
      <c r="BE55" s="27">
        <v>8.0601242910762299</v>
      </c>
      <c r="BF55" s="27">
        <v>203.522797946292</v>
      </c>
      <c r="BG55" s="27">
        <v>144.08923291600601</v>
      </c>
      <c r="BH55" s="27">
        <v>59.433565030285997</v>
      </c>
      <c r="BI55" s="27">
        <v>9.5878409695927494E-2</v>
      </c>
      <c r="BJ55" s="27">
        <v>3.95519324062897E-3</v>
      </c>
      <c r="BK55" s="27">
        <v>12.908931210282301</v>
      </c>
      <c r="BL55" s="27">
        <v>0.76847996274188601</v>
      </c>
      <c r="BM55" s="27">
        <v>34.314402608067702</v>
      </c>
      <c r="BN55" s="27">
        <v>2.0542998845880298</v>
      </c>
      <c r="BO55" s="27">
        <v>0.499347701957153</v>
      </c>
      <c r="BP55" s="27">
        <v>53.065989032005596</v>
      </c>
      <c r="BQ55" s="27">
        <v>20.024747988487398</v>
      </c>
      <c r="BR55" s="27">
        <v>0.86462406844248796</v>
      </c>
      <c r="BS55" s="27">
        <v>5.7456706791889101</v>
      </c>
      <c r="BT55" s="27">
        <v>2.8701169492440899E-2</v>
      </c>
      <c r="BU55" s="27">
        <v>232.085521371715</v>
      </c>
      <c r="BV55" s="27">
        <v>273.01755866534398</v>
      </c>
      <c r="BW55" s="27">
        <v>3.2433932895592399</v>
      </c>
      <c r="BX55" s="27">
        <v>10.0960699716794</v>
      </c>
      <c r="BY55" s="27">
        <v>33.028151345803302</v>
      </c>
      <c r="BZ55" s="27">
        <v>47.815926501165599</v>
      </c>
      <c r="CA55" s="27">
        <v>701.70162060660198</v>
      </c>
      <c r="CB55" s="27">
        <v>27.378951925731801</v>
      </c>
      <c r="CC55" s="27"/>
      <c r="CD55" s="56" t="str">
        <f>IF(AB55=0,"",(AB55-B55)/B55)</f>
        <v/>
      </c>
      <c r="CE55" s="56">
        <f t="shared" si="17"/>
        <v>-0.91095996941718616</v>
      </c>
      <c r="CF55" s="56">
        <f t="shared" si="18"/>
        <v>-0.92682822163820355</v>
      </c>
      <c r="CG55" s="56">
        <f t="shared" si="19"/>
        <v>-0.93410658824437653</v>
      </c>
      <c r="CH55" s="56">
        <f t="shared" si="20"/>
        <v>-0.93973780307589738</v>
      </c>
      <c r="CI55" s="56">
        <f t="shared" si="21"/>
        <v>-0.83859527625751007</v>
      </c>
      <c r="CJ55" s="56">
        <f t="shared" si="22"/>
        <v>-0.91213216511746276</v>
      </c>
      <c r="CK55" s="56">
        <f t="shared" si="23"/>
        <v>-0.91595192235073319</v>
      </c>
      <c r="CL55" s="56"/>
      <c r="CM55" s="56" t="str">
        <f t="shared" si="25"/>
        <v/>
      </c>
      <c r="CN55" s="56">
        <f t="shared" si="26"/>
        <v>-0.95336667997503111</v>
      </c>
      <c r="CO55" s="56">
        <f t="shared" si="27"/>
        <v>-0.90010139096945041</v>
      </c>
      <c r="CP55" s="56">
        <f t="shared" si="28"/>
        <v>-0.89987477659852499</v>
      </c>
      <c r="CS55" s="56">
        <f t="shared" si="31"/>
        <v>-0.92739668095610894</v>
      </c>
    </row>
    <row r="56" spans="1:97" s="29" customFormat="1" x14ac:dyDescent="0.3">
      <c r="A56" s="29" t="s">
        <v>11</v>
      </c>
      <c r="B56" s="27">
        <v>9964.3216068999991</v>
      </c>
      <c r="C56" s="27">
        <v>53.123411990999998</v>
      </c>
      <c r="D56" s="27">
        <v>394.78785895999999</v>
      </c>
      <c r="E56" s="27">
        <v>1760.8521596</v>
      </c>
      <c r="F56" s="27">
        <v>1492.7745614999999</v>
      </c>
      <c r="G56" s="27">
        <v>89.083083322999997</v>
      </c>
      <c r="H56" s="27">
        <v>14641.392739000001</v>
      </c>
      <c r="I56" s="27">
        <v>14.916228574</v>
      </c>
      <c r="J56" s="27">
        <v>42.211117934000001</v>
      </c>
      <c r="K56" s="27"/>
      <c r="L56" s="27">
        <v>16.184649426</v>
      </c>
      <c r="M56" s="27">
        <v>3.5105245256000002</v>
      </c>
      <c r="N56" s="27">
        <v>695.72680204999995</v>
      </c>
      <c r="O56" s="27">
        <v>0.26435272599999998</v>
      </c>
      <c r="P56" s="27">
        <v>5.7507640000000002E-4</v>
      </c>
      <c r="Q56" s="27">
        <v>3.1639163278</v>
      </c>
      <c r="R56" s="27"/>
      <c r="S56" s="27" t="s">
        <v>11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/>
      <c r="CD56" s="56" t="str">
        <f>IF(AB56=0,"",(AB56-B56)/B56)</f>
        <v/>
      </c>
      <c r="CE56" s="56" t="str">
        <f t="shared" si="17"/>
        <v/>
      </c>
      <c r="CF56" s="56" t="str">
        <f t="shared" si="18"/>
        <v/>
      </c>
      <c r="CG56" s="56" t="str">
        <f t="shared" si="19"/>
        <v/>
      </c>
      <c r="CH56" s="56" t="str">
        <f t="shared" si="20"/>
        <v/>
      </c>
      <c r="CI56" s="56" t="str">
        <f t="shared" si="21"/>
        <v/>
      </c>
      <c r="CJ56" s="56" t="str">
        <f t="shared" si="22"/>
        <v/>
      </c>
      <c r="CK56" s="56" t="str">
        <f t="shared" si="23"/>
        <v/>
      </c>
      <c r="CL56" s="56"/>
      <c r="CM56" s="56" t="str">
        <f t="shared" si="25"/>
        <v/>
      </c>
      <c r="CN56" s="56" t="str">
        <f t="shared" si="26"/>
        <v/>
      </c>
      <c r="CO56" s="56" t="str">
        <f t="shared" si="27"/>
        <v/>
      </c>
      <c r="CP56" s="56" t="str">
        <f t="shared" si="28"/>
        <v/>
      </c>
      <c r="CS56" s="56" t="str">
        <f t="shared" si="31"/>
        <v/>
      </c>
    </row>
    <row r="57" spans="1:97" s="29" customFormat="1" x14ac:dyDescent="0.3">
      <c r="A57" s="29" t="s">
        <v>58</v>
      </c>
      <c r="B57" s="27">
        <v>18152.294729000001</v>
      </c>
      <c r="C57" s="27">
        <v>75.651480000000006</v>
      </c>
      <c r="D57" s="27">
        <v>863.85151995000001</v>
      </c>
      <c r="E57" s="27">
        <v>3195.2803551000002</v>
      </c>
      <c r="F57" s="27">
        <v>2687.4845326</v>
      </c>
      <c r="G57" s="27">
        <v>188.34568417</v>
      </c>
      <c r="H57" s="27">
        <v>28189.147598</v>
      </c>
      <c r="I57" s="27">
        <v>24.599472953999999</v>
      </c>
      <c r="J57" s="27">
        <v>52.191333286000003</v>
      </c>
      <c r="K57" s="27"/>
      <c r="L57" s="27">
        <v>31.455834706000001</v>
      </c>
      <c r="M57" s="27">
        <v>7.4477731655000001</v>
      </c>
      <c r="N57" s="27">
        <v>1741.6844973</v>
      </c>
      <c r="O57" s="27">
        <v>0.49484317030000002</v>
      </c>
      <c r="P57" s="27"/>
      <c r="Q57" s="27">
        <v>4.0501813545000003</v>
      </c>
      <c r="R57" s="27"/>
      <c r="S57" s="27" t="s">
        <v>58</v>
      </c>
      <c r="T57" s="27">
        <v>35.215707102851198</v>
      </c>
      <c r="U57" s="27">
        <v>7.3917271968121602E-3</v>
      </c>
      <c r="V57" s="27">
        <v>0.47348480453579</v>
      </c>
      <c r="W57" s="27">
        <v>0.47348417326014097</v>
      </c>
      <c r="X57" s="27">
        <v>0.74032316936457099</v>
      </c>
      <c r="Y57" s="27">
        <v>1.11470016412307</v>
      </c>
      <c r="Z57" s="27">
        <v>0</v>
      </c>
      <c r="AA57" s="27">
        <v>3.9090703376709102</v>
      </c>
      <c r="AB57" s="27">
        <v>0</v>
      </c>
      <c r="AC57" s="27">
        <v>417.548079829362</v>
      </c>
      <c r="AD57" s="27">
        <v>5.6538398131582603</v>
      </c>
      <c r="AE57" s="27">
        <v>0.31444076249937902</v>
      </c>
      <c r="AF57" s="27">
        <v>0.59539613260801405</v>
      </c>
      <c r="AG57" s="27">
        <v>70.029528596570103</v>
      </c>
      <c r="AH57" s="27">
        <v>0.53800862075982103</v>
      </c>
      <c r="AI57" s="27">
        <v>0.53800862075982103</v>
      </c>
      <c r="AJ57" s="27">
        <v>0.12886816811124499</v>
      </c>
      <c r="AK57" s="27">
        <v>0</v>
      </c>
      <c r="AL57" s="27">
        <v>5.3358999717808304</v>
      </c>
      <c r="AM57" s="27">
        <v>7.9531516579308594E-3</v>
      </c>
      <c r="AN57" s="27">
        <v>2.3432114843168699</v>
      </c>
      <c r="AO57" s="27">
        <v>38.817126612322497</v>
      </c>
      <c r="AP57" s="27">
        <v>2.16876774860695E-2</v>
      </c>
      <c r="AQ57" s="27">
        <v>0</v>
      </c>
      <c r="AR57" s="27">
        <v>0</v>
      </c>
      <c r="AS57" s="27">
        <v>14.1776641148167</v>
      </c>
      <c r="AT57" s="27">
        <v>1.5752986832895099</v>
      </c>
      <c r="AU57" s="27">
        <v>15.7529627981062</v>
      </c>
      <c r="AV57" s="27">
        <v>2.5250215151925799</v>
      </c>
      <c r="AW57" s="27">
        <v>4.3907688564074698</v>
      </c>
      <c r="AX57" s="27">
        <v>2.1260788042130399E-2</v>
      </c>
      <c r="AY57" s="27">
        <v>266.82584204765197</v>
      </c>
      <c r="AZ57" s="27">
        <v>2.5228639141960999E-2</v>
      </c>
      <c r="BA57" s="27">
        <v>3.42247127101971</v>
      </c>
      <c r="BB57" s="27">
        <v>4.6848760726863903</v>
      </c>
      <c r="BC57" s="27">
        <v>2.3702753021709998E-2</v>
      </c>
      <c r="BD57" s="27">
        <v>2.8576067725987598E-4</v>
      </c>
      <c r="BE57" s="27">
        <v>2.5476796904710701</v>
      </c>
      <c r="BF57" s="27">
        <v>71.995128719059394</v>
      </c>
      <c r="BG57" s="27">
        <v>60.355601941169603</v>
      </c>
      <c r="BH57" s="27">
        <v>11.639526777889801</v>
      </c>
      <c r="BI57" s="27">
        <v>4.8026190909241498E-2</v>
      </c>
      <c r="BJ57" s="27">
        <v>1.8421336331619299E-3</v>
      </c>
      <c r="BK57" s="27">
        <v>1.5441454609589</v>
      </c>
      <c r="BL57" s="27">
        <v>0.31253334215182099</v>
      </c>
      <c r="BM57" s="27">
        <v>16.115995083692901</v>
      </c>
      <c r="BN57" s="27">
        <v>0.63433786934307601</v>
      </c>
      <c r="BO57" s="27">
        <v>0.245993022371403</v>
      </c>
      <c r="BP57" s="27">
        <v>30.0323488593836</v>
      </c>
      <c r="BQ57" s="27">
        <v>24.616527534295699</v>
      </c>
      <c r="BR57" s="27">
        <v>2.57207471463924E-2</v>
      </c>
      <c r="BS57" s="27">
        <v>0.668113890772005</v>
      </c>
      <c r="BT57" s="27">
        <v>1.0403657467881399E-3</v>
      </c>
      <c r="BU57" s="27">
        <v>4.2532364622430796</v>
      </c>
      <c r="BV57" s="27">
        <v>150.88721647474199</v>
      </c>
      <c r="BW57" s="27">
        <v>0</v>
      </c>
      <c r="BX57" s="27">
        <v>8.6169820206903296</v>
      </c>
      <c r="BY57" s="27">
        <v>22.706854210838799</v>
      </c>
      <c r="BZ57" s="27">
        <v>45.856336493658802</v>
      </c>
      <c r="CA57" s="27">
        <v>529.00512321081101</v>
      </c>
      <c r="CB57" s="27">
        <v>18.706890082563</v>
      </c>
      <c r="CC57" s="27"/>
      <c r="CD57" s="56" t="str">
        <f>IF(AB57=0,"",(AB57-B57)/B57)</f>
        <v/>
      </c>
      <c r="CE57" s="56" t="str">
        <f t="shared" si="17"/>
        <v/>
      </c>
      <c r="CF57" s="56">
        <f t="shared" si="18"/>
        <v>-0.98176427032388858</v>
      </c>
      <c r="CG57" s="56">
        <f t="shared" si="19"/>
        <v>-0.97746829050410322</v>
      </c>
      <c r="CH57" s="56">
        <f t="shared" si="20"/>
        <v>-0.97754197235033813</v>
      </c>
      <c r="CI57" s="56">
        <f t="shared" si="21"/>
        <v>-0.97741792448822917</v>
      </c>
      <c r="CJ57" s="56">
        <f t="shared" si="22"/>
        <v>-0.98123373112394696</v>
      </c>
      <c r="CK57" s="56">
        <f t="shared" si="23"/>
        <v>-0.98075226350802169</v>
      </c>
      <c r="CL57" s="56"/>
      <c r="CM57" s="56" t="str">
        <f t="shared" si="25"/>
        <v/>
      </c>
      <c r="CN57" s="56">
        <f t="shared" si="26"/>
        <v>-0.98289638072591978</v>
      </c>
      <c r="CO57" s="56">
        <f t="shared" si="27"/>
        <v>-0.9826970874048373</v>
      </c>
      <c r="CP57" s="56">
        <f t="shared" si="28"/>
        <v>-0.97771288274512536</v>
      </c>
      <c r="CS57" s="56">
        <f t="shared" si="31"/>
        <v>-0.99464525768408529</v>
      </c>
    </row>
    <row r="58" spans="1:97" x14ac:dyDescent="0.3">
      <c r="A58" s="29" t="s">
        <v>176</v>
      </c>
      <c r="B58" s="27">
        <v>477.23347481000002</v>
      </c>
      <c r="C58" s="27">
        <v>3.3034834076999999</v>
      </c>
      <c r="D58" s="27">
        <v>59.288972731000001</v>
      </c>
      <c r="E58" s="27">
        <v>185.52431031</v>
      </c>
      <c r="F58" s="27">
        <v>163.24059098999999</v>
      </c>
      <c r="G58" s="27">
        <v>13.858844783</v>
      </c>
      <c r="H58" s="27">
        <v>900.15664901000002</v>
      </c>
      <c r="I58" s="27">
        <v>1.8709892105999999</v>
      </c>
      <c r="J58" s="27">
        <v>3.3463426638999998</v>
      </c>
      <c r="K58" s="27"/>
      <c r="L58" s="27">
        <v>1.9714409938999999</v>
      </c>
      <c r="M58" s="27">
        <v>0.31184808000000003</v>
      </c>
      <c r="N58" s="27">
        <v>50.878443975000003</v>
      </c>
      <c r="O58" s="27">
        <v>2.86918564E-2</v>
      </c>
      <c r="P58" s="27">
        <v>6.6878405000000002E-3</v>
      </c>
      <c r="Q58" s="27">
        <v>0.2665256272</v>
      </c>
      <c r="R58" s="27"/>
      <c r="S58" s="27" t="s">
        <v>176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D58" s="56" t="str">
        <f>IF(AB58=0,"",(AB58-B58)/B58)</f>
        <v/>
      </c>
      <c r="CE58" s="56" t="str">
        <f t="shared" si="17"/>
        <v/>
      </c>
      <c r="CF58" s="56" t="str">
        <f t="shared" si="18"/>
        <v/>
      </c>
      <c r="CG58" s="56" t="str">
        <f t="shared" si="19"/>
        <v/>
      </c>
      <c r="CH58" s="56" t="str">
        <f t="shared" si="20"/>
        <v/>
      </c>
      <c r="CI58" s="56" t="str">
        <f t="shared" si="21"/>
        <v/>
      </c>
      <c r="CJ58" s="56" t="str">
        <f t="shared" si="22"/>
        <v/>
      </c>
      <c r="CK58" s="56" t="str">
        <f t="shared" si="23"/>
        <v/>
      </c>
      <c r="CL58" s="56"/>
      <c r="CM58" s="56" t="str">
        <f t="shared" si="25"/>
        <v/>
      </c>
      <c r="CN58" s="56" t="str">
        <f t="shared" si="26"/>
        <v/>
      </c>
      <c r="CO58" s="56" t="str">
        <f t="shared" si="27"/>
        <v/>
      </c>
      <c r="CP58" s="56" t="str">
        <f t="shared" si="28"/>
        <v/>
      </c>
      <c r="CS58" s="56" t="str">
        <f t="shared" si="31"/>
        <v/>
      </c>
    </row>
    <row r="59" spans="1:97" s="29" customFormat="1" x14ac:dyDescent="0.3">
      <c r="A59" s="44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56" t="str">
        <f>IF(B59=0,"",(AB59-B59)/B59)</f>
        <v/>
      </c>
      <c r="CE59" s="56" t="str">
        <f t="shared" si="17"/>
        <v/>
      </c>
      <c r="CF59" s="56" t="str">
        <f t="shared" si="18"/>
        <v/>
      </c>
      <c r="CG59" s="56" t="str">
        <f t="shared" si="19"/>
        <v/>
      </c>
      <c r="CH59" s="56" t="str">
        <f t="shared" si="20"/>
        <v/>
      </c>
      <c r="CI59" s="56" t="str">
        <f t="shared" si="21"/>
        <v/>
      </c>
      <c r="CJ59" s="56" t="str">
        <f t="shared" si="22"/>
        <v/>
      </c>
      <c r="CK59" s="56" t="str">
        <f t="shared" si="23"/>
        <v/>
      </c>
      <c r="CL59" s="56"/>
      <c r="CM59" s="56" t="str">
        <f t="shared" si="25"/>
        <v/>
      </c>
      <c r="CN59" s="56" t="str">
        <f t="shared" si="26"/>
        <v/>
      </c>
      <c r="CO59" s="56" t="str">
        <f t="shared" si="27"/>
        <v/>
      </c>
      <c r="CP59" s="56" t="str">
        <f t="shared" si="28"/>
        <v/>
      </c>
      <c r="CS59" s="56" t="str">
        <f t="shared" si="31"/>
        <v/>
      </c>
    </row>
    <row r="60" spans="1:97" s="29" customFormat="1" x14ac:dyDescent="0.3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56" t="str">
        <f>IF(B60=0,"",(AB60-B60)/B60)</f>
        <v/>
      </c>
      <c r="CE60" s="56" t="str">
        <f t="shared" si="17"/>
        <v/>
      </c>
      <c r="CF60" s="56" t="str">
        <f t="shared" si="18"/>
        <v/>
      </c>
      <c r="CG60" s="56" t="str">
        <f t="shared" si="19"/>
        <v/>
      </c>
      <c r="CH60" s="56" t="str">
        <f t="shared" si="20"/>
        <v/>
      </c>
      <c r="CI60" s="56" t="str">
        <f t="shared" si="21"/>
        <v/>
      </c>
      <c r="CJ60" s="56" t="str">
        <f t="shared" si="22"/>
        <v/>
      </c>
      <c r="CK60" s="56" t="str">
        <f t="shared" si="23"/>
        <v/>
      </c>
      <c r="CL60" s="56"/>
      <c r="CM60" s="56" t="str">
        <f t="shared" si="25"/>
        <v/>
      </c>
      <c r="CN60" s="56" t="str">
        <f t="shared" si="26"/>
        <v/>
      </c>
      <c r="CO60" s="56" t="str">
        <f t="shared" si="27"/>
        <v/>
      </c>
      <c r="CP60" s="56" t="str">
        <f t="shared" si="28"/>
        <v/>
      </c>
      <c r="CS60" s="56" t="str">
        <f t="shared" si="31"/>
        <v/>
      </c>
    </row>
    <row r="61" spans="1:97" x14ac:dyDescent="0.3">
      <c r="A61" s="1" t="s">
        <v>55</v>
      </c>
      <c r="B61" s="1">
        <f>SUM(B3:B58)</f>
        <v>2742926.9335238002</v>
      </c>
      <c r="C61" s="1">
        <f t="shared" ref="C61:N61" si="32">SUM(C3:C58)</f>
        <v>121986.03411034866</v>
      </c>
      <c r="D61" s="1">
        <f t="shared" si="32"/>
        <v>764157.60917990119</v>
      </c>
      <c r="E61" s="1">
        <f t="shared" si="32"/>
        <v>618937.8328166001</v>
      </c>
      <c r="F61" s="1">
        <f t="shared" si="32"/>
        <v>504895.06327356596</v>
      </c>
      <c r="G61" s="1">
        <f t="shared" si="32"/>
        <v>162815.76182006596</v>
      </c>
      <c r="H61" s="1">
        <f t="shared" si="32"/>
        <v>3759706.122785659</v>
      </c>
      <c r="I61" s="1">
        <f t="shared" si="32"/>
        <v>5151.3344207563987</v>
      </c>
      <c r="J61" s="1">
        <f t="shared" si="32"/>
        <v>11778.1458487655</v>
      </c>
      <c r="K61" s="1">
        <f t="shared" si="32"/>
        <v>445.538523693</v>
      </c>
      <c r="L61" s="1">
        <f t="shared" si="32"/>
        <v>6237.7209326089014</v>
      </c>
      <c r="M61" s="1">
        <f t="shared" si="32"/>
        <v>2514.1269673730999</v>
      </c>
      <c r="N61" s="1">
        <f t="shared" si="32"/>
        <v>152169.79826475499</v>
      </c>
      <c r="O61" s="1">
        <f t="shared" ref="O61:Q61" si="33">SUM(O3:O58)</f>
        <v>423.74599964229992</v>
      </c>
      <c r="P61" s="1">
        <f t="shared" si="33"/>
        <v>629.34884873749979</v>
      </c>
      <c r="Q61" s="1">
        <f t="shared" si="33"/>
        <v>5204.1872442782014</v>
      </c>
      <c r="R61" s="27"/>
      <c r="S61" s="27"/>
      <c r="T61" s="1">
        <f t="shared" ref="T61:BY61" si="34">SUM(T3:T58)</f>
        <v>170651.5753836839</v>
      </c>
      <c r="U61" s="1">
        <f t="shared" si="34"/>
        <v>423.08462324069046</v>
      </c>
      <c r="V61" s="1">
        <f t="shared" si="34"/>
        <v>5262.542390967953</v>
      </c>
      <c r="W61" s="1">
        <f t="shared" si="34"/>
        <v>5249.6412519792702</v>
      </c>
      <c r="X61" s="1">
        <f t="shared" si="34"/>
        <v>6686.3528402350939</v>
      </c>
      <c r="Y61" s="1">
        <f t="shared" si="34"/>
        <v>14547.655277507301</v>
      </c>
      <c r="Z61" s="1">
        <f t="shared" si="34"/>
        <v>630.86982139665872</v>
      </c>
      <c r="AA61" s="1">
        <f t="shared" si="34"/>
        <v>1147946.9766930898</v>
      </c>
      <c r="AB61" s="1">
        <f t="shared" si="34"/>
        <v>446.80841073532122</v>
      </c>
      <c r="AC61" s="1">
        <f t="shared" si="34"/>
        <v>2703019.7133610449</v>
      </c>
      <c r="AD61" s="1">
        <f t="shared" si="34"/>
        <v>28348.097459322027</v>
      </c>
      <c r="AE61" s="1">
        <f t="shared" si="34"/>
        <v>9556.4108851865312</v>
      </c>
      <c r="AF61" s="1">
        <f t="shared" si="34"/>
        <v>3211.3572350988902</v>
      </c>
      <c r="AG61" s="1">
        <f t="shared" si="34"/>
        <v>271679.09368214378</v>
      </c>
      <c r="AH61" s="1">
        <f t="shared" si="34"/>
        <v>6446.1804208258382</v>
      </c>
      <c r="AI61" s="1">
        <f t="shared" si="34"/>
        <v>6446.1804208258382</v>
      </c>
      <c r="AJ61" s="1">
        <f t="shared" si="34"/>
        <v>2501.2891650758743</v>
      </c>
      <c r="AK61" s="1">
        <f t="shared" si="34"/>
        <v>0</v>
      </c>
      <c r="AL61" s="1">
        <f t="shared" si="34"/>
        <v>60493.001068880811</v>
      </c>
      <c r="AM61" s="1">
        <f t="shared" si="34"/>
        <v>214.70169861294872</v>
      </c>
      <c r="AN61" s="1">
        <f t="shared" si="34"/>
        <v>22050.512836012869</v>
      </c>
      <c r="AO61" s="1">
        <f t="shared" si="34"/>
        <v>151168.96456125588</v>
      </c>
      <c r="AP61" s="1">
        <f t="shared" si="34"/>
        <v>5191.7849296129552</v>
      </c>
      <c r="AQ61" s="1">
        <f t="shared" si="34"/>
        <v>121721.21067900468</v>
      </c>
      <c r="AR61" s="1">
        <f t="shared" si="34"/>
        <v>0</v>
      </c>
      <c r="AS61" s="1">
        <f t="shared" si="34"/>
        <v>683893.46518455248</v>
      </c>
      <c r="AT61" s="1">
        <f t="shared" si="34"/>
        <v>75988.172412147411</v>
      </c>
      <c r="AU61" s="1">
        <f t="shared" si="34"/>
        <v>759881.63759669976</v>
      </c>
      <c r="AV61" s="1">
        <f t="shared" si="34"/>
        <v>46257.265288777853</v>
      </c>
      <c r="AW61" s="1">
        <f t="shared" si="34"/>
        <v>38787.208364805723</v>
      </c>
      <c r="AX61" s="1">
        <f t="shared" si="34"/>
        <v>504.70893863836989</v>
      </c>
      <c r="AY61" s="1">
        <f t="shared" si="34"/>
        <v>1958476.323718163</v>
      </c>
      <c r="AZ61" s="1">
        <f t="shared" si="34"/>
        <v>1363.6891074466607</v>
      </c>
      <c r="BA61" s="1">
        <f t="shared" si="34"/>
        <v>21953.003934770815</v>
      </c>
      <c r="BB61" s="1">
        <f t="shared" si="34"/>
        <v>35002.19213670733</v>
      </c>
      <c r="BC61" s="1">
        <f t="shared" si="34"/>
        <v>402.38047989871927</v>
      </c>
      <c r="BD61" s="1">
        <f t="shared" si="34"/>
        <v>132.55353003612109</v>
      </c>
      <c r="BE61" s="1">
        <f t="shared" si="34"/>
        <v>28450.281591214723</v>
      </c>
      <c r="BF61" s="1">
        <f t="shared" si="34"/>
        <v>612648.41399558668</v>
      </c>
      <c r="BG61" s="1">
        <f t="shared" si="34"/>
        <v>499778.56787350122</v>
      </c>
      <c r="BH61" s="1">
        <f t="shared" si="34"/>
        <v>112869.84612208516</v>
      </c>
      <c r="BI61" s="1">
        <f t="shared" si="34"/>
        <v>462.16306993193132</v>
      </c>
      <c r="BJ61" s="1">
        <f t="shared" si="34"/>
        <v>15.05981732854338</v>
      </c>
      <c r="BK61" s="1">
        <f t="shared" si="34"/>
        <v>44514.330499429816</v>
      </c>
      <c r="BL61" s="1">
        <f t="shared" si="34"/>
        <v>2167.384674311189</v>
      </c>
      <c r="BM61" s="1">
        <f t="shared" si="34"/>
        <v>109956.15326481902</v>
      </c>
      <c r="BN61" s="1">
        <f t="shared" si="34"/>
        <v>4278.9236552704579</v>
      </c>
      <c r="BO61" s="1">
        <f t="shared" si="34"/>
        <v>1517.2510670933661</v>
      </c>
      <c r="BP61" s="1">
        <f t="shared" si="34"/>
        <v>211198.04540607447</v>
      </c>
      <c r="BQ61" s="1">
        <f t="shared" si="34"/>
        <v>116866.92630400558</v>
      </c>
      <c r="BR61" s="1">
        <f t="shared" si="34"/>
        <v>20321.851179108242</v>
      </c>
      <c r="BS61" s="1">
        <f t="shared" si="34"/>
        <v>17474.940423124921</v>
      </c>
      <c r="BT61" s="1">
        <f t="shared" si="34"/>
        <v>63.655098296904121</v>
      </c>
      <c r="BU61" s="1">
        <f t="shared" si="34"/>
        <v>161732.31983907451</v>
      </c>
      <c r="BV61" s="1">
        <f t="shared" si="34"/>
        <v>1168775.0366133745</v>
      </c>
      <c r="BW61" s="1">
        <f t="shared" si="34"/>
        <v>2041.2430120725553</v>
      </c>
      <c r="BX61" s="1">
        <f t="shared" si="34"/>
        <v>43612.780252408185</v>
      </c>
      <c r="BY61" s="1">
        <f t="shared" si="34"/>
        <v>218224.55511281488</v>
      </c>
      <c r="BZ61" s="1">
        <f t="shared" ref="BZ61:CB61" si="35">SUM(BZ3:BZ58)</f>
        <v>387219.75112183159</v>
      </c>
      <c r="CA61" s="1">
        <f t="shared" si="35"/>
        <v>3718708.6738342047</v>
      </c>
      <c r="CB61" s="1">
        <f t="shared" si="35"/>
        <v>219876.99954828178</v>
      </c>
      <c r="CC61" s="1"/>
      <c r="CD61" s="56">
        <f t="shared" ref="CD61" si="36">IF(AC61=0,"",(AC61-B61)/B61)</f>
        <v>-1.4549137155282183E-2</v>
      </c>
      <c r="CE61" s="56">
        <f t="shared" si="17"/>
        <v>-2.1709323798855184E-3</v>
      </c>
      <c r="CF61" s="56">
        <f t="shared" si="18"/>
        <v>-5.5956670873047168E-3</v>
      </c>
      <c r="CG61" s="56">
        <f t="shared" si="19"/>
        <v>-1.0161632538105097E-2</v>
      </c>
      <c r="CH61" s="56">
        <f t="shared" si="20"/>
        <v>-1.0133779813355956E-2</v>
      </c>
      <c r="CI61" s="56">
        <f t="shared" si="21"/>
        <v>-6.6544047632735226E-3</v>
      </c>
      <c r="CJ61" s="56">
        <f t="shared" si="22"/>
        <v>-1.0904429126252651E-2</v>
      </c>
      <c r="CK61" s="56">
        <f t="shared" si="23"/>
        <v>1.9083760282920366E-2</v>
      </c>
      <c r="CL61" s="56">
        <f>IF(Y61=0,"",Y61-J61)/J61</f>
        <v>0.23513967854559056</v>
      </c>
      <c r="CM61" s="56">
        <f t="shared" si="25"/>
        <v>2.8502294970933558E-3</v>
      </c>
      <c r="CN61" s="56">
        <f t="shared" si="26"/>
        <v>3.3419175123268842E-2</v>
      </c>
      <c r="CO61" s="56">
        <f t="shared" si="27"/>
        <v>-5.106266494821962E-3</v>
      </c>
      <c r="CP61" s="56">
        <f t="shared" si="28"/>
        <v>-6.5770850386342537E-3</v>
      </c>
      <c r="CQ61" s="56">
        <f t="shared" ref="CQ61" si="37">IF(U61=0,"",(U61-O61)/O61)</f>
        <v>-1.5607850036761458E-3</v>
      </c>
      <c r="CR61" s="56">
        <f t="shared" ref="CR61" si="38">IF(Z61=0,"",(Z61-P61)/P61)</f>
        <v>2.4167401945837572E-3</v>
      </c>
      <c r="CS61" s="56">
        <f t="shared" si="31"/>
        <v>-2.3831415133807976E-3</v>
      </c>
    </row>
    <row r="62" spans="1:97" x14ac:dyDescent="0.3">
      <c r="A62" s="44" t="s">
        <v>56</v>
      </c>
      <c r="B62" s="27">
        <f>SUM(B2:B51)</f>
        <v>2684784.7133422</v>
      </c>
      <c r="C62" s="27">
        <f t="shared" ref="C62:N62" si="39">SUM(C2:C51)</f>
        <v>121208.86692290996</v>
      </c>
      <c r="D62" s="27">
        <f t="shared" si="39"/>
        <v>757078.52153240016</v>
      </c>
      <c r="E62" s="27">
        <f t="shared" si="39"/>
        <v>610602.84235595004</v>
      </c>
      <c r="F62" s="27">
        <f t="shared" si="39"/>
        <v>498089.41023847996</v>
      </c>
      <c r="G62" s="27">
        <f t="shared" si="39"/>
        <v>161063.69637670895</v>
      </c>
      <c r="H62" s="27">
        <f t="shared" si="39"/>
        <v>3707236.7582083</v>
      </c>
      <c r="I62" s="27">
        <f t="shared" si="39"/>
        <v>5093.7540132797994</v>
      </c>
      <c r="J62" s="27">
        <f t="shared" si="39"/>
        <v>11620.2818612418</v>
      </c>
      <c r="K62" s="27">
        <f t="shared" si="39"/>
        <v>445.48989532389999</v>
      </c>
      <c r="L62" s="27">
        <f t="shared" si="39"/>
        <v>6147.2562068216021</v>
      </c>
      <c r="M62" s="27">
        <f t="shared" si="39"/>
        <v>2494.3774552852001</v>
      </c>
      <c r="N62" s="27">
        <f t="shared" si="39"/>
        <v>149313.29908986998</v>
      </c>
      <c r="O62" s="27">
        <f t="shared" ref="O62:Q62" si="40">SUM(O2:O51)</f>
        <v>421.97919734709996</v>
      </c>
      <c r="P62" s="27">
        <f t="shared" si="40"/>
        <v>629.11293339139979</v>
      </c>
      <c r="Q62" s="27">
        <f t="shared" si="40"/>
        <v>5188.0021599519014</v>
      </c>
      <c r="R62" s="27"/>
      <c r="S62" s="27"/>
      <c r="T62" s="27"/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2207929.8036928996</v>
      </c>
      <c r="C63" s="27">
        <f t="shared" ref="C63:Q63" si="41">+C3+C5+C8+C9+C11+C12+C14+C15+C16+C17+C18+C19+C20+C21+C22+C23+C24+C25+C26+C28+C30+C31+C33+C34+C35+C36+C37+C39+C40+C41+C42+C43+C44+C46+C47+C49+C50+C10</f>
        <v>64423.052488049987</v>
      </c>
      <c r="D63" s="27">
        <f t="shared" si="41"/>
        <v>646505.12288710021</v>
      </c>
      <c r="E63" s="27">
        <f t="shared" si="41"/>
        <v>509050.73468801996</v>
      </c>
      <c r="F63" s="27">
        <f t="shared" si="41"/>
        <v>420176.28764355998</v>
      </c>
      <c r="G63" s="27">
        <f t="shared" si="41"/>
        <v>141625.53538027601</v>
      </c>
      <c r="H63" s="27">
        <f t="shared" si="41"/>
        <v>3047723.1012710999</v>
      </c>
      <c r="I63" s="27">
        <f t="shared" si="41"/>
        <v>3953.6899127378006</v>
      </c>
      <c r="J63" s="27">
        <f t="shared" si="41"/>
        <v>9033.3871272438009</v>
      </c>
      <c r="K63" s="27">
        <f t="shared" si="41"/>
        <v>0</v>
      </c>
      <c r="L63" s="27">
        <f t="shared" si="41"/>
        <v>4522.8121199546003</v>
      </c>
      <c r="M63" s="27">
        <f t="shared" si="41"/>
        <v>2059.1852715831001</v>
      </c>
      <c r="N63" s="27">
        <f t="shared" si="41"/>
        <v>126788.18704445998</v>
      </c>
      <c r="O63" s="27">
        <f t="shared" si="41"/>
        <v>241.56099344679998</v>
      </c>
      <c r="P63" s="27">
        <f t="shared" si="41"/>
        <v>162.64088226849998</v>
      </c>
      <c r="Q63" s="27">
        <f t="shared" si="41"/>
        <v>3730.4537234878994</v>
      </c>
      <c r="R63" s="27"/>
      <c r="S63" s="27"/>
      <c r="T63" s="27"/>
    </row>
    <row r="64" spans="1:97" x14ac:dyDescent="0.3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2:20" x14ac:dyDescent="0.3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2:20" x14ac:dyDescent="0.3">
      <c r="B66" s="27"/>
      <c r="C66" s="27"/>
      <c r="D66" s="27"/>
      <c r="E66" s="27"/>
      <c r="F66" s="27"/>
      <c r="G66" s="27"/>
      <c r="H66" s="27"/>
      <c r="I66" s="27"/>
      <c r="J66" s="27">
        <f>K66+G8</f>
        <v>10661.116980060257</v>
      </c>
      <c r="K66" s="27">
        <v>677.01027266025596</v>
      </c>
      <c r="L66" s="27"/>
      <c r="M66" s="27"/>
      <c r="N66" s="27"/>
      <c r="O66" s="27"/>
      <c r="P66" s="27"/>
      <c r="Q66" s="27"/>
      <c r="R66" s="27"/>
      <c r="S66" s="27"/>
      <c r="T66" s="27"/>
    </row>
    <row r="67" spans="2:20" x14ac:dyDescent="0.3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2:20" x14ac:dyDescent="0.3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2:20" x14ac:dyDescent="0.3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H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23" sqref="R23"/>
    </sheetView>
  </sheetViews>
  <sheetFormatPr defaultColWidth="9.109375" defaultRowHeight="14.4" x14ac:dyDescent="0.3"/>
  <cols>
    <col min="1" max="1" width="19.5546875" style="29" customWidth="1"/>
    <col min="2" max="2" width="10.109375" style="29" bestFit="1" customWidth="1"/>
    <col min="3" max="3" width="7.6640625" style="29" bestFit="1" customWidth="1"/>
    <col min="4" max="4" width="9.33203125" style="29" bestFit="1" customWidth="1"/>
    <col min="5" max="7" width="7.6640625" style="29" bestFit="1" customWidth="1"/>
    <col min="8" max="8" width="9.33203125" style="29" bestFit="1" customWidth="1"/>
    <col min="9" max="9" width="8.88671875" style="70" bestFit="1" customWidth="1"/>
    <col min="10" max="10" width="9" style="70" bestFit="1" customWidth="1"/>
    <col min="11" max="11" width="9.6640625" style="70" bestFit="1" customWidth="1"/>
    <col min="12" max="13" width="9.33203125" style="70" customWidth="1"/>
    <col min="14" max="14" width="9.109375" style="29"/>
    <col min="15" max="15" width="15.44140625" style="29" bestFit="1" customWidth="1"/>
    <col min="16" max="16" width="5.44140625" style="29" bestFit="1" customWidth="1"/>
    <col min="17" max="17" width="5.6640625" style="27" bestFit="1" customWidth="1"/>
    <col min="18" max="18" width="14.5546875" style="27" bestFit="1" customWidth="1"/>
    <col min="19" max="20" width="5.6640625" style="27" bestFit="1" customWidth="1"/>
    <col min="21" max="21" width="4.5546875" style="27" bestFit="1" customWidth="1"/>
    <col min="22" max="22" width="7.6640625" style="27" bestFit="1" customWidth="1"/>
    <col min="23" max="24" width="5.6640625" style="27" bestFit="1" customWidth="1"/>
    <col min="25" max="25" width="5.5546875" style="27" bestFit="1" customWidth="1"/>
    <col min="26" max="26" width="5.88671875" style="27" bestFit="1" customWidth="1"/>
    <col min="27" max="27" width="6.44140625" style="27" bestFit="1" customWidth="1"/>
    <col min="28" max="28" width="15.44140625" style="27" bestFit="1" customWidth="1"/>
    <col min="29" max="29" width="10.33203125" style="27" bestFit="1" customWidth="1"/>
    <col min="30" max="30" width="6.5546875" style="27" bestFit="1" customWidth="1"/>
    <col min="31" max="31" width="5.6640625" style="27" bestFit="1" customWidth="1"/>
    <col min="32" max="32" width="5.109375" style="27" bestFit="1" customWidth="1"/>
    <col min="33" max="33" width="4.109375" style="27" bestFit="1" customWidth="1"/>
    <col min="34" max="34" width="6.5546875" style="27" bestFit="1" customWidth="1"/>
    <col min="35" max="35" width="6.109375" style="27" bestFit="1" customWidth="1"/>
    <col min="36" max="36" width="6.6640625" style="27" bestFit="1" customWidth="1"/>
    <col min="37" max="37" width="10" style="27" bestFit="1" customWidth="1"/>
    <col min="38" max="38" width="6.6640625" style="27" bestFit="1" customWidth="1"/>
    <col min="39" max="39" width="5.6640625" style="27" bestFit="1" customWidth="1"/>
    <col min="40" max="40" width="6.6640625" style="27" bestFit="1" customWidth="1"/>
    <col min="41" max="41" width="6" style="27" bestFit="1" customWidth="1"/>
    <col min="42" max="42" width="5.6640625" style="27" bestFit="1" customWidth="1"/>
    <col min="43" max="43" width="4.33203125" style="27" bestFit="1" customWidth="1"/>
    <col min="44" max="44" width="5.6640625" style="27" bestFit="1" customWidth="1"/>
    <col min="45" max="45" width="4.5546875" style="27" bestFit="1" customWidth="1"/>
    <col min="46" max="47" width="5.6640625" style="27" bestFit="1" customWidth="1"/>
    <col min="48" max="48" width="4.109375" style="27" bestFit="1" customWidth="1"/>
    <col min="49" max="49" width="5.88671875" style="27" bestFit="1" customWidth="1"/>
    <col min="50" max="50" width="5.6640625" style="27" bestFit="1" customWidth="1"/>
    <col min="51" max="51" width="6.6640625" style="27" bestFit="1" customWidth="1"/>
    <col min="52" max="52" width="6.88671875" style="27" bestFit="1" customWidth="1"/>
    <col min="53" max="53" width="6.6640625" style="27" bestFit="1" customWidth="1"/>
    <col min="54" max="54" width="5.109375" style="27" bestFit="1" customWidth="1"/>
    <col min="55" max="55" width="5.33203125" style="27" bestFit="1" customWidth="1"/>
    <col min="56" max="56" width="8.6640625" style="27" bestFit="1" customWidth="1"/>
    <col min="57" max="57" width="4.88671875" style="27" bestFit="1" customWidth="1"/>
    <col min="58" max="58" width="7.88671875" style="27" bestFit="1" customWidth="1"/>
    <col min="59" max="59" width="5.88671875" style="27" bestFit="1" customWidth="1"/>
    <col min="60" max="60" width="6" style="27" bestFit="1" customWidth="1"/>
    <col min="61" max="61" width="6.6640625" style="27" bestFit="1" customWidth="1"/>
    <col min="62" max="62" width="5.6640625" style="27" bestFit="1" customWidth="1"/>
    <col min="63" max="63" width="3.88671875" style="27" bestFit="1" customWidth="1"/>
    <col min="64" max="64" width="5.5546875" style="27" bestFit="1" customWidth="1"/>
    <col min="65" max="65" width="3.88671875" style="27" bestFit="1" customWidth="1"/>
    <col min="66" max="66" width="5.6640625" style="27" bestFit="1" customWidth="1"/>
    <col min="67" max="67" width="8" style="27" bestFit="1" customWidth="1"/>
    <col min="68" max="69" width="5.33203125" style="27" bestFit="1" customWidth="1"/>
    <col min="70" max="70" width="4.33203125" style="27" bestFit="1" customWidth="1"/>
    <col min="71" max="71" width="5" style="27" bestFit="1" customWidth="1"/>
    <col min="72" max="72" width="9.109375" style="27" bestFit="1" customWidth="1"/>
    <col min="73" max="73" width="7.109375" style="27" bestFit="1" customWidth="1"/>
    <col min="74" max="74" width="7.6640625" style="27" customWidth="1"/>
    <col min="75" max="84" width="9.109375" style="8"/>
    <col min="85" max="16384" width="9.109375" style="29"/>
  </cols>
  <sheetData>
    <row r="1" spans="1:86" x14ac:dyDescent="0.3">
      <c r="B1" s="29" t="s">
        <v>482</v>
      </c>
      <c r="O1" s="29" t="s">
        <v>483</v>
      </c>
      <c r="BW1" s="8" t="s">
        <v>316</v>
      </c>
    </row>
    <row r="2" spans="1:86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70" t="s">
        <v>63</v>
      </c>
      <c r="J2" s="70" t="s">
        <v>64</v>
      </c>
      <c r="K2" s="70" t="s">
        <v>65</v>
      </c>
      <c r="L2" s="70" t="s">
        <v>317</v>
      </c>
      <c r="M2" s="70" t="s">
        <v>320</v>
      </c>
      <c r="O2" s="29" t="s">
        <v>227</v>
      </c>
      <c r="P2" s="29" t="s">
        <v>391</v>
      </c>
      <c r="Q2" s="29" t="s">
        <v>131</v>
      </c>
      <c r="R2" s="29" t="s">
        <v>132</v>
      </c>
      <c r="S2" s="29" t="s">
        <v>133</v>
      </c>
      <c r="T2" s="29" t="s">
        <v>392</v>
      </c>
      <c r="U2" s="29" t="s">
        <v>134</v>
      </c>
      <c r="V2" s="29" t="s">
        <v>59</v>
      </c>
      <c r="W2" s="29" t="s">
        <v>136</v>
      </c>
      <c r="X2" s="29" t="s">
        <v>137</v>
      </c>
      <c r="Y2" s="29" t="s">
        <v>393</v>
      </c>
      <c r="Z2" s="29" t="s">
        <v>138</v>
      </c>
      <c r="AA2" s="29" t="s">
        <v>139</v>
      </c>
      <c r="AB2" s="29" t="s">
        <v>140</v>
      </c>
      <c r="AC2" s="29" t="s">
        <v>212</v>
      </c>
      <c r="AD2" s="29" t="s">
        <v>141</v>
      </c>
      <c r="AE2" s="29" t="s">
        <v>142</v>
      </c>
      <c r="AF2" s="29" t="s">
        <v>143</v>
      </c>
      <c r="AG2" s="29" t="s">
        <v>394</v>
      </c>
      <c r="AH2" s="29" t="s">
        <v>144</v>
      </c>
      <c r="AI2" s="29" t="s">
        <v>400</v>
      </c>
      <c r="AJ2" s="29" t="s">
        <v>57</v>
      </c>
      <c r="AK2" s="29" t="s">
        <v>128</v>
      </c>
      <c r="AL2" s="29" t="s">
        <v>145</v>
      </c>
      <c r="AM2" s="29" t="s">
        <v>146</v>
      </c>
      <c r="AN2" s="29" t="s">
        <v>60</v>
      </c>
      <c r="AO2" s="29" t="s">
        <v>147</v>
      </c>
      <c r="AP2" s="29" t="s">
        <v>148</v>
      </c>
      <c r="AQ2" s="29" t="s">
        <v>149</v>
      </c>
      <c r="AR2" s="29" t="s">
        <v>150</v>
      </c>
      <c r="AS2" s="29" t="s">
        <v>151</v>
      </c>
      <c r="AT2" s="29" t="s">
        <v>152</v>
      </c>
      <c r="AU2" s="29" t="s">
        <v>153</v>
      </c>
      <c r="AV2" s="29" t="s">
        <v>154</v>
      </c>
      <c r="AW2" s="29" t="s">
        <v>155</v>
      </c>
      <c r="AX2" s="29" t="s">
        <v>156</v>
      </c>
      <c r="AY2" s="29" t="s">
        <v>54</v>
      </c>
      <c r="AZ2" s="29" t="s">
        <v>53</v>
      </c>
      <c r="BA2" s="29" t="s">
        <v>157</v>
      </c>
      <c r="BB2" s="29" t="s">
        <v>158</v>
      </c>
      <c r="BC2" s="29" t="s">
        <v>159</v>
      </c>
      <c r="BD2" s="29" t="s">
        <v>160</v>
      </c>
      <c r="BE2" s="29" t="s">
        <v>161</v>
      </c>
      <c r="BF2" s="29" t="s">
        <v>162</v>
      </c>
      <c r="BG2" s="29" t="s">
        <v>163</v>
      </c>
      <c r="BH2" s="29" t="s">
        <v>164</v>
      </c>
      <c r="BI2" s="29" t="s">
        <v>165</v>
      </c>
      <c r="BJ2" s="29" t="s">
        <v>395</v>
      </c>
      <c r="BK2" s="29" t="s">
        <v>166</v>
      </c>
      <c r="BL2" s="29" t="s">
        <v>167</v>
      </c>
      <c r="BM2" s="29" t="s">
        <v>168</v>
      </c>
      <c r="BN2" s="29" t="s">
        <v>61</v>
      </c>
      <c r="BO2" s="29" t="s">
        <v>401</v>
      </c>
      <c r="BP2" s="29" t="s">
        <v>169</v>
      </c>
      <c r="BQ2" s="29" t="s">
        <v>170</v>
      </c>
      <c r="BR2" s="29" t="s">
        <v>171</v>
      </c>
      <c r="BS2" s="29" t="s">
        <v>173</v>
      </c>
      <c r="BT2" s="29" t="s">
        <v>174</v>
      </c>
      <c r="BU2" s="29" t="s">
        <v>402</v>
      </c>
      <c r="BW2" s="8" t="s">
        <v>59</v>
      </c>
      <c r="BX2" s="8" t="s">
        <v>57</v>
      </c>
      <c r="BY2" s="8" t="s">
        <v>60</v>
      </c>
      <c r="BZ2" s="8" t="s">
        <v>54</v>
      </c>
      <c r="CA2" s="8" t="s">
        <v>53</v>
      </c>
      <c r="CB2" s="8" t="s">
        <v>61</v>
      </c>
      <c r="CC2" s="8" t="s">
        <v>62</v>
      </c>
      <c r="CD2" s="8" t="s">
        <v>63</v>
      </c>
      <c r="CE2" s="8" t="s">
        <v>64</v>
      </c>
      <c r="CF2" s="8" t="s">
        <v>65</v>
      </c>
      <c r="CG2" s="8" t="s">
        <v>317</v>
      </c>
      <c r="CH2" s="8" t="s">
        <v>320</v>
      </c>
    </row>
    <row r="3" spans="1:86" x14ac:dyDescent="0.3">
      <c r="A3" s="44" t="s">
        <v>0</v>
      </c>
      <c r="B3" s="27">
        <v>2442.0980533000002</v>
      </c>
      <c r="C3" s="27">
        <v>378.24888307999998</v>
      </c>
      <c r="D3" s="27">
        <v>84.604257059999995</v>
      </c>
      <c r="E3" s="27">
        <v>393.51701381999999</v>
      </c>
      <c r="F3" s="27">
        <v>268.44880393</v>
      </c>
      <c r="G3" s="27">
        <v>31.144311640000002</v>
      </c>
      <c r="H3" s="27">
        <v>171.90299589</v>
      </c>
      <c r="I3" s="83">
        <v>23.800499030000001</v>
      </c>
      <c r="J3" s="83">
        <v>11.751908419999999</v>
      </c>
      <c r="K3" s="83">
        <v>55.545487989999998</v>
      </c>
      <c r="L3" s="83">
        <v>6.98851216</v>
      </c>
      <c r="M3" s="83">
        <v>5.8347483599999999</v>
      </c>
      <c r="N3" s="27"/>
      <c r="O3" s="29" t="s">
        <v>0</v>
      </c>
      <c r="P3" s="27">
        <v>0</v>
      </c>
      <c r="Q3" s="27">
        <v>21.167911329969701</v>
      </c>
      <c r="R3" s="27">
        <v>21.167911329969701</v>
      </c>
      <c r="S3" s="27">
        <v>44.882535482398801</v>
      </c>
      <c r="T3" s="27">
        <v>3.1756331388376302</v>
      </c>
      <c r="U3" s="27">
        <v>0</v>
      </c>
      <c r="V3" s="27">
        <v>2442.0972119247999</v>
      </c>
      <c r="W3" s="27">
        <v>16.193586387794099</v>
      </c>
      <c r="X3" s="27">
        <v>0</v>
      </c>
      <c r="Y3" s="27">
        <v>2.4302593599510498</v>
      </c>
      <c r="Z3" s="27">
        <v>0</v>
      </c>
      <c r="AA3" s="27">
        <v>14.445340677348</v>
      </c>
      <c r="AB3" s="27">
        <v>14.445340677348</v>
      </c>
      <c r="AC3" s="27">
        <v>581397.25128612097</v>
      </c>
      <c r="AD3" s="27">
        <v>0</v>
      </c>
      <c r="AE3" s="27">
        <v>5.3288757581937496</v>
      </c>
      <c r="AF3" s="27">
        <v>1.1172155409544899</v>
      </c>
      <c r="AG3" s="27">
        <v>1.3006201923488501</v>
      </c>
      <c r="AH3" s="27">
        <v>0</v>
      </c>
      <c r="AI3" s="27">
        <v>0</v>
      </c>
      <c r="AJ3" s="27">
        <v>378.24885446739103</v>
      </c>
      <c r="AK3" s="27">
        <v>0</v>
      </c>
      <c r="AL3" s="27">
        <v>76.143714788053103</v>
      </c>
      <c r="AM3" s="27">
        <v>8.4604556292266704</v>
      </c>
      <c r="AN3" s="27">
        <v>84.604170417279803</v>
      </c>
      <c r="AO3" s="27">
        <v>0</v>
      </c>
      <c r="AP3" s="27">
        <v>8.5091527847903095</v>
      </c>
      <c r="AQ3" s="27">
        <v>8.0534356388167694E-2</v>
      </c>
      <c r="AR3" s="27">
        <v>29.93603356074</v>
      </c>
      <c r="AS3" s="27">
        <v>8.8587579269939307E-2</v>
      </c>
      <c r="AT3" s="27">
        <v>24.294609236263799</v>
      </c>
      <c r="AU3" s="27">
        <v>29.260907753104298</v>
      </c>
      <c r="AV3" s="27">
        <v>2.6844956541388999E-2</v>
      </c>
      <c r="AW3" s="27">
        <v>0</v>
      </c>
      <c r="AX3" s="27">
        <v>18.898790092428701</v>
      </c>
      <c r="AY3" s="27">
        <v>393.50239754184599</v>
      </c>
      <c r="AZ3" s="27">
        <v>268.43422368535602</v>
      </c>
      <c r="BA3" s="27">
        <v>125.06817385649001</v>
      </c>
      <c r="BB3" s="27">
        <v>0.216369130552202</v>
      </c>
      <c r="BC3" s="27">
        <v>0</v>
      </c>
      <c r="BD3" s="27">
        <v>6.4159227059530304</v>
      </c>
      <c r="BE3" s="27">
        <v>1.7583382375149501</v>
      </c>
      <c r="BF3" s="27">
        <v>72.937517485408094</v>
      </c>
      <c r="BG3" s="27">
        <v>4.8320797962929198</v>
      </c>
      <c r="BH3" s="27">
        <v>0.93956937118669204</v>
      </c>
      <c r="BI3" s="27">
        <v>104.21180068012499</v>
      </c>
      <c r="BJ3" s="27">
        <v>4.0242462233092402</v>
      </c>
      <c r="BK3" s="27">
        <v>4.0267373909401001E-2</v>
      </c>
      <c r="BL3" s="27">
        <v>4.4294004310035904</v>
      </c>
      <c r="BM3" s="27">
        <v>2.6844994130193899E-3</v>
      </c>
      <c r="BN3" s="27">
        <v>31.144544444628099</v>
      </c>
      <c r="BO3" s="27">
        <v>9.2648407223575795</v>
      </c>
      <c r="BP3" s="27">
        <v>0</v>
      </c>
      <c r="BQ3" s="27">
        <v>2.3254639296372798E-2</v>
      </c>
      <c r="BR3" s="27">
        <v>5.5158241827084797</v>
      </c>
      <c r="BS3" s="27">
        <v>1.34311844402189</v>
      </c>
      <c r="BT3" s="27">
        <v>171.90295739016801</v>
      </c>
      <c r="BU3" s="27">
        <v>1.9184594256270699</v>
      </c>
      <c r="BW3" s="56">
        <f t="shared" ref="BW3:BW34" si="0">IF(V3=0,"",(V3-B3)/B3)</f>
        <v>-3.4452965519364237E-7</v>
      </c>
      <c r="BX3" s="56">
        <f t="shared" ref="BX3:BX34" si="1">IF(AJ3=0,"",(AJ3-C3)/C3)</f>
        <v>-7.5644926495789331E-8</v>
      </c>
      <c r="BY3" s="56">
        <f t="shared" ref="BY3:BY34" si="2">IF(AN3=0,"",(AN3-D3)/D3)</f>
        <v>-1.0240940964693478E-6</v>
      </c>
      <c r="BZ3" s="56">
        <f t="shared" ref="BZ3:BZ34" si="3">IF(AY3=0,"",(AY3-E3)/E3)</f>
        <v>-3.7142684155150478E-5</v>
      </c>
      <c r="CA3" s="56">
        <f t="shared" ref="CA3:CA34" si="4">IF(AZ3=0,"",(AZ3-F3)/F3)</f>
        <v>-5.4312943214983105E-5</v>
      </c>
      <c r="CB3" s="56">
        <f t="shared" ref="CB3:CB34" si="5">IF(BN3=0,"",(BN3-G3)/G3)</f>
        <v>7.4750288524257099E-6</v>
      </c>
      <c r="CC3" s="56">
        <f t="shared" ref="CC3:CC34" si="6">IF(BT3=0,"",(BT3-H3)/H3)</f>
        <v>-2.2396254229317453E-7</v>
      </c>
      <c r="CD3" s="56">
        <f t="shared" ref="CD3:CD34" si="7">IF(I3=0,"",(R3-I3)/I3)</f>
        <v>-0.11061060932848429</v>
      </c>
      <c r="CE3" s="56">
        <f t="shared" ref="CE3:CE34" si="8">IF(T3=0,"",(T3-J3)/J3)</f>
        <v>-0.72977723912201564</v>
      </c>
      <c r="CF3" s="56">
        <f t="shared" ref="CF3:CF34" si="9">IF(AA3=0,"",(AA3-K3)/K3)</f>
        <v>-0.73993674013722532</v>
      </c>
      <c r="CG3" s="56" t="e">
        <f>IF(#REF!=0,"",(#REF!-L3)/L3)</f>
        <v>#REF!</v>
      </c>
      <c r="CH3" s="56" t="e">
        <f>IF(#REF!=0,"",(#REF!-M3)/M3)</f>
        <v>#REF!</v>
      </c>
    </row>
    <row r="4" spans="1:86" x14ac:dyDescent="0.3">
      <c r="A4" s="44" t="s">
        <v>2</v>
      </c>
      <c r="B4" s="27">
        <v>1366.4379704999999</v>
      </c>
      <c r="C4" s="27">
        <v>158.01584685</v>
      </c>
      <c r="D4" s="27">
        <v>42.213797419999999</v>
      </c>
      <c r="E4" s="27">
        <v>218.53048149</v>
      </c>
      <c r="F4" s="27">
        <v>155.60078723000001</v>
      </c>
      <c r="G4" s="27">
        <v>11.8163474</v>
      </c>
      <c r="H4" s="27">
        <v>92.459724879999996</v>
      </c>
      <c r="I4" s="83">
        <v>12.6789855</v>
      </c>
      <c r="J4" s="83">
        <v>6.2604689100000002</v>
      </c>
      <c r="K4" s="83">
        <v>29.590152450000001</v>
      </c>
      <c r="L4" s="83">
        <v>3.7229150400000002</v>
      </c>
      <c r="M4" s="83">
        <v>3.1082828400000002</v>
      </c>
      <c r="N4" s="27"/>
      <c r="O4" s="29" t="s">
        <v>2</v>
      </c>
      <c r="P4" s="27">
        <v>0</v>
      </c>
      <c r="Q4" s="27">
        <v>10.9185632986689</v>
      </c>
      <c r="R4" s="27">
        <v>10.9185632986689</v>
      </c>
      <c r="S4" s="27">
        <v>23.1460497346186</v>
      </c>
      <c r="T4" s="27">
        <v>1.65715804383053</v>
      </c>
      <c r="U4" s="27">
        <v>0</v>
      </c>
      <c r="V4" s="27">
        <v>1366.43753148475</v>
      </c>
      <c r="W4" s="27">
        <v>8.4296515160634193</v>
      </c>
      <c r="X4" s="27">
        <v>0</v>
      </c>
      <c r="Y4" s="27">
        <v>1.2820263081400101</v>
      </c>
      <c r="Z4" s="27">
        <v>0</v>
      </c>
      <c r="AA4" s="27">
        <v>7.6616723132767799</v>
      </c>
      <c r="AB4" s="27">
        <v>7.6616723132767799</v>
      </c>
      <c r="AC4" s="27">
        <v>309721.52056306001</v>
      </c>
      <c r="AD4" s="27">
        <v>0</v>
      </c>
      <c r="AE4" s="27">
        <v>2.7357011478805302</v>
      </c>
      <c r="AF4" s="27">
        <v>0.57518481808561595</v>
      </c>
      <c r="AG4" s="27">
        <v>0.68979593123784</v>
      </c>
      <c r="AH4" s="27">
        <v>0</v>
      </c>
      <c r="AI4" s="27">
        <v>0</v>
      </c>
      <c r="AJ4" s="27">
        <v>158.01583811460699</v>
      </c>
      <c r="AK4" s="27">
        <v>0</v>
      </c>
      <c r="AL4" s="27">
        <v>37.992345089480096</v>
      </c>
      <c r="AM4" s="27">
        <v>4.22138220098436</v>
      </c>
      <c r="AN4" s="27">
        <v>42.213727290464398</v>
      </c>
      <c r="AO4" s="27">
        <v>0</v>
      </c>
      <c r="AP4" s="27">
        <v>4.4366397518146696</v>
      </c>
      <c r="AQ4" s="27">
        <v>4.6680377210822403E-2</v>
      </c>
      <c r="AR4" s="27">
        <v>17.5102133236329</v>
      </c>
      <c r="AS4" s="27">
        <v>5.1348283977358501E-2</v>
      </c>
      <c r="AT4" s="27">
        <v>14.0818681966743</v>
      </c>
      <c r="AU4" s="27">
        <v>16.960479725745</v>
      </c>
      <c r="AV4" s="27">
        <v>1.5560070988827999E-2</v>
      </c>
      <c r="AW4" s="27">
        <v>0</v>
      </c>
      <c r="AX4" s="27">
        <v>10.954292895054399</v>
      </c>
      <c r="AY4" s="27">
        <v>218.52202972502801</v>
      </c>
      <c r="AZ4" s="27">
        <v>155.59235419026899</v>
      </c>
      <c r="BA4" s="27">
        <v>62.929675534758601</v>
      </c>
      <c r="BB4" s="27">
        <v>0.125414742307247</v>
      </c>
      <c r="BC4" s="27">
        <v>0</v>
      </c>
      <c r="BD4" s="27">
        <v>3.7188603206622601</v>
      </c>
      <c r="BE4" s="27">
        <v>1.01918743145003</v>
      </c>
      <c r="BF4" s="27">
        <v>42.276724482878301</v>
      </c>
      <c r="BG4" s="27">
        <v>2.8008150487496999</v>
      </c>
      <c r="BH4" s="27">
        <v>0.544604220748799</v>
      </c>
      <c r="BI4" s="27">
        <v>60.404209725689903</v>
      </c>
      <c r="BJ4" s="27">
        <v>2.0477898823812102</v>
      </c>
      <c r="BK4" s="27">
        <v>2.3340281199534799E-2</v>
      </c>
      <c r="BL4" s="27">
        <v>2.5674123800547801</v>
      </c>
      <c r="BM4" s="27">
        <v>1.5560068784205999E-3</v>
      </c>
      <c r="BN4" s="27">
        <v>11.8163618666534</v>
      </c>
      <c r="BO4" s="27">
        <v>4.9101428506370803</v>
      </c>
      <c r="BP4" s="27">
        <v>0</v>
      </c>
      <c r="BQ4" s="27">
        <v>1.15738042701323E-2</v>
      </c>
      <c r="BR4" s="27">
        <v>3.0493501150459901</v>
      </c>
      <c r="BS4" s="27">
        <v>1.76421268916483</v>
      </c>
      <c r="BT4" s="27">
        <v>92.459701273720299</v>
      </c>
      <c r="BU4" s="27">
        <v>1.1794383404763</v>
      </c>
      <c r="BW4" s="56">
        <f t="shared" si="0"/>
        <v>-3.2128443394073927E-7</v>
      </c>
      <c r="BX4" s="56">
        <f t="shared" si="1"/>
        <v>-5.5281752963176555E-8</v>
      </c>
      <c r="BY4" s="56">
        <f t="shared" si="2"/>
        <v>-1.661294171267827E-6</v>
      </c>
      <c r="BZ4" s="56">
        <f t="shared" si="3"/>
        <v>-3.8675451197323859E-5</v>
      </c>
      <c r="CA4" s="56">
        <f t="shared" si="4"/>
        <v>-5.4196639240337558E-5</v>
      </c>
      <c r="CB4" s="56">
        <f t="shared" si="5"/>
        <v>1.2242914761076378E-6</v>
      </c>
      <c r="CC4" s="56">
        <f t="shared" si="6"/>
        <v>-2.5531418926302107E-7</v>
      </c>
      <c r="CD4" s="56">
        <f t="shared" si="7"/>
        <v>-0.13884566721297217</v>
      </c>
      <c r="CE4" s="56">
        <f t="shared" si="8"/>
        <v>-0.73529809545359914</v>
      </c>
      <c r="CF4" s="56">
        <f t="shared" si="9"/>
        <v>-0.74107357756188996</v>
      </c>
      <c r="CG4" s="56" t="e">
        <f>IF(#REF!=0,"",(#REF!-L4)/L4)</f>
        <v>#REF!</v>
      </c>
      <c r="CH4" s="56" t="e">
        <f>IF(#REF!=0,"",(#REF!-M4)/M4)</f>
        <v>#REF!</v>
      </c>
    </row>
    <row r="5" spans="1:86" x14ac:dyDescent="0.3">
      <c r="A5" s="44" t="s">
        <v>3</v>
      </c>
      <c r="B5" s="27">
        <v>20415.691931000001</v>
      </c>
      <c r="C5" s="27">
        <v>6059.4405641000003</v>
      </c>
      <c r="D5" s="27">
        <v>965.13003254</v>
      </c>
      <c r="E5" s="27">
        <v>3055.3592220999999</v>
      </c>
      <c r="F5" s="27">
        <v>1965.2523773</v>
      </c>
      <c r="G5" s="27">
        <v>468.17073162999998</v>
      </c>
      <c r="H5" s="27">
        <v>1769.4196681999999</v>
      </c>
      <c r="I5" s="83">
        <v>237.36549851000001</v>
      </c>
      <c r="J5" s="83">
        <v>117.20332505</v>
      </c>
      <c r="K5" s="83">
        <v>553.96241732999999</v>
      </c>
      <c r="L5" s="83">
        <v>69.697351370000007</v>
      </c>
      <c r="M5" s="83">
        <v>58.19070309</v>
      </c>
      <c r="N5" s="27"/>
      <c r="O5" s="29" t="s">
        <v>3</v>
      </c>
      <c r="P5" s="27">
        <v>0</v>
      </c>
      <c r="Q5" s="27">
        <v>217.577177233784</v>
      </c>
      <c r="R5" s="27">
        <v>217.577177233784</v>
      </c>
      <c r="S5" s="27">
        <v>461.325726051044</v>
      </c>
      <c r="T5" s="27">
        <v>32.659684382224803</v>
      </c>
      <c r="U5" s="27">
        <v>0</v>
      </c>
      <c r="V5" s="27">
        <v>20429.549557501501</v>
      </c>
      <c r="W5" s="27">
        <v>166.52263313308501</v>
      </c>
      <c r="X5" s="27">
        <v>0</v>
      </c>
      <c r="Y5" s="27">
        <v>25.007352323925399</v>
      </c>
      <c r="Z5" s="27">
        <v>0</v>
      </c>
      <c r="AA5" s="27">
        <v>148.681896336156</v>
      </c>
      <c r="AB5" s="27">
        <v>148.681896336156</v>
      </c>
      <c r="AC5" s="27">
        <v>5802346.6799435597</v>
      </c>
      <c r="AD5" s="27">
        <v>0</v>
      </c>
      <c r="AE5" s="27">
        <v>54.761181026075903</v>
      </c>
      <c r="AF5" s="27">
        <v>11.482400454066999</v>
      </c>
      <c r="AG5" s="27">
        <v>13.386930569801899</v>
      </c>
      <c r="AH5" s="27">
        <v>0</v>
      </c>
      <c r="AI5" s="27">
        <v>0</v>
      </c>
      <c r="AJ5" s="27">
        <v>6063.3228218489003</v>
      </c>
      <c r="AK5" s="27">
        <v>0</v>
      </c>
      <c r="AL5" s="27">
        <v>869.20196492556602</v>
      </c>
      <c r="AM5" s="27">
        <v>96.577974194493905</v>
      </c>
      <c r="AN5" s="27">
        <v>965.77993912006002</v>
      </c>
      <c r="AO5" s="27">
        <v>0</v>
      </c>
      <c r="AP5" s="27">
        <v>87.508698372303598</v>
      </c>
      <c r="AQ5" s="27">
        <v>0.58997634338244098</v>
      </c>
      <c r="AR5" s="27">
        <v>309.70726263948598</v>
      </c>
      <c r="AS5" s="27">
        <v>0.64897350490693695</v>
      </c>
      <c r="AT5" s="27">
        <v>177.97612859053001</v>
      </c>
      <c r="AU5" s="27">
        <v>214.35799581243</v>
      </c>
      <c r="AV5" s="27">
        <v>0.19665885176342199</v>
      </c>
      <c r="AW5" s="27">
        <v>0</v>
      </c>
      <c r="AX5" s="27">
        <v>138.447741076075</v>
      </c>
      <c r="AY5" s="27">
        <v>3057.3811717087201</v>
      </c>
      <c r="AZ5" s="27">
        <v>1966.4806180164801</v>
      </c>
      <c r="BA5" s="27">
        <v>1090.90055369224</v>
      </c>
      <c r="BB5" s="27">
        <v>1.5850685880564599</v>
      </c>
      <c r="BC5" s="27">
        <v>0</v>
      </c>
      <c r="BD5" s="27">
        <v>47.001437914802302</v>
      </c>
      <c r="BE5" s="27">
        <v>12.8811474983272</v>
      </c>
      <c r="BF5" s="27">
        <v>534.321562633751</v>
      </c>
      <c r="BG5" s="27">
        <v>35.398572204467598</v>
      </c>
      <c r="BH5" s="27">
        <v>6.8830613211660197</v>
      </c>
      <c r="BI5" s="27">
        <v>763.42895854373603</v>
      </c>
      <c r="BJ5" s="27">
        <v>41.3365720516585</v>
      </c>
      <c r="BK5" s="27">
        <v>0.29498813030748899</v>
      </c>
      <c r="BL5" s="27">
        <v>32.448681125856297</v>
      </c>
      <c r="BM5" s="27">
        <v>1.9665876920032799E-2</v>
      </c>
      <c r="BN5" s="27">
        <v>468.487567699024</v>
      </c>
      <c r="BO5" s="27">
        <v>95.357087241575798</v>
      </c>
      <c r="BP5" s="27">
        <v>0</v>
      </c>
      <c r="BQ5" s="27">
        <v>0.23861831015382101</v>
      </c>
      <c r="BR5" s="27">
        <v>56.893421584281697</v>
      </c>
      <c r="BS5" s="27">
        <v>14.843626988808399</v>
      </c>
      <c r="BT5" s="27">
        <v>1770.6006327028799</v>
      </c>
      <c r="BU5" s="27">
        <v>19.903087602111299</v>
      </c>
      <c r="BW5" s="56">
        <f t="shared" si="0"/>
        <v>6.7877329596935853E-4</v>
      </c>
      <c r="BX5" s="56">
        <f t="shared" si="1"/>
        <v>6.4069573879492285E-4</v>
      </c>
      <c r="BY5" s="56">
        <f t="shared" si="2"/>
        <v>6.7338758317323812E-4</v>
      </c>
      <c r="BZ5" s="56">
        <f t="shared" si="3"/>
        <v>6.6177148470630105E-4</v>
      </c>
      <c r="CA5" s="56">
        <f t="shared" si="4"/>
        <v>6.2497861886191993E-4</v>
      </c>
      <c r="CB5" s="56">
        <f t="shared" si="5"/>
        <v>6.7675326033499108E-4</v>
      </c>
      <c r="CC5" s="56">
        <f t="shared" si="6"/>
        <v>6.6743041467452583E-4</v>
      </c>
      <c r="CD5" s="56">
        <f t="shared" si="7"/>
        <v>-8.3366459744284804E-2</v>
      </c>
      <c r="CE5" s="56">
        <f t="shared" si="8"/>
        <v>-0.72134165674658224</v>
      </c>
      <c r="CF5" s="56">
        <f t="shared" si="9"/>
        <v>-0.73160291802325472</v>
      </c>
      <c r="CG5" s="56" t="e">
        <f>IF(#REF!=0,"",(#REF!-L5)/L5)</f>
        <v>#REF!</v>
      </c>
      <c r="CH5" s="56" t="e">
        <f>IF(#REF!=0,"",(#REF!-M5)/M5)</f>
        <v>#REF!</v>
      </c>
    </row>
    <row r="6" spans="1:86" x14ac:dyDescent="0.3">
      <c r="A6" s="44" t="s">
        <v>4</v>
      </c>
      <c r="B6" s="27">
        <v>32362.450781</v>
      </c>
      <c r="C6" s="27">
        <v>2803.3795229000002</v>
      </c>
      <c r="D6" s="27">
        <v>887.10687028999996</v>
      </c>
      <c r="E6" s="27">
        <v>5412.1106293000003</v>
      </c>
      <c r="F6" s="27">
        <v>3919.1092457999998</v>
      </c>
      <c r="G6" s="27">
        <v>221.30140360999999</v>
      </c>
      <c r="H6" s="27">
        <v>2068.6590033000002</v>
      </c>
      <c r="I6" s="83">
        <v>279.02053642999999</v>
      </c>
      <c r="J6" s="83">
        <v>137.77122369</v>
      </c>
      <c r="K6" s="83">
        <v>651.17671815999995</v>
      </c>
      <c r="L6" s="83">
        <v>81.928465840000001</v>
      </c>
      <c r="M6" s="83">
        <v>68.402540900000005</v>
      </c>
      <c r="N6" s="27"/>
      <c r="O6" s="29" t="s">
        <v>4</v>
      </c>
      <c r="P6" s="27">
        <v>0</v>
      </c>
      <c r="Q6" s="27">
        <v>254.05901542429001</v>
      </c>
      <c r="R6" s="27">
        <v>254.05901542429001</v>
      </c>
      <c r="S6" s="27">
        <v>538.67715871061603</v>
      </c>
      <c r="T6" s="27">
        <v>38.1426347864166</v>
      </c>
      <c r="U6" s="27">
        <v>0</v>
      </c>
      <c r="V6" s="27">
        <v>32364.374118350701</v>
      </c>
      <c r="W6" s="27">
        <v>194.47194133865099</v>
      </c>
      <c r="X6" s="27">
        <v>0</v>
      </c>
      <c r="Y6" s="27">
        <v>29.210451088563801</v>
      </c>
      <c r="Z6" s="27">
        <v>0</v>
      </c>
      <c r="AA6" s="27">
        <v>173.68640813060401</v>
      </c>
      <c r="AB6" s="27">
        <v>173.68640813060401</v>
      </c>
      <c r="AC6" s="27">
        <v>6816470.0187824899</v>
      </c>
      <c r="AD6" s="27">
        <v>0</v>
      </c>
      <c r="AE6" s="27">
        <v>63.938777086968301</v>
      </c>
      <c r="AF6" s="27">
        <v>13.407336926606201</v>
      </c>
      <c r="AG6" s="27">
        <v>15.638236928835299</v>
      </c>
      <c r="AH6" s="27">
        <v>0</v>
      </c>
      <c r="AI6" s="27">
        <v>0</v>
      </c>
      <c r="AJ6" s="27">
        <v>2803.7838236204202</v>
      </c>
      <c r="AK6" s="27">
        <v>0</v>
      </c>
      <c r="AL6" s="27">
        <v>798.47161477140799</v>
      </c>
      <c r="AM6" s="27">
        <v>88.718995440775601</v>
      </c>
      <c r="AN6" s="27">
        <v>887.19061021218295</v>
      </c>
      <c r="AO6" s="27">
        <v>0</v>
      </c>
      <c r="AP6" s="27">
        <v>102.19864038426699</v>
      </c>
      <c r="AQ6" s="27">
        <v>1.1757825935613999</v>
      </c>
      <c r="AR6" s="27">
        <v>362.36417103785499</v>
      </c>
      <c r="AS6" s="27">
        <v>1.2933618102812501</v>
      </c>
      <c r="AT6" s="27">
        <v>354.694307526579</v>
      </c>
      <c r="AU6" s="27">
        <v>427.20075405093701</v>
      </c>
      <c r="AV6" s="27">
        <v>0.39192813527450299</v>
      </c>
      <c r="AW6" s="27">
        <v>0</v>
      </c>
      <c r="AX6" s="27">
        <v>275.91684281563198</v>
      </c>
      <c r="AY6" s="27">
        <v>5412.15048418686</v>
      </c>
      <c r="AZ6" s="27">
        <v>3919.0623672414799</v>
      </c>
      <c r="BA6" s="27">
        <v>1493.0881169453801</v>
      </c>
      <c r="BB6" s="27">
        <v>3.15892476038514</v>
      </c>
      <c r="BC6" s="27">
        <v>0</v>
      </c>
      <c r="BD6" s="27">
        <v>93.670631398887707</v>
      </c>
      <c r="BE6" s="27">
        <v>25.671250817848598</v>
      </c>
      <c r="BF6" s="27">
        <v>1064.86679830607</v>
      </c>
      <c r="BG6" s="27">
        <v>70.546939895390594</v>
      </c>
      <c r="BH6" s="27">
        <v>13.717445656442701</v>
      </c>
      <c r="BI6" s="27">
        <v>1521.4622962019801</v>
      </c>
      <c r="BJ6" s="27">
        <v>48.257961948326098</v>
      </c>
      <c r="BK6" s="27">
        <v>0.58789104763085798</v>
      </c>
      <c r="BL6" s="27">
        <v>64.668019410043101</v>
      </c>
      <c r="BM6" s="27">
        <v>3.9192814519530203E-2</v>
      </c>
      <c r="BN6" s="27">
        <v>221.32750385423</v>
      </c>
      <c r="BO6" s="27">
        <v>111.392169028795</v>
      </c>
      <c r="BP6" s="27">
        <v>0</v>
      </c>
      <c r="BQ6" s="27">
        <v>0.278480407573307</v>
      </c>
      <c r="BR6" s="27">
        <v>66.504698899391101</v>
      </c>
      <c r="BS6" s="27">
        <v>17.708620252845101</v>
      </c>
      <c r="BT6" s="27">
        <v>2068.8177417596098</v>
      </c>
      <c r="BU6" s="27">
        <v>23.307034250559099</v>
      </c>
      <c r="BW6" s="56">
        <f t="shared" si="0"/>
        <v>5.9431140234611738E-5</v>
      </c>
      <c r="BX6" s="56">
        <f t="shared" si="1"/>
        <v>1.4421904601834339E-4</v>
      </c>
      <c r="BY6" s="56">
        <f t="shared" si="2"/>
        <v>9.43966561273621E-5</v>
      </c>
      <c r="BZ6" s="56">
        <f t="shared" si="3"/>
        <v>7.3640192504549849E-6</v>
      </c>
      <c r="CA6" s="56">
        <f t="shared" si="4"/>
        <v>-1.1961534006772437E-5</v>
      </c>
      <c r="CB6" s="56">
        <f t="shared" si="5"/>
        <v>1.1793980428612533E-4</v>
      </c>
      <c r="CC6" s="56">
        <f t="shared" si="6"/>
        <v>7.6734956972787229E-5</v>
      </c>
      <c r="CD6" s="56">
        <f t="shared" si="7"/>
        <v>-8.9461232227156406E-2</v>
      </c>
      <c r="CE6" s="56">
        <f t="shared" si="8"/>
        <v>-0.72314512592091351</v>
      </c>
      <c r="CF6" s="56">
        <f t="shared" si="9"/>
        <v>-0.73327300671716011</v>
      </c>
      <c r="CG6" s="56" t="e">
        <f>IF(#REF!=0,"",(#REF!-L6)/L6)</f>
        <v>#REF!</v>
      </c>
      <c r="CH6" s="56" t="e">
        <f>IF(#REF!=0,"",(#REF!-M6)/M6)</f>
        <v>#REF!</v>
      </c>
    </row>
    <row r="7" spans="1:86" x14ac:dyDescent="0.3">
      <c r="A7" s="44" t="s">
        <v>5</v>
      </c>
      <c r="B7" s="27">
        <v>1864.9356319000001</v>
      </c>
      <c r="C7" s="27">
        <v>230.6537889</v>
      </c>
      <c r="D7" s="27">
        <v>60.095795629999998</v>
      </c>
      <c r="E7" s="27">
        <v>319.44322254999997</v>
      </c>
      <c r="F7" s="27">
        <v>207.43479164999999</v>
      </c>
      <c r="G7" s="27">
        <v>19.351735779999998</v>
      </c>
      <c r="H7" s="27">
        <v>119.88311877</v>
      </c>
      <c r="I7" s="83">
        <v>18.816187790000001</v>
      </c>
      <c r="J7" s="83">
        <v>9.2908189500000002</v>
      </c>
      <c r="K7" s="83">
        <v>43.913124539999998</v>
      </c>
      <c r="L7" s="83">
        <v>5.5249743999999996</v>
      </c>
      <c r="M7" s="83">
        <v>4.6128324000000003</v>
      </c>
      <c r="N7" s="27"/>
      <c r="O7" s="29" t="s">
        <v>5</v>
      </c>
      <c r="P7" s="27">
        <v>0</v>
      </c>
      <c r="Q7" s="27">
        <v>14.0485116366924</v>
      </c>
      <c r="R7" s="27">
        <v>14.0485116366924</v>
      </c>
      <c r="S7" s="27">
        <v>29.7799853810413</v>
      </c>
      <c r="T7" s="27">
        <v>2.1364909536341501</v>
      </c>
      <c r="U7" s="27">
        <v>0</v>
      </c>
      <c r="V7" s="27">
        <v>1863.82090665079</v>
      </c>
      <c r="W7" s="27">
        <v>10.863343187341</v>
      </c>
      <c r="X7" s="27">
        <v>0</v>
      </c>
      <c r="Y7" s="27">
        <v>1.65592688130094</v>
      </c>
      <c r="Z7" s="27">
        <v>0</v>
      </c>
      <c r="AA7" s="27">
        <v>9.9052134710516597</v>
      </c>
      <c r="AB7" s="27">
        <v>9.9052134710516597</v>
      </c>
      <c r="AC7" s="27">
        <v>459270.339346439</v>
      </c>
      <c r="AD7" s="27">
        <v>0</v>
      </c>
      <c r="AE7" s="27">
        <v>3.5170088797191301</v>
      </c>
      <c r="AF7" s="27">
        <v>0.739827080194006</v>
      </c>
      <c r="AG7" s="27">
        <v>0.89176805806533399</v>
      </c>
      <c r="AH7" s="27">
        <v>0</v>
      </c>
      <c r="AI7" s="27">
        <v>0</v>
      </c>
      <c r="AJ7" s="27">
        <v>230.45084640949699</v>
      </c>
      <c r="AK7" s="27">
        <v>0</v>
      </c>
      <c r="AL7" s="27">
        <v>54.042572286799199</v>
      </c>
      <c r="AM7" s="27">
        <v>6.0047544128264896</v>
      </c>
      <c r="AN7" s="27">
        <v>60.0473266996257</v>
      </c>
      <c r="AO7" s="27">
        <v>0</v>
      </c>
      <c r="AP7" s="27">
        <v>5.71921129824677</v>
      </c>
      <c r="AQ7" s="27">
        <v>6.2199157834399797E-2</v>
      </c>
      <c r="AR7" s="27">
        <v>22.993348005754001</v>
      </c>
      <c r="AS7" s="27">
        <v>6.8418881485033306E-2</v>
      </c>
      <c r="AT7" s="27">
        <v>18.763395007633498</v>
      </c>
      <c r="AU7" s="27">
        <v>22.599003621091601</v>
      </c>
      <c r="AV7" s="27">
        <v>2.07328959363305E-2</v>
      </c>
      <c r="AW7" s="27">
        <v>0</v>
      </c>
      <c r="AX7" s="27">
        <v>14.5960568131086</v>
      </c>
      <c r="AY7" s="27">
        <v>319.20763099070098</v>
      </c>
      <c r="AZ7" s="27">
        <v>207.31914418811999</v>
      </c>
      <c r="BA7" s="27">
        <v>111.888486802581</v>
      </c>
      <c r="BB7" s="27">
        <v>0.16710894360025699</v>
      </c>
      <c r="BC7" s="27">
        <v>0</v>
      </c>
      <c r="BD7" s="27">
        <v>4.95519989858738</v>
      </c>
      <c r="BE7" s="27">
        <v>1.3580152449610601</v>
      </c>
      <c r="BF7" s="27">
        <v>56.331656167154399</v>
      </c>
      <c r="BG7" s="27">
        <v>3.7319437600930301</v>
      </c>
      <c r="BH7" s="27">
        <v>0.72565613408510898</v>
      </c>
      <c r="BI7" s="27">
        <v>80.485634462650907</v>
      </c>
      <c r="BJ7" s="27">
        <v>2.62855195141189</v>
      </c>
      <c r="BK7" s="27">
        <v>3.10996952110098E-2</v>
      </c>
      <c r="BL7" s="27">
        <v>3.4209502141239101</v>
      </c>
      <c r="BM7" s="27">
        <v>2.0732905636667198E-3</v>
      </c>
      <c r="BN7" s="27">
        <v>19.326681106940701</v>
      </c>
      <c r="BO7" s="27">
        <v>6.3471196231558</v>
      </c>
      <c r="BP7" s="27">
        <v>0</v>
      </c>
      <c r="BQ7" s="27">
        <v>1.4797305379872901E-2</v>
      </c>
      <c r="BR7" s="27">
        <v>3.9692713408224298</v>
      </c>
      <c r="BS7" s="27">
        <v>2.5100673561666</v>
      </c>
      <c r="BT7" s="27">
        <v>119.813776572584</v>
      </c>
      <c r="BU7" s="27">
        <v>1.56009185757866</v>
      </c>
      <c r="BW7" s="56">
        <f t="shared" si="0"/>
        <v>-5.9772853826295966E-4</v>
      </c>
      <c r="BX7" s="56">
        <f t="shared" si="1"/>
        <v>-8.7985760594200019E-4</v>
      </c>
      <c r="BY7" s="56">
        <f t="shared" si="2"/>
        <v>-8.065278089121827E-4</v>
      </c>
      <c r="BZ7" s="56">
        <f t="shared" si="3"/>
        <v>-7.3750683272712279E-4</v>
      </c>
      <c r="CA7" s="56">
        <f t="shared" si="4"/>
        <v>-5.5751236791141186E-4</v>
      </c>
      <c r="CB7" s="56">
        <f t="shared" si="5"/>
        <v>-1.294699004995302E-3</v>
      </c>
      <c r="CC7" s="56">
        <f t="shared" si="6"/>
        <v>-5.784150272986078E-4</v>
      </c>
      <c r="CD7" s="56">
        <f t="shared" si="7"/>
        <v>-0.25338162047050877</v>
      </c>
      <c r="CE7" s="56">
        <f t="shared" si="8"/>
        <v>-0.77004277393284581</v>
      </c>
      <c r="CF7" s="56">
        <f t="shared" si="9"/>
        <v>-0.77443614921937276</v>
      </c>
      <c r="CG7" s="56" t="e">
        <f>IF(#REF!=0,"",(#REF!-L7)/L7)</f>
        <v>#REF!</v>
      </c>
      <c r="CH7" s="56" t="e">
        <f>IF(#REF!=0,"",(#REF!-M7)/M7)</f>
        <v>#REF!</v>
      </c>
    </row>
    <row r="8" spans="1:86" x14ac:dyDescent="0.3">
      <c r="A8" s="44" t="s">
        <v>6</v>
      </c>
      <c r="B8" s="27"/>
      <c r="C8" s="27"/>
      <c r="D8" s="27"/>
      <c r="E8" s="27"/>
      <c r="F8" s="27"/>
      <c r="G8" s="27"/>
      <c r="H8" s="27"/>
      <c r="I8" s="83"/>
      <c r="J8" s="83"/>
      <c r="K8" s="83"/>
      <c r="L8" s="83"/>
      <c r="M8" s="83"/>
      <c r="N8" s="27"/>
      <c r="P8" s="27"/>
      <c r="BW8" s="56" t="str">
        <f t="shared" si="0"/>
        <v/>
      </c>
      <c r="BX8" s="56" t="str">
        <f t="shared" si="1"/>
        <v/>
      </c>
      <c r="BY8" s="56" t="str">
        <f t="shared" si="2"/>
        <v/>
      </c>
      <c r="BZ8" s="56" t="str">
        <f t="shared" si="3"/>
        <v/>
      </c>
      <c r="CA8" s="56" t="str">
        <f t="shared" si="4"/>
        <v/>
      </c>
      <c r="CB8" s="56" t="str">
        <f t="shared" si="5"/>
        <v/>
      </c>
      <c r="CC8" s="56" t="str">
        <f t="shared" si="6"/>
        <v/>
      </c>
      <c r="CD8" s="56" t="str">
        <f t="shared" si="7"/>
        <v/>
      </c>
      <c r="CE8" s="56" t="str">
        <f t="shared" si="8"/>
        <v/>
      </c>
      <c r="CF8" s="56" t="str">
        <f t="shared" si="9"/>
        <v/>
      </c>
      <c r="CG8" s="56" t="e">
        <f>IF(#REF!=0,"",(#REF!-L8)/L8)</f>
        <v>#REF!</v>
      </c>
      <c r="CH8" s="56" t="e">
        <f>IF(#REF!=0,"",(#REF!-M8)/M8)</f>
        <v>#REF!</v>
      </c>
    </row>
    <row r="9" spans="1:86" x14ac:dyDescent="0.3">
      <c r="A9" s="44" t="s">
        <v>7</v>
      </c>
      <c r="B9" s="27">
        <v>73.990231300000005</v>
      </c>
      <c r="C9" s="27">
        <v>15.6365143</v>
      </c>
      <c r="D9" s="27">
        <v>3.1965248000000002</v>
      </c>
      <c r="E9" s="27">
        <v>13.070695929999999</v>
      </c>
      <c r="F9" s="27">
        <v>7.1010053600000003</v>
      </c>
      <c r="G9" s="27">
        <v>1.50494836</v>
      </c>
      <c r="H9" s="27">
        <v>5.4499263100000004</v>
      </c>
      <c r="I9" s="83">
        <v>0.92343801000000003</v>
      </c>
      <c r="J9" s="83">
        <v>0.45596350000000002</v>
      </c>
      <c r="K9" s="83">
        <v>2.1551150300000002</v>
      </c>
      <c r="L9" s="83">
        <v>0.271148</v>
      </c>
      <c r="M9" s="83">
        <v>0.226383</v>
      </c>
      <c r="N9" s="27"/>
      <c r="O9" s="29" t="s">
        <v>7</v>
      </c>
      <c r="P9" s="27">
        <v>0</v>
      </c>
      <c r="Q9" s="27">
        <v>0.65371808145108201</v>
      </c>
      <c r="R9" s="27">
        <v>0.65371808145108201</v>
      </c>
      <c r="S9" s="27">
        <v>1.38592614907653</v>
      </c>
      <c r="T9" s="27">
        <v>9.8785499084773201E-2</v>
      </c>
      <c r="U9" s="27">
        <v>0</v>
      </c>
      <c r="V9" s="27">
        <v>73.990217210381502</v>
      </c>
      <c r="W9" s="27">
        <v>0.50296248855966497</v>
      </c>
      <c r="X9" s="27">
        <v>0</v>
      </c>
      <c r="Y9" s="27">
        <v>7.6113818294283903E-2</v>
      </c>
      <c r="Z9" s="27">
        <v>0</v>
      </c>
      <c r="AA9" s="27">
        <v>0.45395389226232802</v>
      </c>
      <c r="AB9" s="27">
        <v>0.45395389226232802</v>
      </c>
      <c r="AC9" s="27">
        <v>22557.692148789902</v>
      </c>
      <c r="AD9" s="27">
        <v>0</v>
      </c>
      <c r="AE9" s="27">
        <v>0.164089623215771</v>
      </c>
      <c r="AF9" s="27">
        <v>3.4462628504549703E-2</v>
      </c>
      <c r="AG9" s="27">
        <v>4.0871444915866098E-2</v>
      </c>
      <c r="AH9" s="27">
        <v>0</v>
      </c>
      <c r="AI9" s="27">
        <v>0</v>
      </c>
      <c r="AJ9" s="27">
        <v>15.636512618705099</v>
      </c>
      <c r="AK9" s="27">
        <v>0</v>
      </c>
      <c r="AL9" s="27">
        <v>2.8768749924216102</v>
      </c>
      <c r="AM9" s="27">
        <v>0.31965224733654102</v>
      </c>
      <c r="AN9" s="27">
        <v>3.1965272397581499</v>
      </c>
      <c r="AO9" s="27">
        <v>0</v>
      </c>
      <c r="AP9" s="27">
        <v>0.26456034849562099</v>
      </c>
      <c r="AQ9" s="27">
        <v>2.1303087021941501E-3</v>
      </c>
      <c r="AR9" s="27">
        <v>1.0014878261875999</v>
      </c>
      <c r="AS9" s="27">
        <v>2.3433251211164201E-3</v>
      </c>
      <c r="AT9" s="27">
        <v>0.64264080645072397</v>
      </c>
      <c r="AU9" s="27">
        <v>0.77400927043546797</v>
      </c>
      <c r="AV9" s="27">
        <v>7.1009408224342299E-4</v>
      </c>
      <c r="AW9" s="27">
        <v>0</v>
      </c>
      <c r="AX9" s="27">
        <v>0.49991065769385501</v>
      </c>
      <c r="AY9" s="27">
        <v>13.070307770300399</v>
      </c>
      <c r="AZ9" s="27">
        <v>7.1006191180409699</v>
      </c>
      <c r="BA9" s="27">
        <v>5.9696886522594603</v>
      </c>
      <c r="BB9" s="27">
        <v>5.7233508049626004E-3</v>
      </c>
      <c r="BC9" s="27">
        <v>0</v>
      </c>
      <c r="BD9" s="27">
        <v>0.16971385108880699</v>
      </c>
      <c r="BE9" s="27">
        <v>4.6511626625219703E-2</v>
      </c>
      <c r="BF9" s="27">
        <v>1.9293424163759301</v>
      </c>
      <c r="BG9" s="27">
        <v>0.12781814073204401</v>
      </c>
      <c r="BH9" s="27">
        <v>2.4853443343970601E-2</v>
      </c>
      <c r="BI9" s="27">
        <v>2.7566094016104699</v>
      </c>
      <c r="BJ9" s="27">
        <v>0.12324193418894699</v>
      </c>
      <c r="BK9" s="27">
        <v>1.0651484537332499E-3</v>
      </c>
      <c r="BL9" s="27">
        <v>0.11716626707893001</v>
      </c>
      <c r="BM9" s="27">
        <v>7.1009441293672107E-5</v>
      </c>
      <c r="BN9" s="27">
        <v>1.5049625908717601</v>
      </c>
      <c r="BO9" s="27">
        <v>0.29101026130220398</v>
      </c>
      <c r="BP9" s="27">
        <v>0</v>
      </c>
      <c r="BQ9" s="27">
        <v>7.0250872388762998E-4</v>
      </c>
      <c r="BR9" s="27">
        <v>0.177943733593699</v>
      </c>
      <c r="BS9" s="27">
        <v>8.1338661208022606E-2</v>
      </c>
      <c r="BT9" s="27">
        <v>5.4499250979678804</v>
      </c>
      <c r="BU9" s="27">
        <v>6.6312162677954298E-2</v>
      </c>
      <c r="BW9" s="56">
        <f t="shared" si="0"/>
        <v>-1.9042538799336722E-7</v>
      </c>
      <c r="BX9" s="56">
        <f t="shared" si="1"/>
        <v>-1.0752363783756245E-7</v>
      </c>
      <c r="BY9" s="56">
        <f t="shared" si="2"/>
        <v>7.6325331489072408E-7</v>
      </c>
      <c r="BZ9" s="56">
        <f t="shared" si="3"/>
        <v>-2.9696942051062285E-5</v>
      </c>
      <c r="CA9" s="56">
        <f t="shared" si="4"/>
        <v>-5.4392573931300973E-5</v>
      </c>
      <c r="CB9" s="56">
        <f t="shared" si="5"/>
        <v>9.4560532031228686E-6</v>
      </c>
      <c r="CC9" s="56">
        <f t="shared" si="6"/>
        <v>-2.2239422169389631E-7</v>
      </c>
      <c r="CD9" s="56">
        <f t="shared" si="7"/>
        <v>-0.29208233322442295</v>
      </c>
      <c r="CE9" s="56">
        <f t="shared" si="8"/>
        <v>-0.78334779190708648</v>
      </c>
      <c r="CF9" s="56">
        <f t="shared" si="9"/>
        <v>-0.78935978546707641</v>
      </c>
      <c r="CG9" s="56" t="e">
        <f>IF(#REF!=0,"",(#REF!-L9)/L9)</f>
        <v>#REF!</v>
      </c>
      <c r="CH9" s="56" t="e">
        <f>IF(#REF!=0,"",(#REF!-M9)/M9)</f>
        <v>#REF!</v>
      </c>
    </row>
    <row r="10" spans="1:86" x14ac:dyDescent="0.3">
      <c r="A10" s="44" t="s">
        <v>8</v>
      </c>
      <c r="B10" s="27"/>
      <c r="C10" s="27"/>
      <c r="D10" s="27"/>
      <c r="E10" s="27"/>
      <c r="F10" s="27"/>
      <c r="G10" s="27"/>
      <c r="H10" s="27"/>
      <c r="I10" s="83"/>
      <c r="J10" s="83"/>
      <c r="K10" s="83"/>
      <c r="L10" s="83"/>
      <c r="M10" s="83"/>
      <c r="N10" s="27"/>
      <c r="P10" s="27"/>
      <c r="BW10" s="56" t="str">
        <f t="shared" si="0"/>
        <v/>
      </c>
      <c r="BX10" s="56" t="str">
        <f t="shared" si="1"/>
        <v/>
      </c>
      <c r="BY10" s="56" t="str">
        <f t="shared" si="2"/>
        <v/>
      </c>
      <c r="BZ10" s="56" t="str">
        <f t="shared" si="3"/>
        <v/>
      </c>
      <c r="CA10" s="56" t="str">
        <f t="shared" si="4"/>
        <v/>
      </c>
      <c r="CB10" s="56" t="str">
        <f t="shared" si="5"/>
        <v/>
      </c>
      <c r="CC10" s="56" t="str">
        <f t="shared" si="6"/>
        <v/>
      </c>
      <c r="CD10" s="56" t="str">
        <f t="shared" si="7"/>
        <v/>
      </c>
      <c r="CE10" s="56" t="str">
        <f t="shared" si="8"/>
        <v/>
      </c>
      <c r="CF10" s="56" t="str">
        <f t="shared" si="9"/>
        <v/>
      </c>
      <c r="CG10" s="56" t="e">
        <f>IF(#REF!=0,"",(#REF!-L10)/L10)</f>
        <v>#REF!</v>
      </c>
      <c r="CH10" s="56" t="e">
        <f>IF(#REF!=0,"",(#REF!-M10)/M10)</f>
        <v>#REF!</v>
      </c>
    </row>
    <row r="11" spans="1:86" x14ac:dyDescent="0.3">
      <c r="A11" s="44" t="s">
        <v>9</v>
      </c>
      <c r="B11" s="27">
        <v>27870.410131000001</v>
      </c>
      <c r="C11" s="27">
        <v>8147.3771874000004</v>
      </c>
      <c r="D11" s="27">
        <v>1288.0772818</v>
      </c>
      <c r="E11" s="27">
        <v>2951.1443810000001</v>
      </c>
      <c r="F11" s="27">
        <v>2391.4777706999998</v>
      </c>
      <c r="G11" s="27">
        <v>648.83623539999996</v>
      </c>
      <c r="H11" s="27">
        <v>590.56660174000001</v>
      </c>
      <c r="I11" s="83">
        <v>320.69936403000003</v>
      </c>
      <c r="J11" s="83">
        <v>158.35086109</v>
      </c>
      <c r="K11" s="83">
        <v>748.44657666000001</v>
      </c>
      <c r="L11" s="83">
        <v>94.166565259999999</v>
      </c>
      <c r="M11" s="83">
        <v>78.620198560000006</v>
      </c>
      <c r="N11" s="27"/>
      <c r="O11" s="29" t="s">
        <v>9</v>
      </c>
      <c r="P11" s="27">
        <v>0</v>
      </c>
      <c r="Q11" s="27">
        <v>73.342640252420694</v>
      </c>
      <c r="R11" s="27">
        <v>73.342640252420694</v>
      </c>
      <c r="S11" s="27">
        <v>155.514587954847</v>
      </c>
      <c r="T11" s="27">
        <v>10.9778768217079</v>
      </c>
      <c r="U11" s="27">
        <v>0</v>
      </c>
      <c r="V11" s="27">
        <v>27873.6486857653</v>
      </c>
      <c r="W11" s="27">
        <v>56.006871585124998</v>
      </c>
      <c r="X11" s="27">
        <v>0</v>
      </c>
      <c r="Y11" s="27">
        <v>8.3829735608505498</v>
      </c>
      <c r="Z11" s="27">
        <v>0</v>
      </c>
      <c r="AA11" s="27">
        <v>49.773515826930499</v>
      </c>
      <c r="AB11" s="27">
        <v>49.773515826930499</v>
      </c>
      <c r="AC11" s="27">
        <v>7834921.13896944</v>
      </c>
      <c r="AD11" s="27">
        <v>0</v>
      </c>
      <c r="AE11" s="27">
        <v>18.480613613601399</v>
      </c>
      <c r="AF11" s="27">
        <v>3.8723551335561401</v>
      </c>
      <c r="AG11" s="27">
        <v>4.4815751254173204</v>
      </c>
      <c r="AH11" s="27">
        <v>0</v>
      </c>
      <c r="AI11" s="27">
        <v>0</v>
      </c>
      <c r="AJ11" s="27">
        <v>8148.2892316935304</v>
      </c>
      <c r="AK11" s="27">
        <v>0</v>
      </c>
      <c r="AL11" s="27">
        <v>1159.4011887632601</v>
      </c>
      <c r="AM11" s="27">
        <v>128.82217538718101</v>
      </c>
      <c r="AN11" s="27">
        <v>1288.2233641504399</v>
      </c>
      <c r="AO11" s="27">
        <v>0</v>
      </c>
      <c r="AP11" s="27">
        <v>29.420217132053399</v>
      </c>
      <c r="AQ11" s="27">
        <v>0.71752851972971199</v>
      </c>
      <c r="AR11" s="27">
        <v>101.007948823565</v>
      </c>
      <c r="AS11" s="27">
        <v>0.78928226363751497</v>
      </c>
      <c r="AT11" s="27">
        <v>216.45454269603201</v>
      </c>
      <c r="AU11" s="27">
        <v>260.70225196668798</v>
      </c>
      <c r="AV11" s="27">
        <v>0.23917621575533099</v>
      </c>
      <c r="AW11" s="27">
        <v>0</v>
      </c>
      <c r="AX11" s="27">
        <v>168.38011137177</v>
      </c>
      <c r="AY11" s="27">
        <v>2951.3661065952601</v>
      </c>
      <c r="AZ11" s="27">
        <v>2391.63410554145</v>
      </c>
      <c r="BA11" s="27">
        <v>559.73200105380897</v>
      </c>
      <c r="BB11" s="27">
        <v>1.9277618570633299</v>
      </c>
      <c r="BC11" s="27">
        <v>0</v>
      </c>
      <c r="BD11" s="27">
        <v>57.163142270650397</v>
      </c>
      <c r="BE11" s="27">
        <v>15.6660465608448</v>
      </c>
      <c r="BF11" s="27">
        <v>649.84213280962501</v>
      </c>
      <c r="BG11" s="27">
        <v>43.051733373347197</v>
      </c>
      <c r="BH11" s="27">
        <v>8.3711813171514091</v>
      </c>
      <c r="BI11" s="27">
        <v>928.48242290161295</v>
      </c>
      <c r="BJ11" s="27">
        <v>13.979852090442099</v>
      </c>
      <c r="BK11" s="27">
        <v>0.35876460284837097</v>
      </c>
      <c r="BL11" s="27">
        <v>39.464109180486801</v>
      </c>
      <c r="BM11" s="27">
        <v>2.39176342080171E-2</v>
      </c>
      <c r="BN11" s="27">
        <v>648.908032057848</v>
      </c>
      <c r="BO11" s="27">
        <v>31.9286829549144</v>
      </c>
      <c r="BP11" s="27">
        <v>0</v>
      </c>
      <c r="BQ11" s="27">
        <v>8.1123891789046707E-2</v>
      </c>
      <c r="BR11" s="27">
        <v>18.8433448903934</v>
      </c>
      <c r="BS11" s="27">
        <v>3.2475916679709602</v>
      </c>
      <c r="BT11" s="27">
        <v>590.63568829775602</v>
      </c>
      <c r="BU11" s="27">
        <v>6.3978657667552801</v>
      </c>
      <c r="BW11" s="56">
        <f t="shared" si="0"/>
        <v>1.1620047032236264E-4</v>
      </c>
      <c r="BX11" s="56">
        <f t="shared" si="1"/>
        <v>1.1194330059255163E-4</v>
      </c>
      <c r="BY11" s="56">
        <f t="shared" si="2"/>
        <v>1.1341116911536787E-4</v>
      </c>
      <c r="BZ11" s="56">
        <f t="shared" si="3"/>
        <v>7.5132073065478416E-5</v>
      </c>
      <c r="CA11" s="56">
        <f t="shared" si="4"/>
        <v>6.5371647341061717E-5</v>
      </c>
      <c r="CB11" s="56">
        <f t="shared" si="5"/>
        <v>1.1065451331302144E-4</v>
      </c>
      <c r="CC11" s="56">
        <f t="shared" si="6"/>
        <v>1.1698351642720329E-4</v>
      </c>
      <c r="CD11" s="56">
        <f t="shared" si="7"/>
        <v>-0.77130406705278087</v>
      </c>
      <c r="CE11" s="56">
        <f t="shared" si="8"/>
        <v>-0.93067371565811363</v>
      </c>
      <c r="CF11" s="56">
        <f t="shared" si="9"/>
        <v>-0.93349757032886882</v>
      </c>
      <c r="CG11" s="56" t="e">
        <f>IF(#REF!=0,"",(#REF!-L11)/L11)</f>
        <v>#REF!</v>
      </c>
      <c r="CH11" s="56" t="e">
        <f>IF(#REF!=0,"",(#REF!-M11)/M11)</f>
        <v>#REF!</v>
      </c>
    </row>
    <row r="12" spans="1:86" x14ac:dyDescent="0.3">
      <c r="A12" s="44" t="s">
        <v>10</v>
      </c>
      <c r="B12" s="27">
        <v>38147.749037000001</v>
      </c>
      <c r="C12" s="27">
        <v>7280.2608200000004</v>
      </c>
      <c r="D12" s="27">
        <v>1341.3949359999999</v>
      </c>
      <c r="E12" s="27">
        <v>5908.9570421999997</v>
      </c>
      <c r="F12" s="27">
        <v>4070.9194238999999</v>
      </c>
      <c r="G12" s="27">
        <v>476.32619094</v>
      </c>
      <c r="H12" s="27">
        <v>2630.2641923000001</v>
      </c>
      <c r="I12" s="83">
        <v>361.68032302</v>
      </c>
      <c r="J12" s="83">
        <v>178.58594529999999</v>
      </c>
      <c r="K12" s="83">
        <v>844.08784619000005</v>
      </c>
      <c r="L12" s="83"/>
      <c r="M12" s="83">
        <v>88.666795769999993</v>
      </c>
      <c r="N12" s="27"/>
      <c r="O12" s="29" t="s">
        <v>10</v>
      </c>
      <c r="P12" s="27">
        <v>0</v>
      </c>
      <c r="Q12" s="27">
        <v>326.79913479672501</v>
      </c>
      <c r="R12" s="27">
        <v>326.79913479672501</v>
      </c>
      <c r="S12" s="27">
        <v>692.94603327436903</v>
      </c>
      <c r="T12" s="27">
        <v>48.901606191450703</v>
      </c>
      <c r="U12" s="27">
        <v>0</v>
      </c>
      <c r="V12" s="27">
        <v>38131.088323146403</v>
      </c>
      <c r="W12" s="27">
        <v>249.50100954126</v>
      </c>
      <c r="X12" s="27">
        <v>0</v>
      </c>
      <c r="Y12" s="27">
        <v>37.332992391410997</v>
      </c>
      <c r="Z12" s="27">
        <v>0</v>
      </c>
      <c r="AA12" s="27">
        <v>221.634501078971</v>
      </c>
      <c r="AB12" s="27">
        <v>221.634501078971</v>
      </c>
      <c r="AC12" s="27">
        <v>10030178.7970188</v>
      </c>
      <c r="AD12" s="27">
        <v>0</v>
      </c>
      <c r="AE12" s="27">
        <v>82.354696101066807</v>
      </c>
      <c r="AF12" s="27">
        <v>17.2551557531817</v>
      </c>
      <c r="AG12" s="27">
        <v>19.9558012125886</v>
      </c>
      <c r="AH12" s="27">
        <v>0</v>
      </c>
      <c r="AI12" s="27">
        <v>0</v>
      </c>
      <c r="AJ12" s="27">
        <v>7277.1260355241702</v>
      </c>
      <c r="AK12" s="27">
        <v>0</v>
      </c>
      <c r="AL12" s="27">
        <v>1206.73296633985</v>
      </c>
      <c r="AM12" s="27">
        <v>134.08118306494401</v>
      </c>
      <c r="AN12" s="27">
        <v>1340.81414940479</v>
      </c>
      <c r="AO12" s="27">
        <v>0</v>
      </c>
      <c r="AP12" s="27">
        <v>131.05682305707799</v>
      </c>
      <c r="AQ12" s="27">
        <v>1.22073926180767</v>
      </c>
      <c r="AR12" s="27">
        <v>448.63461801072702</v>
      </c>
      <c r="AS12" s="27">
        <v>1.3428100681261199</v>
      </c>
      <c r="AT12" s="27">
        <v>368.25627890915302</v>
      </c>
      <c r="AU12" s="27">
        <v>443.53512304689701</v>
      </c>
      <c r="AV12" s="27">
        <v>0.40691296930945697</v>
      </c>
      <c r="AW12" s="27">
        <v>0</v>
      </c>
      <c r="AX12" s="27">
        <v>286.466716594741</v>
      </c>
      <c r="AY12" s="27">
        <v>5906.1526716420303</v>
      </c>
      <c r="AZ12" s="27">
        <v>4068.91006369668</v>
      </c>
      <c r="BA12" s="27">
        <v>1837.2426079453401</v>
      </c>
      <c r="BB12" s="27">
        <v>3.2797166782078602</v>
      </c>
      <c r="BC12" s="27">
        <v>0</v>
      </c>
      <c r="BD12" s="27">
        <v>97.252212656293906</v>
      </c>
      <c r="BE12" s="27">
        <v>26.652815246614502</v>
      </c>
      <c r="BF12" s="27">
        <v>1105.5825215187599</v>
      </c>
      <c r="BG12" s="27">
        <v>73.244361305577101</v>
      </c>
      <c r="BH12" s="27">
        <v>14.2419542173867</v>
      </c>
      <c r="BI12" s="27">
        <v>1579.63618203177</v>
      </c>
      <c r="BJ12" s="27">
        <v>62.310666135344199</v>
      </c>
      <c r="BK12" s="27">
        <v>0.61036928970386395</v>
      </c>
      <c r="BL12" s="27">
        <v>67.140658604143496</v>
      </c>
      <c r="BM12" s="27">
        <v>4.0691298176557103E-2</v>
      </c>
      <c r="BN12" s="27">
        <v>476.12066052767602</v>
      </c>
      <c r="BO12" s="27">
        <v>142.17596092923699</v>
      </c>
      <c r="BP12" s="27">
        <v>0</v>
      </c>
      <c r="BQ12" s="27">
        <v>0.361766043701992</v>
      </c>
      <c r="BR12" s="27">
        <v>83.820367895302695</v>
      </c>
      <c r="BS12" s="27">
        <v>13.727457509628101</v>
      </c>
      <c r="BT12" s="27">
        <v>2629.1167957913699</v>
      </c>
      <c r="BU12" s="27">
        <v>28.375908843171199</v>
      </c>
      <c r="BW12" s="56">
        <f t="shared" si="0"/>
        <v>-4.3674172852083192E-4</v>
      </c>
      <c r="BX12" s="56">
        <f t="shared" si="1"/>
        <v>-4.3058683656201779E-4</v>
      </c>
      <c r="BY12" s="56">
        <f t="shared" si="2"/>
        <v>-4.3297210957260479E-4</v>
      </c>
      <c r="BZ12" s="56">
        <f t="shared" si="3"/>
        <v>-4.7459653843163932E-4</v>
      </c>
      <c r="CA12" s="56">
        <f t="shared" si="4"/>
        <v>-4.9358879262582727E-4</v>
      </c>
      <c r="CB12" s="56">
        <f t="shared" si="5"/>
        <v>-4.3149089055627887E-4</v>
      </c>
      <c r="CC12" s="56">
        <f t="shared" si="6"/>
        <v>-4.3622861611741093E-4</v>
      </c>
      <c r="CD12" s="56">
        <f t="shared" si="7"/>
        <v>-9.6442040119904857E-2</v>
      </c>
      <c r="CE12" s="56">
        <f t="shared" si="8"/>
        <v>-0.72617326571078888</v>
      </c>
      <c r="CF12" s="56">
        <f t="shared" si="9"/>
        <v>-0.73742720964485708</v>
      </c>
      <c r="CG12" s="56" t="e">
        <f>IF(#REF!=0,"",(#REF!-L12)/L12)</f>
        <v>#REF!</v>
      </c>
      <c r="CH12" s="56" t="e">
        <f>IF(#REF!=0,"",(#REF!-M12)/M12)</f>
        <v>#REF!</v>
      </c>
    </row>
    <row r="13" spans="1:86" x14ac:dyDescent="0.3">
      <c r="A13" s="44" t="s">
        <v>12</v>
      </c>
      <c r="B13" s="27">
        <v>8421.3458143999997</v>
      </c>
      <c r="C13" s="27">
        <v>1302.9345011</v>
      </c>
      <c r="D13" s="27">
        <v>267.43583752000001</v>
      </c>
      <c r="E13" s="27">
        <v>1312.5633163</v>
      </c>
      <c r="F13" s="27">
        <v>899.49079338000001</v>
      </c>
      <c r="G13" s="27">
        <v>56.435461289999999</v>
      </c>
      <c r="H13" s="27">
        <v>543.33484085999999</v>
      </c>
      <c r="I13" s="83">
        <v>83.82966313</v>
      </c>
      <c r="J13" s="83">
        <v>41.392348230000003</v>
      </c>
      <c r="K13" s="83">
        <v>195.64124416999999</v>
      </c>
      <c r="L13" s="83">
        <v>24.61480315</v>
      </c>
      <c r="M13" s="83">
        <v>20.551039809999999</v>
      </c>
      <c r="N13" s="27"/>
      <c r="O13" s="29" t="s">
        <v>12</v>
      </c>
      <c r="P13" s="27">
        <v>0</v>
      </c>
      <c r="Q13" s="27">
        <v>54.068626623464198</v>
      </c>
      <c r="R13" s="27">
        <v>54.068626623464198</v>
      </c>
      <c r="S13" s="27">
        <v>114.516022998842</v>
      </c>
      <c r="T13" s="27">
        <v>8.6386321079702295</v>
      </c>
      <c r="U13" s="27">
        <v>0</v>
      </c>
      <c r="V13" s="27">
        <v>8423.7757036106195</v>
      </c>
      <c r="W13" s="27">
        <v>43.480522277541901</v>
      </c>
      <c r="X13" s="27">
        <v>0</v>
      </c>
      <c r="Y13" s="27">
        <v>6.9920893627923704</v>
      </c>
      <c r="Z13" s="27">
        <v>0</v>
      </c>
      <c r="AA13" s="27">
        <v>42.698950726920501</v>
      </c>
      <c r="AB13" s="27">
        <v>42.698950726920501</v>
      </c>
      <c r="AC13" s="27">
        <v>2048444.4959074501</v>
      </c>
      <c r="AD13" s="27">
        <v>0</v>
      </c>
      <c r="AE13" s="27">
        <v>13.254226212490201</v>
      </c>
      <c r="AF13" s="27">
        <v>2.8238720664794599</v>
      </c>
      <c r="AG13" s="27">
        <v>3.8433087387225302</v>
      </c>
      <c r="AH13" s="27">
        <v>0</v>
      </c>
      <c r="AI13" s="27">
        <v>0</v>
      </c>
      <c r="AJ13" s="27">
        <v>1303.2989611148701</v>
      </c>
      <c r="AK13" s="27">
        <v>0</v>
      </c>
      <c r="AL13" s="27">
        <v>240.76835346087</v>
      </c>
      <c r="AM13" s="27">
        <v>26.7520540002314</v>
      </c>
      <c r="AN13" s="27">
        <v>267.52040746110202</v>
      </c>
      <c r="AO13" s="27">
        <v>0</v>
      </c>
      <c r="AP13" s="27">
        <v>23.045587097344999</v>
      </c>
      <c r="AQ13" s="27">
        <v>0.26992452509686499</v>
      </c>
      <c r="AR13" s="27">
        <v>133.43786090285499</v>
      </c>
      <c r="AS13" s="27">
        <v>0.296916631888754</v>
      </c>
      <c r="AT13" s="27">
        <v>81.427124726489097</v>
      </c>
      <c r="AU13" s="27">
        <v>98.0724453490743</v>
      </c>
      <c r="AV13" s="27">
        <v>8.9974681779350404E-2</v>
      </c>
      <c r="AW13" s="27">
        <v>0</v>
      </c>
      <c r="AX13" s="27">
        <v>63.342201009716803</v>
      </c>
      <c r="AY13" s="27">
        <v>1312.9503945701299</v>
      </c>
      <c r="AZ13" s="27">
        <v>899.69865300694903</v>
      </c>
      <c r="BA13" s="27">
        <v>413.25174156318701</v>
      </c>
      <c r="BB13" s="27">
        <v>0.72519603631012397</v>
      </c>
      <c r="BC13" s="27">
        <v>0</v>
      </c>
      <c r="BD13" s="27">
        <v>21.503960375226601</v>
      </c>
      <c r="BE13" s="27">
        <v>5.89334508925963</v>
      </c>
      <c r="BF13" s="27">
        <v>244.461328086333</v>
      </c>
      <c r="BG13" s="27">
        <v>16.195451936484801</v>
      </c>
      <c r="BH13" s="27">
        <v>3.1491162483947499</v>
      </c>
      <c r="BI13" s="27">
        <v>349.28187970480099</v>
      </c>
      <c r="BJ13" s="27">
        <v>9.5100277916799705</v>
      </c>
      <c r="BK13" s="27">
        <v>0.134962055810005</v>
      </c>
      <c r="BL13" s="27">
        <v>14.845829081168599</v>
      </c>
      <c r="BM13" s="27">
        <v>8.9974691148993792E-3</v>
      </c>
      <c r="BN13" s="27">
        <v>56.466163559582597</v>
      </c>
      <c r="BO13" s="27">
        <v>27.280183516861701</v>
      </c>
      <c r="BP13" s="27">
        <v>0</v>
      </c>
      <c r="BQ13" s="27">
        <v>4.7810360544439698E-2</v>
      </c>
      <c r="BR13" s="27">
        <v>19.7132898037123</v>
      </c>
      <c r="BS13" s="27">
        <v>32.934626302240403</v>
      </c>
      <c r="BT13" s="27">
        <v>543.48460354833901</v>
      </c>
      <c r="BU13" s="27">
        <v>10.1292780691216</v>
      </c>
      <c r="BW13" s="56">
        <f t="shared" si="0"/>
        <v>2.8853929813271777E-4</v>
      </c>
      <c r="BX13" s="56">
        <f t="shared" si="1"/>
        <v>2.7972243774520097E-4</v>
      </c>
      <c r="BY13" s="56">
        <f t="shared" si="2"/>
        <v>3.1622516221556601E-4</v>
      </c>
      <c r="BZ13" s="56">
        <f t="shared" si="3"/>
        <v>2.9490255085068531E-4</v>
      </c>
      <c r="CA13" s="56">
        <f t="shared" si="4"/>
        <v>2.3108588601329202E-4</v>
      </c>
      <c r="CB13" s="56">
        <f t="shared" si="5"/>
        <v>5.4402442862707767E-4</v>
      </c>
      <c r="CC13" s="56">
        <f t="shared" si="6"/>
        <v>2.7563608492688768E-4</v>
      </c>
      <c r="CD13" s="56">
        <f t="shared" si="7"/>
        <v>-0.35501796613906783</v>
      </c>
      <c r="CE13" s="56">
        <f t="shared" si="8"/>
        <v>-0.79129881542431568</v>
      </c>
      <c r="CF13" s="56">
        <f t="shared" si="9"/>
        <v>-0.78174872630733339</v>
      </c>
      <c r="CG13" s="56" t="e">
        <f>IF(#REF!=0,"",(#REF!-L13)/L13)</f>
        <v>#REF!</v>
      </c>
      <c r="CH13" s="56" t="e">
        <f>IF(#REF!=0,"",(#REF!-M13)/M13)</f>
        <v>#REF!</v>
      </c>
    </row>
    <row r="14" spans="1:86" x14ac:dyDescent="0.3">
      <c r="A14" s="44" t="s">
        <v>13</v>
      </c>
      <c r="B14" s="27">
        <v>212.53970659999999</v>
      </c>
      <c r="C14" s="27">
        <v>44.855753129999997</v>
      </c>
      <c r="D14" s="27">
        <v>7.7140577500000003</v>
      </c>
      <c r="E14" s="27">
        <v>31.699955259999999</v>
      </c>
      <c r="F14" s="27">
        <v>21.456444579999999</v>
      </c>
      <c r="G14" s="27">
        <v>2.1146629300000002</v>
      </c>
      <c r="H14" s="27">
        <v>14.91681488</v>
      </c>
      <c r="I14" s="83">
        <v>2.24505913</v>
      </c>
      <c r="J14" s="83">
        <v>1.1085367500000001</v>
      </c>
      <c r="K14" s="83">
        <v>5.2395075699999998</v>
      </c>
      <c r="L14" s="83">
        <v>0.65921399999999997</v>
      </c>
      <c r="M14" s="83">
        <v>0.55038149999999997</v>
      </c>
      <c r="N14" s="27"/>
      <c r="O14" s="29" t="s">
        <v>13</v>
      </c>
      <c r="P14" s="27">
        <v>0</v>
      </c>
      <c r="Q14" s="27">
        <v>1.22494873346583</v>
      </c>
      <c r="R14" s="27">
        <v>1.22494873346583</v>
      </c>
      <c r="S14" s="27">
        <v>2.5912793859025398</v>
      </c>
      <c r="T14" s="27">
        <v>0.20886409161240499</v>
      </c>
      <c r="U14" s="27">
        <v>0</v>
      </c>
      <c r="V14" s="27">
        <v>212.53963767037601</v>
      </c>
      <c r="W14" s="27">
        <v>1.03787475538947</v>
      </c>
      <c r="X14" s="27">
        <v>0</v>
      </c>
      <c r="Y14" s="27">
        <v>0.177977920623687</v>
      </c>
      <c r="Z14" s="27">
        <v>0</v>
      </c>
      <c r="AA14" s="27">
        <v>1.11207240446435</v>
      </c>
      <c r="AB14" s="27">
        <v>1.11207240446435</v>
      </c>
      <c r="AC14" s="27">
        <v>54842.176028042697</v>
      </c>
      <c r="AD14" s="27">
        <v>0</v>
      </c>
      <c r="AE14" s="27">
        <v>0.29136670493008499</v>
      </c>
      <c r="AF14" s="27">
        <v>6.3232122418249798E-2</v>
      </c>
      <c r="AG14" s="27">
        <v>0.10007147392869099</v>
      </c>
      <c r="AH14" s="27">
        <v>0</v>
      </c>
      <c r="AI14" s="27">
        <v>0</v>
      </c>
      <c r="AJ14" s="27">
        <v>44.855740119159798</v>
      </c>
      <c r="AK14" s="27">
        <v>0</v>
      </c>
      <c r="AL14" s="27">
        <v>6.9426582009182196</v>
      </c>
      <c r="AM14" s="27">
        <v>0.77140562729762896</v>
      </c>
      <c r="AN14" s="27">
        <v>7.71406382821585</v>
      </c>
      <c r="AO14" s="27">
        <v>0</v>
      </c>
      <c r="AP14" s="27">
        <v>0.55480413746920398</v>
      </c>
      <c r="AQ14" s="27">
        <v>6.4369101120499098E-3</v>
      </c>
      <c r="AR14" s="27">
        <v>4.4441366659501602</v>
      </c>
      <c r="AS14" s="27">
        <v>7.0806387892215997E-3</v>
      </c>
      <c r="AT14" s="27">
        <v>1.9418067979519</v>
      </c>
      <c r="AU14" s="27">
        <v>2.3387515225670601</v>
      </c>
      <c r="AV14" s="27">
        <v>2.1456387616638202E-3</v>
      </c>
      <c r="AW14" s="27">
        <v>0</v>
      </c>
      <c r="AX14" s="27">
        <v>1.5105335736371299</v>
      </c>
      <c r="AY14" s="27">
        <v>31.698785557300798</v>
      </c>
      <c r="AZ14" s="27">
        <v>21.455278334408</v>
      </c>
      <c r="BA14" s="27">
        <v>10.243507222892701</v>
      </c>
      <c r="BB14" s="27">
        <v>1.7293892645932101E-2</v>
      </c>
      <c r="BC14" s="27">
        <v>0</v>
      </c>
      <c r="BD14" s="27">
        <v>0.51280846795306301</v>
      </c>
      <c r="BE14" s="27">
        <v>0.14053909070366</v>
      </c>
      <c r="BF14" s="27">
        <v>5.8297135644879399</v>
      </c>
      <c r="BG14" s="27">
        <v>0.386215667146172</v>
      </c>
      <c r="BH14" s="27">
        <v>7.5096985730584098E-2</v>
      </c>
      <c r="BI14" s="27">
        <v>8.3293908078286094</v>
      </c>
      <c r="BJ14" s="27">
        <v>0.19627280599216201</v>
      </c>
      <c r="BK14" s="27">
        <v>3.2184985421936999E-3</v>
      </c>
      <c r="BL14" s="27">
        <v>0.35403171348732598</v>
      </c>
      <c r="BM14" s="27">
        <v>2.14564063559251E-4</v>
      </c>
      <c r="BN14" s="27">
        <v>2.1146851943098701</v>
      </c>
      <c r="BO14" s="27">
        <v>0.70822024830040098</v>
      </c>
      <c r="BP14" s="27">
        <v>0</v>
      </c>
      <c r="BQ14" s="27">
        <v>7.9409576723600995E-4</v>
      </c>
      <c r="BR14" s="27">
        <v>0.58689468954292601</v>
      </c>
      <c r="BS14" s="27">
        <v>1.4820580334926099</v>
      </c>
      <c r="BT14" s="27">
        <v>14.916811675678</v>
      </c>
      <c r="BU14" s="27">
        <v>0.359908741404454</v>
      </c>
      <c r="BW14" s="56">
        <f t="shared" si="0"/>
        <v>-3.2431410149702281E-7</v>
      </c>
      <c r="BX14" s="56">
        <f t="shared" si="1"/>
        <v>-2.9005956407183062E-7</v>
      </c>
      <c r="BY14" s="56">
        <f t="shared" si="2"/>
        <v>7.8794015377282299E-7</v>
      </c>
      <c r="BZ14" s="56">
        <f t="shared" si="3"/>
        <v>-3.6899190853969212E-5</v>
      </c>
      <c r="CA14" s="56">
        <f t="shared" si="4"/>
        <v>-5.4354093365808989E-5</v>
      </c>
      <c r="CB14" s="56">
        <f t="shared" si="5"/>
        <v>1.0528538403970172E-5</v>
      </c>
      <c r="CC14" s="56">
        <f t="shared" si="6"/>
        <v>-2.1481274832494653E-7</v>
      </c>
      <c r="CD14" s="56">
        <f t="shared" si="7"/>
        <v>-0.45438019110622269</v>
      </c>
      <c r="CE14" s="56">
        <f t="shared" si="8"/>
        <v>-0.8115857759227153</v>
      </c>
      <c r="CF14" s="56">
        <f t="shared" si="9"/>
        <v>-0.78775249589641294</v>
      </c>
      <c r="CG14" s="56" t="e">
        <f>IF(#REF!=0,"",(#REF!-L14)/L14)</f>
        <v>#REF!</v>
      </c>
      <c r="CH14" s="56" t="e">
        <f>IF(#REF!=0,"",(#REF!-M14)/M14)</f>
        <v>#REF!</v>
      </c>
    </row>
    <row r="15" spans="1:86" x14ac:dyDescent="0.3">
      <c r="A15" s="44" t="s">
        <v>14</v>
      </c>
      <c r="B15" s="27">
        <v>79.9037893</v>
      </c>
      <c r="C15" s="27">
        <v>14.607904749999999</v>
      </c>
      <c r="D15" s="27">
        <v>2.67490154</v>
      </c>
      <c r="E15" s="27">
        <v>12.387880559999999</v>
      </c>
      <c r="F15" s="27">
        <v>8.5652981199999996</v>
      </c>
      <c r="G15" s="27">
        <v>0.70273923999999999</v>
      </c>
      <c r="H15" s="27">
        <v>5.39510705</v>
      </c>
      <c r="I15" s="83">
        <v>0.79470543999999999</v>
      </c>
      <c r="J15" s="83">
        <v>0.39239954999999999</v>
      </c>
      <c r="K15" s="83">
        <v>1.85467951</v>
      </c>
      <c r="L15" s="83">
        <v>0.23334840000000001</v>
      </c>
      <c r="M15" s="83">
        <v>0.19482389999999999</v>
      </c>
      <c r="N15" s="27"/>
      <c r="O15" s="29" t="s">
        <v>14</v>
      </c>
      <c r="P15" s="27">
        <v>0</v>
      </c>
      <c r="Q15" s="27">
        <v>0.47776300817143103</v>
      </c>
      <c r="R15" s="27">
        <v>0.47776300817143103</v>
      </c>
      <c r="S15" s="27">
        <v>1.01117118239388</v>
      </c>
      <c r="T15" s="27">
        <v>7.9327271390642398E-2</v>
      </c>
      <c r="U15" s="27">
        <v>0</v>
      </c>
      <c r="V15" s="27">
        <v>79.903759431648396</v>
      </c>
      <c r="W15" s="27">
        <v>0.39623213910613603</v>
      </c>
      <c r="X15" s="27">
        <v>0</v>
      </c>
      <c r="Y15" s="27">
        <v>6.6238591806081396E-2</v>
      </c>
      <c r="Z15" s="27">
        <v>0</v>
      </c>
      <c r="AA15" s="27">
        <v>0.41024293255951</v>
      </c>
      <c r="AB15" s="27">
        <v>0.41024293255951</v>
      </c>
      <c r="AC15" s="27">
        <v>19413.019298158499</v>
      </c>
      <c r="AD15" s="27">
        <v>0</v>
      </c>
      <c r="AE15" s="27">
        <v>0.11508898043508201</v>
      </c>
      <c r="AF15" s="27">
        <v>2.4782969174093401E-2</v>
      </c>
      <c r="AG15" s="27">
        <v>3.6919208337880302E-2</v>
      </c>
      <c r="AH15" s="27">
        <v>0</v>
      </c>
      <c r="AI15" s="27">
        <v>0</v>
      </c>
      <c r="AJ15" s="27">
        <v>14.6079037902963</v>
      </c>
      <c r="AK15" s="27">
        <v>0</v>
      </c>
      <c r="AL15" s="27">
        <v>2.4074177593324402</v>
      </c>
      <c r="AM15" s="27">
        <v>0.26749092412242198</v>
      </c>
      <c r="AN15" s="27">
        <v>2.6749086834548601</v>
      </c>
      <c r="AO15" s="27">
        <v>0</v>
      </c>
      <c r="AP15" s="27">
        <v>0.21107963397763399</v>
      </c>
      <c r="AQ15" s="27">
        <v>2.5696099472544099E-3</v>
      </c>
      <c r="AR15" s="27">
        <v>1.5025684766613201</v>
      </c>
      <c r="AS15" s="27">
        <v>2.8265246890105101E-3</v>
      </c>
      <c r="AT15" s="27">
        <v>0.77515920126545201</v>
      </c>
      <c r="AU15" s="27">
        <v>0.93361706818344603</v>
      </c>
      <c r="AV15" s="27">
        <v>8.5653323192072105E-4</v>
      </c>
      <c r="AW15" s="27">
        <v>0</v>
      </c>
      <c r="AX15" s="27">
        <v>0.602996742671009</v>
      </c>
      <c r="AY15" s="27">
        <v>12.387414144634199</v>
      </c>
      <c r="AZ15" s="27">
        <v>8.5648328629772301</v>
      </c>
      <c r="BA15" s="27">
        <v>3.8225812816569902</v>
      </c>
      <c r="BB15" s="27">
        <v>6.9036425866829797E-3</v>
      </c>
      <c r="BC15" s="27">
        <v>0</v>
      </c>
      <c r="BD15" s="27">
        <v>0.20471030715895799</v>
      </c>
      <c r="BE15" s="27">
        <v>5.6102782784106797E-2</v>
      </c>
      <c r="BF15" s="27">
        <v>2.3271904848514899</v>
      </c>
      <c r="BG15" s="27">
        <v>0.15417508005533601</v>
      </c>
      <c r="BH15" s="27">
        <v>2.99785391072383E-2</v>
      </c>
      <c r="BI15" s="27">
        <v>3.3250481434327002</v>
      </c>
      <c r="BJ15" s="27">
        <v>7.9666457384546696E-2</v>
      </c>
      <c r="BK15" s="27">
        <v>1.2848051940893999E-3</v>
      </c>
      <c r="BL15" s="27">
        <v>0.14132774461658801</v>
      </c>
      <c r="BM15" s="27">
        <v>8.56532019378627E-5</v>
      </c>
      <c r="BN15" s="27">
        <v>0.70274382402707203</v>
      </c>
      <c r="BO15" s="27">
        <v>0.26158144014312401</v>
      </c>
      <c r="BP15" s="27">
        <v>0</v>
      </c>
      <c r="BQ15" s="27">
        <v>3.5665455555371802E-4</v>
      </c>
      <c r="BR15" s="27">
        <v>0.206123314943919</v>
      </c>
      <c r="BS15" s="27">
        <v>0.45854186909836397</v>
      </c>
      <c r="BT15" s="27">
        <v>5.3951059596443898</v>
      </c>
      <c r="BU15" s="27">
        <v>0.119194277608205</v>
      </c>
      <c r="BW15" s="56">
        <f t="shared" si="0"/>
        <v>-3.7380394428387948E-7</v>
      </c>
      <c r="BX15" s="56">
        <f t="shared" si="1"/>
        <v>-6.569756005707614E-8</v>
      </c>
      <c r="BY15" s="56">
        <f t="shared" si="2"/>
        <v>2.6705487111429443E-6</v>
      </c>
      <c r="BZ15" s="56">
        <f t="shared" si="3"/>
        <v>-3.7650941461759836E-5</v>
      </c>
      <c r="CA15" s="56">
        <f t="shared" si="4"/>
        <v>-5.431883587134848E-5</v>
      </c>
      <c r="CB15" s="56">
        <f t="shared" si="5"/>
        <v>6.5230839707214514E-6</v>
      </c>
      <c r="CC15" s="56">
        <f t="shared" si="6"/>
        <v>-2.0210082953680076E-7</v>
      </c>
      <c r="CD15" s="56">
        <f t="shared" si="7"/>
        <v>-0.39881749372266656</v>
      </c>
      <c r="CE15" s="56">
        <f t="shared" si="8"/>
        <v>-0.79784056482571808</v>
      </c>
      <c r="CF15" s="56">
        <f t="shared" si="9"/>
        <v>-0.77880656450476982</v>
      </c>
      <c r="CG15" s="56" t="e">
        <f>IF(#REF!=0,"",(#REF!-L15)/L15)</f>
        <v>#REF!</v>
      </c>
      <c r="CH15" s="56" t="e">
        <f>IF(#REF!=0,"",(#REF!-M15)/M15)</f>
        <v>#REF!</v>
      </c>
    </row>
    <row r="16" spans="1:86" x14ac:dyDescent="0.3">
      <c r="A16" s="44" t="s">
        <v>15</v>
      </c>
      <c r="B16" s="27">
        <v>358.24900200000002</v>
      </c>
      <c r="C16" s="27">
        <v>25.8979797</v>
      </c>
      <c r="D16" s="27">
        <v>8.5925594499999995</v>
      </c>
      <c r="E16" s="27">
        <v>61.981596519999997</v>
      </c>
      <c r="F16" s="27">
        <v>45.391250589999999</v>
      </c>
      <c r="G16" s="27">
        <v>1.5930359999999999</v>
      </c>
      <c r="H16" s="27">
        <v>21.1048188</v>
      </c>
      <c r="I16" s="83">
        <v>2.8684338</v>
      </c>
      <c r="J16" s="83">
        <v>1.41633885</v>
      </c>
      <c r="K16" s="83">
        <v>6.6943360900000002</v>
      </c>
      <c r="L16" s="83">
        <v>0.84225479999999997</v>
      </c>
      <c r="M16" s="83">
        <v>0.70320329999999998</v>
      </c>
      <c r="N16" s="27"/>
      <c r="O16" s="29" t="s">
        <v>15</v>
      </c>
      <c r="P16" s="27">
        <v>0</v>
      </c>
      <c r="Q16" s="27">
        <v>2.59798371123662</v>
      </c>
      <c r="R16" s="27">
        <v>2.59798371123662</v>
      </c>
      <c r="S16" s="27">
        <v>5.5085243375386499</v>
      </c>
      <c r="T16" s="27">
        <v>0.38979842198896603</v>
      </c>
      <c r="U16" s="27">
        <v>0</v>
      </c>
      <c r="V16" s="27">
        <v>358.24885243913798</v>
      </c>
      <c r="W16" s="27">
        <v>1.98759598449379</v>
      </c>
      <c r="X16" s="27">
        <v>0</v>
      </c>
      <c r="Y16" s="27">
        <v>0.29832178503050599</v>
      </c>
      <c r="Z16" s="27">
        <v>0</v>
      </c>
      <c r="AA16" s="27">
        <v>1.77326446220781</v>
      </c>
      <c r="AB16" s="27">
        <v>1.77326446220781</v>
      </c>
      <c r="AC16" s="27">
        <v>70069.942108831106</v>
      </c>
      <c r="AD16" s="27">
        <v>0</v>
      </c>
      <c r="AE16" s="27">
        <v>0.65400070821497203</v>
      </c>
      <c r="AF16" s="27">
        <v>0.13711617929231601</v>
      </c>
      <c r="AG16" s="27">
        <v>0.159663187576955</v>
      </c>
      <c r="AH16" s="27">
        <v>0</v>
      </c>
      <c r="AI16" s="27">
        <v>0</v>
      </c>
      <c r="AJ16" s="27">
        <v>25.897966236214199</v>
      </c>
      <c r="AK16" s="27">
        <v>0</v>
      </c>
      <c r="AL16" s="27">
        <v>7.7333403881237004</v>
      </c>
      <c r="AM16" s="27">
        <v>0.85925719230366404</v>
      </c>
      <c r="AN16" s="27">
        <v>8.5925975804273609</v>
      </c>
      <c r="AO16" s="27">
        <v>0</v>
      </c>
      <c r="AP16" s="27">
        <v>1.04444246868058</v>
      </c>
      <c r="AQ16" s="27">
        <v>1.3617280709006399E-2</v>
      </c>
      <c r="AR16" s="27">
        <v>3.6777831515071302</v>
      </c>
      <c r="AS16" s="27">
        <v>1.4979159267404099E-2</v>
      </c>
      <c r="AT16" s="27">
        <v>4.10790566422504</v>
      </c>
      <c r="AU16" s="27">
        <v>4.9476448574436196</v>
      </c>
      <c r="AV16" s="27">
        <v>4.5391152851954096E-3</v>
      </c>
      <c r="AW16" s="27">
        <v>0</v>
      </c>
      <c r="AX16" s="27">
        <v>3.1955431361850102</v>
      </c>
      <c r="AY16" s="27">
        <v>61.979124726599302</v>
      </c>
      <c r="AZ16" s="27">
        <v>45.388785159697299</v>
      </c>
      <c r="BA16" s="27">
        <v>16.590339566901999</v>
      </c>
      <c r="BB16" s="27">
        <v>3.6585257692752803E-2</v>
      </c>
      <c r="BC16" s="27">
        <v>0</v>
      </c>
      <c r="BD16" s="27">
        <v>1.08484956210695</v>
      </c>
      <c r="BE16" s="27">
        <v>0.29731153292878498</v>
      </c>
      <c r="BF16" s="27">
        <v>12.332797059034201</v>
      </c>
      <c r="BG16" s="27">
        <v>0.81704103352678803</v>
      </c>
      <c r="BH16" s="27">
        <v>0.15886899364517701</v>
      </c>
      <c r="BI16" s="27">
        <v>17.6208829511069</v>
      </c>
      <c r="BJ16" s="27">
        <v>0.49385784712048802</v>
      </c>
      <c r="BK16" s="27">
        <v>6.8088048193036604E-3</v>
      </c>
      <c r="BL16" s="27">
        <v>0.74895683901299004</v>
      </c>
      <c r="BM16" s="27">
        <v>4.5391270799230497E-4</v>
      </c>
      <c r="BN16" s="27">
        <v>1.59304186026003</v>
      </c>
      <c r="BO16" s="27">
        <v>1.1373370945930901</v>
      </c>
      <c r="BP16" s="27">
        <v>0</v>
      </c>
      <c r="BQ16" s="27">
        <v>2.8532739874887699E-3</v>
      </c>
      <c r="BR16" s="27">
        <v>0.67734318056471299</v>
      </c>
      <c r="BS16" s="27">
        <v>0.166731147373468</v>
      </c>
      <c r="BT16" s="27">
        <v>21.104815004657201</v>
      </c>
      <c r="BU16" s="27">
        <v>0.23578955278691699</v>
      </c>
      <c r="BW16" s="56">
        <f t="shared" si="0"/>
        <v>-4.1747740037431645E-7</v>
      </c>
      <c r="BX16" s="56">
        <f t="shared" si="1"/>
        <v>-5.198778421238724E-7</v>
      </c>
      <c r="BY16" s="56">
        <f t="shared" si="2"/>
        <v>4.4376099558249892E-6</v>
      </c>
      <c r="BZ16" s="56">
        <f t="shared" si="3"/>
        <v>-3.9879472931885144E-5</v>
      </c>
      <c r="CA16" s="56">
        <f t="shared" si="4"/>
        <v>-5.4315099730747245E-5</v>
      </c>
      <c r="CB16" s="56">
        <f t="shared" si="5"/>
        <v>3.678673947188096E-6</v>
      </c>
      <c r="CC16" s="56">
        <f t="shared" si="6"/>
        <v>-1.798329962042156E-7</v>
      </c>
      <c r="CD16" s="56">
        <f t="shared" si="7"/>
        <v>-9.4284933040246585E-2</v>
      </c>
      <c r="CE16" s="56">
        <f t="shared" si="8"/>
        <v>-0.72478448784415817</v>
      </c>
      <c r="CF16" s="56">
        <f t="shared" si="9"/>
        <v>-0.73510973480152686</v>
      </c>
      <c r="CG16" s="56" t="e">
        <f>IF(#REF!=0,"",(#REF!-L16)/L16)</f>
        <v>#REF!</v>
      </c>
      <c r="CH16" s="56" t="e">
        <f>IF(#REF!=0,"",(#REF!-M16)/M16)</f>
        <v>#REF!</v>
      </c>
    </row>
    <row r="17" spans="1:86" x14ac:dyDescent="0.3">
      <c r="A17" s="44" t="s">
        <v>16</v>
      </c>
      <c r="B17" s="27">
        <v>16236.028101</v>
      </c>
      <c r="C17" s="27">
        <v>3519.6059353999999</v>
      </c>
      <c r="D17" s="27">
        <v>596.44659865000006</v>
      </c>
      <c r="E17" s="27">
        <v>2348.9580741</v>
      </c>
      <c r="F17" s="27">
        <v>1536.4939145999999</v>
      </c>
      <c r="G17" s="27">
        <v>133.16013814999999</v>
      </c>
      <c r="H17" s="27">
        <v>1100.5115536999999</v>
      </c>
      <c r="I17" s="83">
        <v>180.39804387000001</v>
      </c>
      <c r="J17" s="83">
        <v>89.074665820000007</v>
      </c>
      <c r="K17" s="83">
        <v>421.01204763999999</v>
      </c>
      <c r="L17" s="83">
        <v>52.97005712</v>
      </c>
      <c r="M17" s="83">
        <v>44.225000520000002</v>
      </c>
      <c r="N17" s="27"/>
      <c r="O17" s="29" t="s">
        <v>16</v>
      </c>
      <c r="P17" s="27">
        <v>0</v>
      </c>
      <c r="Q17" s="27">
        <v>89.393689541157698</v>
      </c>
      <c r="R17" s="27">
        <v>89.393689541157698</v>
      </c>
      <c r="S17" s="27">
        <v>189.08921867954101</v>
      </c>
      <c r="T17" s="27">
        <v>15.302137094640299</v>
      </c>
      <c r="U17" s="27">
        <v>0</v>
      </c>
      <c r="V17" s="27">
        <v>16235.5712662797</v>
      </c>
      <c r="W17" s="27">
        <v>75.983209572327596</v>
      </c>
      <c r="X17" s="27">
        <v>0</v>
      </c>
      <c r="Y17" s="27">
        <v>13.0776853928464</v>
      </c>
      <c r="Z17" s="27">
        <v>0</v>
      </c>
      <c r="AA17" s="27">
        <v>81.816622790921301</v>
      </c>
      <c r="AB17" s="27">
        <v>81.816622790921301</v>
      </c>
      <c r="AC17" s="27">
        <v>4406554.85741938</v>
      </c>
      <c r="AD17" s="27">
        <v>0</v>
      </c>
      <c r="AE17" s="27">
        <v>21.222625419600099</v>
      </c>
      <c r="AF17" s="27">
        <v>4.6111474892263402</v>
      </c>
      <c r="AG17" s="27">
        <v>7.3622347923962499</v>
      </c>
      <c r="AH17" s="27">
        <v>0</v>
      </c>
      <c r="AI17" s="27">
        <v>0</v>
      </c>
      <c r="AJ17" s="27">
        <v>3519.34235740229</v>
      </c>
      <c r="AK17" s="27">
        <v>0</v>
      </c>
      <c r="AL17" s="27">
        <v>536.77473701615395</v>
      </c>
      <c r="AM17" s="27">
        <v>59.641548727106297</v>
      </c>
      <c r="AN17" s="27">
        <v>596.41628574326</v>
      </c>
      <c r="AO17" s="27">
        <v>0</v>
      </c>
      <c r="AP17" s="27">
        <v>40.637051950208601</v>
      </c>
      <c r="AQ17" s="27">
        <v>0.46094525493697502</v>
      </c>
      <c r="AR17" s="27">
        <v>330.805703250715</v>
      </c>
      <c r="AS17" s="27">
        <v>0.50703988139133704</v>
      </c>
      <c r="AT17" s="27">
        <v>139.05168427608399</v>
      </c>
      <c r="AU17" s="27">
        <v>167.47657489927599</v>
      </c>
      <c r="AV17" s="27">
        <v>0.153648764584952</v>
      </c>
      <c r="AW17" s="27">
        <v>0</v>
      </c>
      <c r="AX17" s="27">
        <v>108.168377232868</v>
      </c>
      <c r="AY17" s="27">
        <v>2348.83712323902</v>
      </c>
      <c r="AZ17" s="27">
        <v>1536.39963386255</v>
      </c>
      <c r="BA17" s="27">
        <v>812.43748937647695</v>
      </c>
      <c r="BB17" s="27">
        <v>1.2383995877356799</v>
      </c>
      <c r="BC17" s="27">
        <v>0</v>
      </c>
      <c r="BD17" s="27">
        <v>36.721934390449498</v>
      </c>
      <c r="BE17" s="27">
        <v>10.063977127046799</v>
      </c>
      <c r="BF17" s="27">
        <v>417.462326537585</v>
      </c>
      <c r="BG17" s="27">
        <v>27.656684127272801</v>
      </c>
      <c r="BH17" s="27">
        <v>5.3776880636253903</v>
      </c>
      <c r="BI17" s="27">
        <v>596.46255934566796</v>
      </c>
      <c r="BJ17" s="27">
        <v>14.235913749134699</v>
      </c>
      <c r="BK17" s="27">
        <v>0.230471732116382</v>
      </c>
      <c r="BL17" s="27">
        <v>25.351957748419501</v>
      </c>
      <c r="BM17" s="27">
        <v>1.53648934892001E-2</v>
      </c>
      <c r="BN17" s="27">
        <v>133.15150888076801</v>
      </c>
      <c r="BO17" s="27">
        <v>52.095248446504897</v>
      </c>
      <c r="BP17" s="27">
        <v>0</v>
      </c>
      <c r="BQ17" s="27">
        <v>5.6633995870698901E-2</v>
      </c>
      <c r="BR17" s="27">
        <v>43.470333676926899</v>
      </c>
      <c r="BS17" s="27">
        <v>111.514188879968</v>
      </c>
      <c r="BT17" s="27">
        <v>1100.4704000837701</v>
      </c>
      <c r="BU17" s="27">
        <v>26.8601571334463</v>
      </c>
      <c r="BW17" s="56">
        <f t="shared" si="0"/>
        <v>-2.8137098399834886E-5</v>
      </c>
      <c r="BX17" s="56">
        <f t="shared" si="1"/>
        <v>-7.4888496765757726E-5</v>
      </c>
      <c r="BY17" s="56">
        <f t="shared" si="2"/>
        <v>-5.0822499128439774E-5</v>
      </c>
      <c r="BZ17" s="56">
        <f t="shared" si="3"/>
        <v>-5.149128131046624E-5</v>
      </c>
      <c r="CA17" s="56">
        <f t="shared" si="4"/>
        <v>-6.1360957276866048E-5</v>
      </c>
      <c r="CB17" s="56">
        <f t="shared" si="5"/>
        <v>-6.4803696901156313E-5</v>
      </c>
      <c r="CC17" s="56">
        <f t="shared" si="6"/>
        <v>-3.7394987895844862E-5</v>
      </c>
      <c r="CD17" s="56">
        <f t="shared" si="7"/>
        <v>-0.50446419693121869</v>
      </c>
      <c r="CE17" s="56">
        <f t="shared" si="8"/>
        <v>-0.82820999715494303</v>
      </c>
      <c r="CF17" s="56">
        <f t="shared" si="9"/>
        <v>-0.80566678970459948</v>
      </c>
      <c r="CG17" s="56" t="e">
        <f>IF(#REF!=0,"",(#REF!-L17)/L17)</f>
        <v>#REF!</v>
      </c>
      <c r="CH17" s="56" t="e">
        <f>IF(#REF!=0,"",(#REF!-M17)/M17)</f>
        <v>#REF!</v>
      </c>
    </row>
    <row r="18" spans="1:86" x14ac:dyDescent="0.3">
      <c r="A18" s="44" t="s">
        <v>17</v>
      </c>
      <c r="B18" s="27">
        <v>1606.9157479999999</v>
      </c>
      <c r="C18" s="27">
        <v>319.93646328</v>
      </c>
      <c r="D18" s="27">
        <v>62.466831900000003</v>
      </c>
      <c r="E18" s="27">
        <v>275.75766442999998</v>
      </c>
      <c r="F18" s="27">
        <v>168.82088354999999</v>
      </c>
      <c r="G18" s="27">
        <v>27.12423223</v>
      </c>
      <c r="H18" s="27">
        <v>113.85998988</v>
      </c>
      <c r="I18" s="83">
        <v>17.784737400000001</v>
      </c>
      <c r="J18" s="83">
        <v>8.7815218999999995</v>
      </c>
      <c r="K18" s="83">
        <v>41.505932080000001</v>
      </c>
      <c r="L18" s="83">
        <v>5.2221111999999996</v>
      </c>
      <c r="M18" s="83">
        <v>4.3599702000000002</v>
      </c>
      <c r="N18" s="27"/>
      <c r="O18" s="29" t="s">
        <v>17</v>
      </c>
      <c r="P18" s="27">
        <v>0</v>
      </c>
      <c r="Q18" s="27">
        <v>13.680971882008601</v>
      </c>
      <c r="R18" s="27">
        <v>13.680971882008601</v>
      </c>
      <c r="S18" s="27">
        <v>29.0046059475189</v>
      </c>
      <c r="T18" s="27">
        <v>2.0664507106059902</v>
      </c>
      <c r="U18" s="27">
        <v>0</v>
      </c>
      <c r="V18" s="27">
        <v>1607.1934535954599</v>
      </c>
      <c r="W18" s="27">
        <v>10.5222867877048</v>
      </c>
      <c r="X18" s="27">
        <v>0</v>
      </c>
      <c r="Y18" s="27">
        <v>1.59155015233221</v>
      </c>
      <c r="Z18" s="27">
        <v>0</v>
      </c>
      <c r="AA18" s="27">
        <v>9.4903981173784793</v>
      </c>
      <c r="AB18" s="27">
        <v>9.4903981173784793</v>
      </c>
      <c r="AC18" s="27">
        <v>434537.05820973602</v>
      </c>
      <c r="AD18" s="27">
        <v>0</v>
      </c>
      <c r="AE18" s="27">
        <v>3.43462910653064</v>
      </c>
      <c r="AF18" s="27">
        <v>0.72127398370839402</v>
      </c>
      <c r="AG18" s="27">
        <v>0.85445335285966995</v>
      </c>
      <c r="AH18" s="27">
        <v>0</v>
      </c>
      <c r="AI18" s="27">
        <v>0</v>
      </c>
      <c r="AJ18" s="27">
        <v>319.98701274822599</v>
      </c>
      <c r="AK18" s="27">
        <v>0</v>
      </c>
      <c r="AL18" s="27">
        <v>56.231015878789897</v>
      </c>
      <c r="AM18" s="27">
        <v>6.2479167049719697</v>
      </c>
      <c r="AN18" s="27">
        <v>62.478932583761797</v>
      </c>
      <c r="AO18" s="27">
        <v>0</v>
      </c>
      <c r="AP18" s="27">
        <v>5.53439581920997</v>
      </c>
      <c r="AQ18" s="27">
        <v>5.0653982263815997E-2</v>
      </c>
      <c r="AR18" s="27">
        <v>20.862223817854101</v>
      </c>
      <c r="AS18" s="27">
        <v>5.5719194541355897E-2</v>
      </c>
      <c r="AT18" s="27">
        <v>15.280645072394201</v>
      </c>
      <c r="AU18" s="27">
        <v>18.404307390444</v>
      </c>
      <c r="AV18" s="27">
        <v>1.6884744566984598E-2</v>
      </c>
      <c r="AW18" s="27">
        <v>0</v>
      </c>
      <c r="AX18" s="27">
        <v>11.8868198878949</v>
      </c>
      <c r="AY18" s="27">
        <v>275.80446401450598</v>
      </c>
      <c r="AZ18" s="27">
        <v>168.837777506241</v>
      </c>
      <c r="BA18" s="27">
        <v>106.966686508264</v>
      </c>
      <c r="BB18" s="27">
        <v>0.136090031250516</v>
      </c>
      <c r="BC18" s="27">
        <v>0</v>
      </c>
      <c r="BD18" s="27">
        <v>4.0354383284555997</v>
      </c>
      <c r="BE18" s="27">
        <v>1.1059487237994401</v>
      </c>
      <c r="BF18" s="27">
        <v>45.875699995039597</v>
      </c>
      <c r="BG18" s="27">
        <v>3.0392452917541601</v>
      </c>
      <c r="BH18" s="27">
        <v>0.59096759205674698</v>
      </c>
      <c r="BI18" s="27">
        <v>65.546371467782194</v>
      </c>
      <c r="BJ18" s="27">
        <v>2.5804564529369398</v>
      </c>
      <c r="BK18" s="27">
        <v>2.5327059750767399E-2</v>
      </c>
      <c r="BL18" s="27">
        <v>2.7859702706724598</v>
      </c>
      <c r="BM18" s="27">
        <v>1.68847357484967E-3</v>
      </c>
      <c r="BN18" s="27">
        <v>27.130638147676599</v>
      </c>
      <c r="BO18" s="27">
        <v>6.0840324371627101</v>
      </c>
      <c r="BP18" s="27">
        <v>0</v>
      </c>
      <c r="BQ18" s="27">
        <v>1.47217942743982E-2</v>
      </c>
      <c r="BR18" s="27">
        <v>3.7144377538111799</v>
      </c>
      <c r="BS18" s="27">
        <v>1.6522454361546901</v>
      </c>
      <c r="BT18" s="27">
        <v>113.87727244167399</v>
      </c>
      <c r="BU18" s="27">
        <v>1.3788978800018701</v>
      </c>
      <c r="BW18" s="56">
        <f t="shared" si="0"/>
        <v>1.728190141926595E-4</v>
      </c>
      <c r="BX18" s="56">
        <f t="shared" si="1"/>
        <v>1.5799845915579643E-4</v>
      </c>
      <c r="BY18" s="56">
        <f t="shared" si="2"/>
        <v>1.937137420569919E-4</v>
      </c>
      <c r="BZ18" s="56">
        <f t="shared" si="3"/>
        <v>1.6971272440510684E-4</v>
      </c>
      <c r="CA18" s="56">
        <f t="shared" si="4"/>
        <v>1.0007029868435955E-4</v>
      </c>
      <c r="CB18" s="56">
        <f t="shared" si="5"/>
        <v>2.3616954840526759E-4</v>
      </c>
      <c r="CC18" s="56">
        <f t="shared" si="6"/>
        <v>1.5178783778400793E-4</v>
      </c>
      <c r="CD18" s="56">
        <f t="shared" si="7"/>
        <v>-0.2307464780442246</v>
      </c>
      <c r="CE18" s="56">
        <f t="shared" si="8"/>
        <v>-0.76468193849109578</v>
      </c>
      <c r="CF18" s="56">
        <f t="shared" si="9"/>
        <v>-0.77134839186152104</v>
      </c>
      <c r="CG18" s="56" t="e">
        <f>IF(#REF!=0,"",(#REF!-L18)/L18)</f>
        <v>#REF!</v>
      </c>
      <c r="CH18" s="56" t="e">
        <f>IF(#REF!=0,"",(#REF!-M18)/M18)</f>
        <v>#REF!</v>
      </c>
    </row>
    <row r="19" spans="1:86" x14ac:dyDescent="0.3">
      <c r="A19" s="44" t="s">
        <v>18</v>
      </c>
      <c r="B19" s="27">
        <v>15312.047592999999</v>
      </c>
      <c r="C19" s="27">
        <v>4736.7500728000005</v>
      </c>
      <c r="D19" s="27">
        <v>746.82585372000005</v>
      </c>
      <c r="E19" s="27">
        <v>1694.9793893000001</v>
      </c>
      <c r="F19" s="27">
        <v>1288.4377775</v>
      </c>
      <c r="G19" s="27">
        <v>384.71061886000001</v>
      </c>
      <c r="H19" s="27">
        <v>526.30573445000005</v>
      </c>
      <c r="I19" s="83">
        <v>183.19526862000001</v>
      </c>
      <c r="J19" s="83">
        <v>90.455829309999999</v>
      </c>
      <c r="K19" s="83">
        <v>427.54017571999998</v>
      </c>
      <c r="L19" s="83">
        <v>53.79140495</v>
      </c>
      <c r="M19" s="83">
        <v>44.910747870000002</v>
      </c>
      <c r="N19" s="27"/>
      <c r="O19" s="29" t="s">
        <v>18</v>
      </c>
      <c r="P19" s="27">
        <v>0</v>
      </c>
      <c r="Q19" s="27">
        <v>65.401845486544701</v>
      </c>
      <c r="R19" s="27">
        <v>65.401845486544701</v>
      </c>
      <c r="S19" s="27">
        <v>138.677101570974</v>
      </c>
      <c r="T19" s="27">
        <v>9.7892019550694496</v>
      </c>
      <c r="U19" s="27">
        <v>0</v>
      </c>
      <c r="V19" s="27">
        <v>15322.9542677438</v>
      </c>
      <c r="W19" s="27">
        <v>49.942649511894103</v>
      </c>
      <c r="X19" s="27">
        <v>0</v>
      </c>
      <c r="Y19" s="27">
        <v>7.4752929471791099</v>
      </c>
      <c r="Z19" s="27">
        <v>0</v>
      </c>
      <c r="AA19" s="27">
        <v>44.384088128852497</v>
      </c>
      <c r="AB19" s="27">
        <v>44.384088128852497</v>
      </c>
      <c r="AC19" s="27">
        <v>4478253.9026813703</v>
      </c>
      <c r="AD19" s="27">
        <v>0</v>
      </c>
      <c r="AE19" s="27">
        <v>16.479727618404201</v>
      </c>
      <c r="AF19" s="27">
        <v>3.4530871745294802</v>
      </c>
      <c r="AG19" s="27">
        <v>3.9962881194997402</v>
      </c>
      <c r="AH19" s="27">
        <v>0</v>
      </c>
      <c r="AI19" s="27">
        <v>0</v>
      </c>
      <c r="AJ19" s="27">
        <v>4740.2791237003403</v>
      </c>
      <c r="AK19" s="27">
        <v>0</v>
      </c>
      <c r="AL19" s="27">
        <v>672.63021082187197</v>
      </c>
      <c r="AM19" s="27">
        <v>74.736748185009603</v>
      </c>
      <c r="AN19" s="27">
        <v>747.36695900688096</v>
      </c>
      <c r="AO19" s="27">
        <v>0</v>
      </c>
      <c r="AP19" s="27">
        <v>26.2346872535262</v>
      </c>
      <c r="AQ19" s="27">
        <v>0.38680309425354198</v>
      </c>
      <c r="AR19" s="27">
        <v>90.066596127329106</v>
      </c>
      <c r="AS19" s="27">
        <v>0.42548446857983702</v>
      </c>
      <c r="AT19" s="27">
        <v>116.685804510788</v>
      </c>
      <c r="AU19" s="27">
        <v>140.538671947485</v>
      </c>
      <c r="AV19" s="27">
        <v>0.12893462482602699</v>
      </c>
      <c r="AW19" s="27">
        <v>0</v>
      </c>
      <c r="AX19" s="27">
        <v>90.769932569696294</v>
      </c>
      <c r="AY19" s="27">
        <v>1696.04545607612</v>
      </c>
      <c r="AZ19" s="27">
        <v>1289.27617090937</v>
      </c>
      <c r="BA19" s="27">
        <v>406.76928516675099</v>
      </c>
      <c r="BB19" s="27">
        <v>1.03921193924789</v>
      </c>
      <c r="BC19" s="27">
        <v>0</v>
      </c>
      <c r="BD19" s="27">
        <v>30.815362170781</v>
      </c>
      <c r="BE19" s="27">
        <v>8.44521187391436</v>
      </c>
      <c r="BF19" s="27">
        <v>350.31522714925802</v>
      </c>
      <c r="BG19" s="27">
        <v>23.2082308240436</v>
      </c>
      <c r="BH19" s="27">
        <v>4.5127121477504497</v>
      </c>
      <c r="BI19" s="27">
        <v>500.52408278553901</v>
      </c>
      <c r="BJ19" s="27">
        <v>12.4662993188738</v>
      </c>
      <c r="BK19" s="27">
        <v>0.193401691533369</v>
      </c>
      <c r="BL19" s="27">
        <v>21.274205649013101</v>
      </c>
      <c r="BM19" s="27">
        <v>1.2893462658972499E-2</v>
      </c>
      <c r="BN19" s="27">
        <v>384.99075089327903</v>
      </c>
      <c r="BO19" s="27">
        <v>28.4713332096347</v>
      </c>
      <c r="BP19" s="27">
        <v>0</v>
      </c>
      <c r="BQ19" s="27">
        <v>7.2342456058594101E-2</v>
      </c>
      <c r="BR19" s="27">
        <v>16.802655227043399</v>
      </c>
      <c r="BS19" s="27">
        <v>2.8934127534177798</v>
      </c>
      <c r="BT19" s="27">
        <v>526.67743260729105</v>
      </c>
      <c r="BU19" s="27">
        <v>5.70472319293218</v>
      </c>
      <c r="BW19" s="56">
        <f t="shared" si="0"/>
        <v>7.1229368100886997E-4</v>
      </c>
      <c r="BX19" s="56">
        <f t="shared" si="1"/>
        <v>7.4503633210559566E-4</v>
      </c>
      <c r="BY19" s="56">
        <f t="shared" si="2"/>
        <v>7.2454011090486122E-4</v>
      </c>
      <c r="BZ19" s="56">
        <f t="shared" si="3"/>
        <v>6.2895559842775749E-4</v>
      </c>
      <c r="CA19" s="56">
        <f t="shared" si="4"/>
        <v>6.5070539222832438E-4</v>
      </c>
      <c r="CB19" s="56">
        <f t="shared" si="5"/>
        <v>7.2816298679023392E-4</v>
      </c>
      <c r="CC19" s="56">
        <f t="shared" si="6"/>
        <v>7.0623999124660715E-4</v>
      </c>
      <c r="CD19" s="56">
        <f t="shared" si="7"/>
        <v>-0.64299380666753436</v>
      </c>
      <c r="CE19" s="56">
        <f t="shared" si="8"/>
        <v>-0.89177920284693868</v>
      </c>
      <c r="CF19" s="56">
        <f t="shared" si="9"/>
        <v>-0.89618732776608101</v>
      </c>
      <c r="CG19" s="56" t="e">
        <f>IF(#REF!=0,"",(#REF!-L19)/L19)</f>
        <v>#REF!</v>
      </c>
      <c r="CH19" s="56" t="e">
        <f>IF(#REF!=0,"",(#REF!-M19)/M19)</f>
        <v>#REF!</v>
      </c>
    </row>
    <row r="20" spans="1:86" x14ac:dyDescent="0.3">
      <c r="A20" s="44" t="s">
        <v>19</v>
      </c>
      <c r="B20" s="27">
        <v>17.645492099999998</v>
      </c>
      <c r="C20" s="27">
        <v>1.2131881799999999</v>
      </c>
      <c r="D20" s="27">
        <v>0.41812353000000002</v>
      </c>
      <c r="E20" s="27">
        <v>3.0649473</v>
      </c>
      <c r="F20" s="27">
        <v>2.2500180599999999</v>
      </c>
      <c r="G20" s="27">
        <v>7.7520000000000006E-2</v>
      </c>
      <c r="H20" s="27">
        <v>1.03683006</v>
      </c>
      <c r="I20" s="83">
        <v>0.13992360000000001</v>
      </c>
      <c r="J20" s="83">
        <v>6.9089700000000004E-2</v>
      </c>
      <c r="K20" s="83">
        <v>0.32655303000000002</v>
      </c>
      <c r="L20" s="83">
        <v>4.10856E-2</v>
      </c>
      <c r="M20" s="83">
        <v>3.4302600000000003E-2</v>
      </c>
      <c r="N20" s="27"/>
      <c r="O20" s="29" t="s">
        <v>19</v>
      </c>
      <c r="P20" s="27">
        <v>0</v>
      </c>
      <c r="Q20" s="27">
        <v>0.128877837404718</v>
      </c>
      <c r="R20" s="27">
        <v>0.128877837404718</v>
      </c>
      <c r="S20" s="27">
        <v>0.27327892326261999</v>
      </c>
      <c r="T20" s="27">
        <v>1.9284944408472299E-2</v>
      </c>
      <c r="U20" s="27">
        <v>0</v>
      </c>
      <c r="V20" s="27">
        <v>17.645486201822099</v>
      </c>
      <c r="W20" s="27">
        <v>9.8391216124605205E-2</v>
      </c>
      <c r="X20" s="27">
        <v>0</v>
      </c>
      <c r="Y20" s="27">
        <v>1.47226859901784E-2</v>
      </c>
      <c r="Z20" s="27">
        <v>0</v>
      </c>
      <c r="AA20" s="27">
        <v>8.7404509862927596E-2</v>
      </c>
      <c r="AB20" s="27">
        <v>8.7404509862927596E-2</v>
      </c>
      <c r="AC20" s="27">
        <v>3418.04593329916</v>
      </c>
      <c r="AD20" s="27">
        <v>0</v>
      </c>
      <c r="AE20" s="27">
        <v>3.2477168273284902E-2</v>
      </c>
      <c r="AF20" s="27">
        <v>6.8048296201987397E-3</v>
      </c>
      <c r="AG20" s="27">
        <v>7.8698771474395995E-3</v>
      </c>
      <c r="AH20" s="27">
        <v>0</v>
      </c>
      <c r="AI20" s="27">
        <v>0</v>
      </c>
      <c r="AJ20" s="27">
        <v>1.2131870566642899</v>
      </c>
      <c r="AK20" s="27">
        <v>0</v>
      </c>
      <c r="AL20" s="27">
        <v>0.376311777641826</v>
      </c>
      <c r="AM20" s="27">
        <v>4.1812926801038298E-2</v>
      </c>
      <c r="AN20" s="27">
        <v>0.41812470444286398</v>
      </c>
      <c r="AO20" s="27">
        <v>0</v>
      </c>
      <c r="AP20" s="27">
        <v>5.1684592999222803E-2</v>
      </c>
      <c r="AQ20" s="27">
        <v>6.7501116089882399E-4</v>
      </c>
      <c r="AR20" s="27">
        <v>0.17692312372889701</v>
      </c>
      <c r="AS20" s="27">
        <v>7.4250566312273605E-4</v>
      </c>
      <c r="AT20" s="27">
        <v>0.20362671340465199</v>
      </c>
      <c r="AU20" s="27">
        <v>0.24525174027348301</v>
      </c>
      <c r="AV20" s="27">
        <v>2.2500041336662299E-4</v>
      </c>
      <c r="AW20" s="27">
        <v>0</v>
      </c>
      <c r="AX20" s="27">
        <v>0.158401097901751</v>
      </c>
      <c r="AY20" s="27">
        <v>3.0648253208551699</v>
      </c>
      <c r="AZ20" s="27">
        <v>2.24989617189437</v>
      </c>
      <c r="BA20" s="27">
        <v>0.81492914896079605</v>
      </c>
      <c r="BB20" s="27">
        <v>1.81352204897567E-3</v>
      </c>
      <c r="BC20" s="27">
        <v>0</v>
      </c>
      <c r="BD20" s="27">
        <v>5.3775360042328697E-2</v>
      </c>
      <c r="BE20" s="27">
        <v>1.4737677540964601E-2</v>
      </c>
      <c r="BF20" s="27">
        <v>0.61132988309991898</v>
      </c>
      <c r="BG20" s="27">
        <v>4.0500338960630898E-2</v>
      </c>
      <c r="BH20" s="27">
        <v>7.8751302104862805E-3</v>
      </c>
      <c r="BI20" s="27">
        <v>0.87345690239587204</v>
      </c>
      <c r="BJ20" s="27">
        <v>2.4572552323947099E-2</v>
      </c>
      <c r="BK20" s="27">
        <v>3.3750558044941199E-4</v>
      </c>
      <c r="BL20" s="27">
        <v>3.71252831561368E-2</v>
      </c>
      <c r="BM20" s="27">
        <v>2.2500041336662302E-5</v>
      </c>
      <c r="BN20" s="27">
        <v>7.7520858479802904E-2</v>
      </c>
      <c r="BO20" s="27">
        <v>5.6068385568544397E-2</v>
      </c>
      <c r="BP20" s="27">
        <v>0</v>
      </c>
      <c r="BQ20" s="27">
        <v>1.4267864151192901E-4</v>
      </c>
      <c r="BR20" s="27">
        <v>3.3056272821971197E-2</v>
      </c>
      <c r="BS20" s="27">
        <v>5.4136299872682998E-3</v>
      </c>
      <c r="BT20" s="27">
        <v>1.03682997404057</v>
      </c>
      <c r="BU20" s="27">
        <v>1.1190341143206699E-2</v>
      </c>
      <c r="BW20" s="56">
        <f t="shared" si="0"/>
        <v>-3.3425975690786695E-7</v>
      </c>
      <c r="BX20" s="56">
        <f t="shared" si="1"/>
        <v>-9.2593690618310496E-7</v>
      </c>
      <c r="BY20" s="56">
        <f t="shared" si="2"/>
        <v>2.8088418366706149E-6</v>
      </c>
      <c r="BZ20" s="56">
        <f t="shared" si="3"/>
        <v>-3.9798121432672647E-5</v>
      </c>
      <c r="CA20" s="56">
        <f t="shared" si="4"/>
        <v>-5.4172056570054226E-5</v>
      </c>
      <c r="CB20" s="56">
        <f t="shared" si="5"/>
        <v>1.1074300862980076E-5</v>
      </c>
      <c r="CC20" s="56">
        <f t="shared" si="6"/>
        <v>-8.2905997168363432E-8</v>
      </c>
      <c r="CD20" s="56">
        <f t="shared" si="7"/>
        <v>-7.8941383692829548E-2</v>
      </c>
      <c r="CE20" s="56">
        <f t="shared" si="8"/>
        <v>-0.72087091985531426</v>
      </c>
      <c r="CF20" s="56">
        <f t="shared" si="9"/>
        <v>-0.73234206443306449</v>
      </c>
      <c r="CG20" s="56" t="e">
        <f>IF(#REF!=0,"",(#REF!-L20)/L20)</f>
        <v>#REF!</v>
      </c>
      <c r="CH20" s="56" t="e">
        <f>IF(#REF!=0,"",(#REF!-M20)/M20)</f>
        <v>#REF!</v>
      </c>
    </row>
    <row r="21" spans="1:86" x14ac:dyDescent="0.3">
      <c r="A21" s="44" t="s">
        <v>20</v>
      </c>
      <c r="B21" s="27">
        <v>126.98500369999999</v>
      </c>
      <c r="C21" s="27">
        <v>30.181762519999999</v>
      </c>
      <c r="D21" s="27">
        <v>5.4894827900000003</v>
      </c>
      <c r="E21" s="27">
        <v>21.19248254</v>
      </c>
      <c r="F21" s="27">
        <v>11.98340745</v>
      </c>
      <c r="G21" s="27">
        <v>2.38567084</v>
      </c>
      <c r="H21" s="27">
        <v>9.2446945300000003</v>
      </c>
      <c r="I21" s="83">
        <v>1.56024205</v>
      </c>
      <c r="J21" s="83">
        <v>0.77039650000000004</v>
      </c>
      <c r="K21" s="83">
        <v>3.6412851100000001</v>
      </c>
      <c r="L21" s="83">
        <v>0.45813199999999998</v>
      </c>
      <c r="M21" s="83">
        <v>0.38249699999999998</v>
      </c>
      <c r="N21" s="27"/>
      <c r="O21" s="29" t="s">
        <v>20</v>
      </c>
      <c r="P21" s="27">
        <v>0</v>
      </c>
      <c r="Q21" s="27">
        <v>1.0137326419166901</v>
      </c>
      <c r="R21" s="27">
        <v>1.0137326419166901</v>
      </c>
      <c r="S21" s="27">
        <v>2.1482107510044801</v>
      </c>
      <c r="T21" s="27">
        <v>0.15719384002374301</v>
      </c>
      <c r="U21" s="27">
        <v>0</v>
      </c>
      <c r="V21" s="27">
        <v>126.98496998958301</v>
      </c>
      <c r="W21" s="27">
        <v>0.79604069285206402</v>
      </c>
      <c r="X21" s="27">
        <v>0</v>
      </c>
      <c r="Y21" s="27">
        <v>0.12399345573074901</v>
      </c>
      <c r="Z21" s="27">
        <v>0</v>
      </c>
      <c r="AA21" s="27">
        <v>0.74804492340812501</v>
      </c>
      <c r="AB21" s="27">
        <v>0.74804492340812501</v>
      </c>
      <c r="AC21" s="27">
        <v>38113.504711828296</v>
      </c>
      <c r="AD21" s="27">
        <v>0</v>
      </c>
      <c r="AE21" s="27">
        <v>0.25173866526783401</v>
      </c>
      <c r="AF21" s="27">
        <v>5.3214920952727403E-2</v>
      </c>
      <c r="AG21" s="27">
        <v>6.7340558772466405E-2</v>
      </c>
      <c r="AH21" s="27">
        <v>0</v>
      </c>
      <c r="AI21" s="27">
        <v>0</v>
      </c>
      <c r="AJ21" s="27">
        <v>30.181754107486299</v>
      </c>
      <c r="AK21" s="27">
        <v>0</v>
      </c>
      <c r="AL21" s="27">
        <v>4.9405405071732797</v>
      </c>
      <c r="AM21" s="27">
        <v>0.54894768321786602</v>
      </c>
      <c r="AN21" s="27">
        <v>5.4894881903911497</v>
      </c>
      <c r="AO21" s="27">
        <v>0</v>
      </c>
      <c r="AP21" s="27">
        <v>0.42021848748601398</v>
      </c>
      <c r="AQ21" s="27">
        <v>3.5950114915921198E-3</v>
      </c>
      <c r="AR21" s="27">
        <v>1.98602600737446</v>
      </c>
      <c r="AS21" s="27">
        <v>3.9545249315189202E-3</v>
      </c>
      <c r="AT21" s="27">
        <v>1.0844980681999801</v>
      </c>
      <c r="AU21" s="27">
        <v>1.3061909092412201</v>
      </c>
      <c r="AV21" s="27">
        <v>1.19833903779273E-3</v>
      </c>
      <c r="AW21" s="27">
        <v>0</v>
      </c>
      <c r="AX21" s="27">
        <v>0.84363128799528198</v>
      </c>
      <c r="AY21" s="27">
        <v>21.1918281914934</v>
      </c>
      <c r="AZ21" s="27">
        <v>11.9827559515424</v>
      </c>
      <c r="BA21" s="27">
        <v>9.2090722399510501</v>
      </c>
      <c r="BB21" s="27">
        <v>9.6585985218009505E-3</v>
      </c>
      <c r="BC21" s="27">
        <v>0</v>
      </c>
      <c r="BD21" s="27">
        <v>0.28640314820020102</v>
      </c>
      <c r="BE21" s="27">
        <v>7.8491354023710699E-2</v>
      </c>
      <c r="BF21" s="27">
        <v>3.2558908050728301</v>
      </c>
      <c r="BG21" s="27">
        <v>0.215701428043894</v>
      </c>
      <c r="BH21" s="27">
        <v>4.1941850890391701E-2</v>
      </c>
      <c r="BI21" s="27">
        <v>4.6519574287493697</v>
      </c>
      <c r="BJ21" s="27">
        <v>0.185267250110175</v>
      </c>
      <c r="BK21" s="27">
        <v>1.7975080055336E-3</v>
      </c>
      <c r="BL21" s="27">
        <v>0.19772585525554301</v>
      </c>
      <c r="BM21" s="27">
        <v>1.19833881733053E-4</v>
      </c>
      <c r="BN21" s="27">
        <v>2.3856878409585698</v>
      </c>
      <c r="BO21" s="27">
        <v>0.47875167725875001</v>
      </c>
      <c r="BP21" s="27">
        <v>0</v>
      </c>
      <c r="BQ21" s="27">
        <v>1.0013334530443001E-3</v>
      </c>
      <c r="BR21" s="27">
        <v>0.31868676428732801</v>
      </c>
      <c r="BS21" s="27">
        <v>0.35036784098943402</v>
      </c>
      <c r="BT21" s="27">
        <v>9.2446923174435192</v>
      </c>
      <c r="BU21" s="27">
        <v>0.14257259035808501</v>
      </c>
      <c r="BW21" s="56">
        <f t="shared" si="0"/>
        <v>-2.6546770093809796E-7</v>
      </c>
      <c r="BX21" s="56">
        <f t="shared" si="1"/>
        <v>-2.7872837761503242E-7</v>
      </c>
      <c r="BY21" s="56">
        <f t="shared" si="2"/>
        <v>9.8377048548491788E-7</v>
      </c>
      <c r="BZ21" s="56">
        <f t="shared" si="3"/>
        <v>-3.0876444294118999E-5</v>
      </c>
      <c r="CA21" s="56">
        <f t="shared" si="4"/>
        <v>-5.4366711665140082E-5</v>
      </c>
      <c r="CB21" s="56">
        <f t="shared" si="5"/>
        <v>7.1262800738361146E-6</v>
      </c>
      <c r="CC21" s="56">
        <f t="shared" si="6"/>
        <v>-2.3933256788100512E-7</v>
      </c>
      <c r="CD21" s="56">
        <f t="shared" si="7"/>
        <v>-0.35027219531950821</v>
      </c>
      <c r="CE21" s="56">
        <f t="shared" si="8"/>
        <v>-0.79595722459312446</v>
      </c>
      <c r="CF21" s="56">
        <f t="shared" si="9"/>
        <v>-0.79456568194734822</v>
      </c>
      <c r="CG21" s="56" t="e">
        <f>IF(#REF!=0,"",(#REF!-L21)/L21)</f>
        <v>#REF!</v>
      </c>
      <c r="CH21" s="56" t="e">
        <f>IF(#REF!=0,"",(#REF!-M21)/M21)</f>
        <v>#REF!</v>
      </c>
    </row>
    <row r="22" spans="1:86" x14ac:dyDescent="0.3">
      <c r="A22" s="44" t="s">
        <v>129</v>
      </c>
      <c r="B22" s="27">
        <v>5.8818307000000001</v>
      </c>
      <c r="C22" s="27">
        <v>0.40439606</v>
      </c>
      <c r="D22" s="27">
        <v>0.13937451000000001</v>
      </c>
      <c r="E22" s="27">
        <v>1.0216491000000001</v>
      </c>
      <c r="F22" s="27">
        <v>0.75000602000000005</v>
      </c>
      <c r="G22" s="27">
        <v>2.5839999999999998E-2</v>
      </c>
      <c r="H22" s="27">
        <v>0.34561002000000002</v>
      </c>
      <c r="I22" s="83">
        <v>4.6641200000000001E-2</v>
      </c>
      <c r="J22" s="83">
        <v>2.3029899999999999E-2</v>
      </c>
      <c r="K22" s="83">
        <v>0.10885101</v>
      </c>
      <c r="L22" s="83">
        <v>1.3695199999999999E-2</v>
      </c>
      <c r="M22" s="83">
        <v>1.14342E-2</v>
      </c>
      <c r="N22" s="27"/>
      <c r="O22" s="29" t="s">
        <v>129</v>
      </c>
      <c r="P22" s="27">
        <v>0</v>
      </c>
      <c r="Q22" s="27">
        <v>4.2959279134906297E-2</v>
      </c>
      <c r="R22" s="27">
        <v>4.2959279134906297E-2</v>
      </c>
      <c r="S22" s="27">
        <v>9.1092974420873302E-2</v>
      </c>
      <c r="T22" s="27">
        <v>6.4283148028241198E-3</v>
      </c>
      <c r="U22" s="27">
        <v>0</v>
      </c>
      <c r="V22" s="27">
        <v>5.8818287339406998</v>
      </c>
      <c r="W22" s="27">
        <v>3.2797072041535001E-2</v>
      </c>
      <c r="X22" s="27">
        <v>0</v>
      </c>
      <c r="Y22" s="27">
        <v>4.90756199672613E-3</v>
      </c>
      <c r="Z22" s="27">
        <v>0</v>
      </c>
      <c r="AA22" s="27">
        <v>2.9134836620975799E-2</v>
      </c>
      <c r="AB22" s="27">
        <v>2.9134836620975799E-2</v>
      </c>
      <c r="AC22" s="27">
        <v>1139.3486444330499</v>
      </c>
      <c r="AD22" s="27">
        <v>0</v>
      </c>
      <c r="AE22" s="27">
        <v>1.0825722757761599E-2</v>
      </c>
      <c r="AF22" s="27">
        <v>2.2682765400662401E-3</v>
      </c>
      <c r="AG22" s="27">
        <v>2.62329238247986E-3</v>
      </c>
      <c r="AH22" s="27">
        <v>0</v>
      </c>
      <c r="AI22" s="27">
        <v>0</v>
      </c>
      <c r="AJ22" s="27">
        <v>0.40439568555476502</v>
      </c>
      <c r="AK22" s="27">
        <v>0</v>
      </c>
      <c r="AL22" s="27">
        <v>0.125437259213942</v>
      </c>
      <c r="AM22" s="27">
        <v>1.39376422670127E-2</v>
      </c>
      <c r="AN22" s="27">
        <v>0.13937490148095399</v>
      </c>
      <c r="AO22" s="27">
        <v>0</v>
      </c>
      <c r="AP22" s="27">
        <v>1.72281976664076E-2</v>
      </c>
      <c r="AQ22" s="27">
        <v>2.25003720299608E-4</v>
      </c>
      <c r="AR22" s="27">
        <v>5.8974374576299199E-2</v>
      </c>
      <c r="AS22" s="27">
        <v>2.4750188770757798E-4</v>
      </c>
      <c r="AT22" s="27">
        <v>6.7875571134884197E-2</v>
      </c>
      <c r="AU22" s="27">
        <v>8.1750580091161096E-2</v>
      </c>
      <c r="AV22" s="27">
        <v>7.5000137788874298E-5</v>
      </c>
      <c r="AW22" s="27">
        <v>0</v>
      </c>
      <c r="AX22" s="27">
        <v>5.2800365967250303E-2</v>
      </c>
      <c r="AY22" s="27">
        <v>1.02160844028505</v>
      </c>
      <c r="AZ22" s="27">
        <v>0.74996539063145895</v>
      </c>
      <c r="BA22" s="27">
        <v>0.27164304965359798</v>
      </c>
      <c r="BB22" s="27">
        <v>6.0450734965855895E-4</v>
      </c>
      <c r="BC22" s="27">
        <v>0</v>
      </c>
      <c r="BD22" s="27">
        <v>1.7925120014109501E-2</v>
      </c>
      <c r="BE22" s="27">
        <v>4.9125591803215402E-3</v>
      </c>
      <c r="BF22" s="27">
        <v>0.20377662769997301</v>
      </c>
      <c r="BG22" s="27">
        <v>1.35001129868769E-2</v>
      </c>
      <c r="BH22" s="27">
        <v>2.6250434034954199E-3</v>
      </c>
      <c r="BI22" s="27">
        <v>0.29115230079862398</v>
      </c>
      <c r="BJ22" s="27">
        <v>8.1908507746490493E-3</v>
      </c>
      <c r="BK22" s="27">
        <v>1.12501860149804E-4</v>
      </c>
      <c r="BL22" s="27">
        <v>1.23750943853789E-2</v>
      </c>
      <c r="BM22" s="27">
        <v>7.5000137788874296E-6</v>
      </c>
      <c r="BN22" s="27">
        <v>2.5840286159934299E-2</v>
      </c>
      <c r="BO22" s="27">
        <v>1.8689461856181401E-2</v>
      </c>
      <c r="BP22" s="27">
        <v>0</v>
      </c>
      <c r="BQ22" s="27">
        <v>4.7559547170643203E-5</v>
      </c>
      <c r="BR22" s="27">
        <v>1.1018757607323701E-2</v>
      </c>
      <c r="BS22" s="27">
        <v>1.80454332908943E-3</v>
      </c>
      <c r="BT22" s="27">
        <v>0.34560999134685799</v>
      </c>
      <c r="BU22" s="27">
        <v>3.7301137144022398E-3</v>
      </c>
      <c r="BW22" s="56">
        <f t="shared" si="0"/>
        <v>-3.3425975695820151E-7</v>
      </c>
      <c r="BX22" s="56">
        <f t="shared" si="1"/>
        <v>-9.2593690201927035E-7</v>
      </c>
      <c r="BY22" s="56">
        <f t="shared" si="2"/>
        <v>2.8088418318911624E-6</v>
      </c>
      <c r="BZ22" s="56">
        <f t="shared" si="3"/>
        <v>-3.9798121439192823E-5</v>
      </c>
      <c r="CA22" s="56">
        <f t="shared" si="4"/>
        <v>-5.4172056567093649E-5</v>
      </c>
      <c r="CB22" s="56">
        <f t="shared" si="5"/>
        <v>1.1074300863024831E-5</v>
      </c>
      <c r="CC22" s="56">
        <f t="shared" si="6"/>
        <v>-8.290599336707343E-8</v>
      </c>
      <c r="CD22" s="56">
        <f t="shared" si="7"/>
        <v>-7.894138369282315E-2</v>
      </c>
      <c r="CE22" s="56">
        <f t="shared" si="8"/>
        <v>-0.72087091985531326</v>
      </c>
      <c r="CF22" s="56">
        <f t="shared" si="9"/>
        <v>-0.73234206443306504</v>
      </c>
      <c r="CG22" s="56" t="e">
        <f>IF(#REF!=0,"",(#REF!-L22)/L22)</f>
        <v>#REF!</v>
      </c>
      <c r="CH22" s="56" t="e">
        <f>IF(#REF!=0,"",(#REF!-M22)/M22)</f>
        <v>#REF!</v>
      </c>
    </row>
    <row r="23" spans="1:86" x14ac:dyDescent="0.3">
      <c r="A23" s="44" t="s">
        <v>22</v>
      </c>
      <c r="B23" s="27">
        <v>179.04966730000001</v>
      </c>
      <c r="C23" s="27">
        <v>22.953352079999998</v>
      </c>
      <c r="D23" s="27">
        <v>5.6895713600000004</v>
      </c>
      <c r="E23" s="27">
        <v>27.940911549999999</v>
      </c>
      <c r="F23" s="27">
        <v>19.728906009999999</v>
      </c>
      <c r="G23" s="27">
        <v>1.4391992899999999</v>
      </c>
      <c r="H23" s="27">
        <v>12.198551739999999</v>
      </c>
      <c r="I23" s="83">
        <v>1.7309228000000001</v>
      </c>
      <c r="J23" s="83">
        <v>0.85467309999999996</v>
      </c>
      <c r="K23" s="83">
        <v>4.0396192800000001</v>
      </c>
      <c r="L23" s="83">
        <v>0.50824879999999995</v>
      </c>
      <c r="M23" s="83">
        <v>0.42433979999999999</v>
      </c>
      <c r="N23" s="27"/>
      <c r="O23" s="29" t="s">
        <v>22</v>
      </c>
      <c r="P23" s="27">
        <v>0</v>
      </c>
      <c r="Q23" s="27">
        <v>1.34737867282792</v>
      </c>
      <c r="R23" s="27">
        <v>1.34737867282792</v>
      </c>
      <c r="S23" s="27">
        <v>2.8553979607797699</v>
      </c>
      <c r="T23" s="27">
        <v>0.208480905224248</v>
      </c>
      <c r="U23" s="27">
        <v>0</v>
      </c>
      <c r="V23" s="27">
        <v>179.04961171095101</v>
      </c>
      <c r="W23" s="27">
        <v>1.0562353949536201</v>
      </c>
      <c r="X23" s="27">
        <v>0</v>
      </c>
      <c r="Y23" s="27">
        <v>0.16413475561632901</v>
      </c>
      <c r="Z23" s="27">
        <v>0</v>
      </c>
      <c r="AA23" s="27">
        <v>0.98930749156346198</v>
      </c>
      <c r="AB23" s="27">
        <v>0.98930749156346198</v>
      </c>
      <c r="AC23" s="27">
        <v>42282.8850256562</v>
      </c>
      <c r="AD23" s="27">
        <v>0</v>
      </c>
      <c r="AE23" s="27">
        <v>0.334894689104206</v>
      </c>
      <c r="AF23" s="27">
        <v>7.0755060654221505E-2</v>
      </c>
      <c r="AG23" s="27">
        <v>8.9060425342129698E-2</v>
      </c>
      <c r="AH23" s="27">
        <v>0</v>
      </c>
      <c r="AI23" s="27">
        <v>0</v>
      </c>
      <c r="AJ23" s="27">
        <v>22.9533451501072</v>
      </c>
      <c r="AK23" s="27">
        <v>0</v>
      </c>
      <c r="AL23" s="27">
        <v>5.1206036695932999</v>
      </c>
      <c r="AM23" s="27">
        <v>0.56895725348192405</v>
      </c>
      <c r="AN23" s="27">
        <v>5.68956092307522</v>
      </c>
      <c r="AO23" s="27">
        <v>0</v>
      </c>
      <c r="AP23" s="27">
        <v>0.55740977244994105</v>
      </c>
      <c r="AQ23" s="27">
        <v>5.9186804235078798E-3</v>
      </c>
      <c r="AR23" s="27">
        <v>2.5912028869524901</v>
      </c>
      <c r="AS23" s="27">
        <v>6.5105410693518896E-3</v>
      </c>
      <c r="AT23" s="27">
        <v>1.7854657870224899</v>
      </c>
      <c r="AU23" s="27">
        <v>2.1504492468460099</v>
      </c>
      <c r="AV23" s="27">
        <v>1.9728884406157499E-3</v>
      </c>
      <c r="AW23" s="27">
        <v>0</v>
      </c>
      <c r="AX23" s="27">
        <v>1.3889135071677701</v>
      </c>
      <c r="AY23" s="27">
        <v>27.939838412010701</v>
      </c>
      <c r="AZ23" s="27">
        <v>19.727834906661801</v>
      </c>
      <c r="BA23" s="27">
        <v>8.2120035053489602</v>
      </c>
      <c r="BB23" s="27">
        <v>1.5901553376654099E-2</v>
      </c>
      <c r="BC23" s="27">
        <v>0</v>
      </c>
      <c r="BD23" s="27">
        <v>0.47152067108693302</v>
      </c>
      <c r="BE23" s="27">
        <v>0.129224831759784</v>
      </c>
      <c r="BF23" s="27">
        <v>5.3603422675639401</v>
      </c>
      <c r="BG23" s="27">
        <v>0.35512113846679499</v>
      </c>
      <c r="BH23" s="27">
        <v>6.9051404068629793E-2</v>
      </c>
      <c r="BI23" s="27">
        <v>7.6587593489751198</v>
      </c>
      <c r="BJ23" s="27">
        <v>0.24689529688784501</v>
      </c>
      <c r="BK23" s="27">
        <v>2.9593484239708498E-3</v>
      </c>
      <c r="BL23" s="27">
        <v>0.32552640310410702</v>
      </c>
      <c r="BM23" s="27">
        <v>1.9728886610779499E-4</v>
      </c>
      <c r="BN23" s="27">
        <v>1.43920891108208</v>
      </c>
      <c r="BO23" s="27">
        <v>0.63323794256062405</v>
      </c>
      <c r="BP23" s="27">
        <v>0</v>
      </c>
      <c r="BQ23" s="27">
        <v>1.3407467341721899E-3</v>
      </c>
      <c r="BR23" s="27">
        <v>0.41879531042179902</v>
      </c>
      <c r="BS23" s="27">
        <v>0.44058295043238099</v>
      </c>
      <c r="BT23" s="27">
        <v>12.1985497996549</v>
      </c>
      <c r="BU23" s="27">
        <v>0.185048853612548</v>
      </c>
      <c r="BW23" s="56">
        <f t="shared" si="0"/>
        <v>-3.1046720072691987E-7</v>
      </c>
      <c r="BX23" s="56">
        <f t="shared" si="1"/>
        <v>-3.0191201590580977E-7</v>
      </c>
      <c r="BY23" s="56">
        <f t="shared" si="2"/>
        <v>-1.8343956196414528E-6</v>
      </c>
      <c r="BZ23" s="56">
        <f t="shared" si="3"/>
        <v>-3.8407407982295754E-5</v>
      </c>
      <c r="CA23" s="56">
        <f t="shared" si="4"/>
        <v>-5.4291065994999022E-5</v>
      </c>
      <c r="CB23" s="56">
        <f t="shared" si="5"/>
        <v>6.6850241985150505E-6</v>
      </c>
      <c r="CC23" s="56">
        <f t="shared" si="6"/>
        <v>-1.5906356264030283E-7</v>
      </c>
      <c r="CD23" s="56">
        <f t="shared" si="7"/>
        <v>-0.221583612609459</v>
      </c>
      <c r="CE23" s="56">
        <f t="shared" si="8"/>
        <v>-0.75606941972989672</v>
      </c>
      <c r="CF23" s="56">
        <f t="shared" si="9"/>
        <v>-0.75509882912444604</v>
      </c>
      <c r="CG23" s="56" t="e">
        <f>IF(#REF!=0,"",(#REF!-L23)/L23)</f>
        <v>#REF!</v>
      </c>
      <c r="CH23" s="56" t="e">
        <f>IF(#REF!=0,"",(#REF!-M23)/M23)</f>
        <v>#REF!</v>
      </c>
    </row>
    <row r="24" spans="1:86" x14ac:dyDescent="0.3">
      <c r="A24" s="44" t="s">
        <v>23</v>
      </c>
      <c r="B24" s="27">
        <v>1955.2852054</v>
      </c>
      <c r="C24" s="27">
        <v>282.15159455999998</v>
      </c>
      <c r="D24" s="27">
        <v>58.598561459999999</v>
      </c>
      <c r="E24" s="27">
        <v>310.7263494</v>
      </c>
      <c r="F24" s="27">
        <v>215.30271852000001</v>
      </c>
      <c r="G24" s="27">
        <v>10.98972242</v>
      </c>
      <c r="H24" s="27">
        <v>121.65002266</v>
      </c>
      <c r="I24" s="83">
        <v>18.751495219999999</v>
      </c>
      <c r="J24" s="83">
        <v>9.2588754000000009</v>
      </c>
      <c r="K24" s="83">
        <v>43.762143360000003</v>
      </c>
      <c r="L24" s="83">
        <v>5.5059791999999996</v>
      </c>
      <c r="M24" s="83">
        <v>4.5969731999999999</v>
      </c>
      <c r="N24" s="27"/>
      <c r="O24" s="29" t="s">
        <v>23</v>
      </c>
      <c r="P24" s="27">
        <v>0</v>
      </c>
      <c r="Q24" s="27">
        <v>12.185133055452599</v>
      </c>
      <c r="R24" s="27">
        <v>12.185133055452599</v>
      </c>
      <c r="S24" s="27">
        <v>25.808582043188501</v>
      </c>
      <c r="T24" s="27">
        <v>1.9427601369438801</v>
      </c>
      <c r="U24" s="27">
        <v>0</v>
      </c>
      <c r="V24" s="27">
        <v>1955.6516503248999</v>
      </c>
      <c r="W24" s="27">
        <v>9.7824170334264799</v>
      </c>
      <c r="X24" s="27">
        <v>0</v>
      </c>
      <c r="Y24" s="27">
        <v>1.5696716043654799</v>
      </c>
      <c r="Z24" s="27">
        <v>0</v>
      </c>
      <c r="AA24" s="27">
        <v>9.5777016783721098</v>
      </c>
      <c r="AB24" s="27">
        <v>9.5777016783721098</v>
      </c>
      <c r="AC24" s="27">
        <v>458131.60852968198</v>
      </c>
      <c r="AD24" s="27">
        <v>0</v>
      </c>
      <c r="AE24" s="27">
        <v>2.98977243075888</v>
      </c>
      <c r="AF24" s="27">
        <v>0.63662478503833297</v>
      </c>
      <c r="AG24" s="27">
        <v>0.86210288933128298</v>
      </c>
      <c r="AH24" s="27">
        <v>0</v>
      </c>
      <c r="AI24" s="27">
        <v>0</v>
      </c>
      <c r="AJ24" s="27">
        <v>282.17676703208201</v>
      </c>
      <c r="AK24" s="27">
        <v>0</v>
      </c>
      <c r="AL24" s="27">
        <v>52.746622045117498</v>
      </c>
      <c r="AM24" s="27">
        <v>5.86070778727602</v>
      </c>
      <c r="AN24" s="27">
        <v>58.607329832393603</v>
      </c>
      <c r="AO24" s="27">
        <v>0</v>
      </c>
      <c r="AP24" s="27">
        <v>5.1834670793167898</v>
      </c>
      <c r="AQ24" s="27">
        <v>6.46047369610388E-2</v>
      </c>
      <c r="AR24" s="27">
        <v>29.6299510530928</v>
      </c>
      <c r="AS24" s="27">
        <v>7.1065519050689696E-2</v>
      </c>
      <c r="AT24" s="27">
        <v>19.489123056487902</v>
      </c>
      <c r="AU24" s="27">
        <v>23.473093580691899</v>
      </c>
      <c r="AV24" s="27">
        <v>2.15348868202185E-2</v>
      </c>
      <c r="AW24" s="27">
        <v>0</v>
      </c>
      <c r="AX24" s="27">
        <v>15.1606030743453</v>
      </c>
      <c r="AY24" s="27">
        <v>310.77840557416602</v>
      </c>
      <c r="AZ24" s="27">
        <v>215.33784681272201</v>
      </c>
      <c r="BA24" s="27">
        <v>95.440558761443299</v>
      </c>
      <c r="BB24" s="27">
        <v>0.17357123739920699</v>
      </c>
      <c r="BC24" s="27">
        <v>0</v>
      </c>
      <c r="BD24" s="27">
        <v>5.1468504329326397</v>
      </c>
      <c r="BE24" s="27">
        <v>1.41053498569751</v>
      </c>
      <c r="BF24" s="27">
        <v>58.510451231005803</v>
      </c>
      <c r="BG24" s="27">
        <v>3.8762881000016498</v>
      </c>
      <c r="BH24" s="27">
        <v>0.75372404746551103</v>
      </c>
      <c r="BI24" s="27">
        <v>83.598676234726099</v>
      </c>
      <c r="BJ24" s="27">
        <v>2.14917648700099</v>
      </c>
      <c r="BK24" s="27">
        <v>3.2302632869811498E-2</v>
      </c>
      <c r="BL24" s="27">
        <v>3.5532695646422701</v>
      </c>
      <c r="BM24" s="27">
        <v>2.1534916251922101E-3</v>
      </c>
      <c r="BN24" s="27">
        <v>10.991340112545901</v>
      </c>
      <c r="BO24" s="27">
        <v>6.1199517270006396</v>
      </c>
      <c r="BP24" s="27">
        <v>0</v>
      </c>
      <c r="BQ24" s="27">
        <v>1.0864223935647E-2</v>
      </c>
      <c r="BR24" s="27">
        <v>4.3990185284765504</v>
      </c>
      <c r="BS24" s="27">
        <v>7.1933692632219302</v>
      </c>
      <c r="BT24" s="27">
        <v>121.671570738052</v>
      </c>
      <c r="BU24" s="27">
        <v>2.2421870002166</v>
      </c>
      <c r="BW24" s="56">
        <f t="shared" si="0"/>
        <v>1.8741251858701949E-4</v>
      </c>
      <c r="BX24" s="56">
        <f t="shared" si="1"/>
        <v>8.9216125541620754E-5</v>
      </c>
      <c r="BY24" s="56">
        <f t="shared" si="2"/>
        <v>1.496346015181486E-4</v>
      </c>
      <c r="BZ24" s="56">
        <f t="shared" si="3"/>
        <v>1.6753060777282029E-4</v>
      </c>
      <c r="CA24" s="56">
        <f t="shared" si="4"/>
        <v>1.6315768311457498E-4</v>
      </c>
      <c r="CB24" s="56">
        <f t="shared" si="5"/>
        <v>1.4720049188476686E-4</v>
      </c>
      <c r="CC24" s="56">
        <f t="shared" si="6"/>
        <v>1.7713172246763432E-4</v>
      </c>
      <c r="CD24" s="56">
        <f t="shared" si="7"/>
        <v>-0.3501780571366831</v>
      </c>
      <c r="CE24" s="56">
        <f t="shared" si="8"/>
        <v>-0.79017320646264666</v>
      </c>
      <c r="CF24" s="56">
        <f t="shared" si="9"/>
        <v>-0.78114185131237346</v>
      </c>
      <c r="CG24" s="56" t="e">
        <f>IF(#REF!=0,"",(#REF!-L24)/L24)</f>
        <v>#REF!</v>
      </c>
      <c r="CH24" s="56" t="e">
        <f>IF(#REF!=0,"",(#REF!-M24)/M24)</f>
        <v>#REF!</v>
      </c>
    </row>
    <row r="25" spans="1:86" x14ac:dyDescent="0.3">
      <c r="A25" s="44" t="s">
        <v>24</v>
      </c>
      <c r="B25" s="27">
        <v>5438.6672434000002</v>
      </c>
      <c r="C25" s="27">
        <v>1517.7546374000001</v>
      </c>
      <c r="D25" s="27">
        <v>250.11286147999999</v>
      </c>
      <c r="E25" s="27">
        <v>837.71905856000001</v>
      </c>
      <c r="F25" s="27">
        <v>526.18611461</v>
      </c>
      <c r="G25" s="27">
        <v>120.3834001</v>
      </c>
      <c r="H25" s="27">
        <v>452.01925401</v>
      </c>
      <c r="I25" s="83">
        <v>62.911852359999997</v>
      </c>
      <c r="J25" s="83">
        <v>31.063816330000002</v>
      </c>
      <c r="K25" s="83">
        <v>146.82336784</v>
      </c>
      <c r="L25" s="83">
        <v>18.47273247</v>
      </c>
      <c r="M25" s="83">
        <v>15.42298815</v>
      </c>
      <c r="N25" s="27"/>
      <c r="O25" s="29" t="s">
        <v>24</v>
      </c>
      <c r="P25" s="27">
        <v>0</v>
      </c>
      <c r="Q25" s="27">
        <v>55.899485764418998</v>
      </c>
      <c r="R25" s="27">
        <v>55.899485764418998</v>
      </c>
      <c r="S25" s="27">
        <v>118.525951734149</v>
      </c>
      <c r="T25" s="27">
        <v>8.3770291199991007</v>
      </c>
      <c r="U25" s="27">
        <v>0</v>
      </c>
      <c r="V25" s="27">
        <v>5440.3118644439601</v>
      </c>
      <c r="W25" s="27">
        <v>42.727087878514901</v>
      </c>
      <c r="X25" s="27">
        <v>0</v>
      </c>
      <c r="Y25" s="27">
        <v>6.4042635976366098</v>
      </c>
      <c r="Z25" s="27">
        <v>0</v>
      </c>
      <c r="AA25" s="27">
        <v>38.046971263738399</v>
      </c>
      <c r="AB25" s="27">
        <v>38.046971263738399</v>
      </c>
      <c r="AC25" s="27">
        <v>1537271.6552425299</v>
      </c>
      <c r="AD25" s="27">
        <v>0</v>
      </c>
      <c r="AE25" s="27">
        <v>14.078458325224201</v>
      </c>
      <c r="AF25" s="27">
        <v>2.95081022640584</v>
      </c>
      <c r="AG25" s="27">
        <v>3.4256710800082901</v>
      </c>
      <c r="AH25" s="27">
        <v>0</v>
      </c>
      <c r="AI25" s="27">
        <v>0</v>
      </c>
      <c r="AJ25" s="27">
        <v>1518.2833480540301</v>
      </c>
      <c r="AK25" s="27">
        <v>0</v>
      </c>
      <c r="AL25" s="27">
        <v>225.173143878172</v>
      </c>
      <c r="AM25" s="27">
        <v>25.019250824685098</v>
      </c>
      <c r="AN25" s="27">
        <v>250.192394702857</v>
      </c>
      <c r="AO25" s="27">
        <v>0</v>
      </c>
      <c r="AP25" s="27">
        <v>22.448200598747899</v>
      </c>
      <c r="AQ25" s="27">
        <v>0.15790247710753499</v>
      </c>
      <c r="AR25" s="27">
        <v>78.076246609856</v>
      </c>
      <c r="AS25" s="27">
        <v>0.173692706179224</v>
      </c>
      <c r="AT25" s="27">
        <v>47.633990484300298</v>
      </c>
      <c r="AU25" s="27">
        <v>57.371323416061699</v>
      </c>
      <c r="AV25" s="27">
        <v>5.2634303443729699E-2</v>
      </c>
      <c r="AW25" s="27">
        <v>0</v>
      </c>
      <c r="AX25" s="27">
        <v>37.054506141305197</v>
      </c>
      <c r="AY25" s="27">
        <v>837.93333337745901</v>
      </c>
      <c r="AZ25" s="27">
        <v>526.31401791236704</v>
      </c>
      <c r="BA25" s="27">
        <v>311.61931546509197</v>
      </c>
      <c r="BB25" s="27">
        <v>0.42423125797935302</v>
      </c>
      <c r="BC25" s="27">
        <v>0</v>
      </c>
      <c r="BD25" s="27">
        <v>12.5795841164922</v>
      </c>
      <c r="BE25" s="27">
        <v>3.4475468476661302</v>
      </c>
      <c r="BF25" s="27">
        <v>143.007239777222</v>
      </c>
      <c r="BG25" s="27">
        <v>9.4741648901602193</v>
      </c>
      <c r="BH25" s="27">
        <v>1.8422030614218701</v>
      </c>
      <c r="BI25" s="27">
        <v>204.32614002458101</v>
      </c>
      <c r="BJ25" s="27">
        <v>10.640222172927601</v>
      </c>
      <c r="BK25" s="27">
        <v>7.8951346305769998E-2</v>
      </c>
      <c r="BL25" s="27">
        <v>8.6846436369428499</v>
      </c>
      <c r="BM25" s="27">
        <v>5.2634251965806298E-3</v>
      </c>
      <c r="BN25" s="27">
        <v>120.42281536207</v>
      </c>
      <c r="BO25" s="27">
        <v>24.404181742585202</v>
      </c>
      <c r="BP25" s="27">
        <v>0</v>
      </c>
      <c r="BQ25" s="27">
        <v>6.1609336743249997E-2</v>
      </c>
      <c r="BR25" s="27">
        <v>14.4695343484048</v>
      </c>
      <c r="BS25" s="27">
        <v>3.0404704967817602</v>
      </c>
      <c r="BT25" s="27">
        <v>452.16261723568999</v>
      </c>
      <c r="BU25" s="27">
        <v>4.9764335699145201</v>
      </c>
      <c r="BW25" s="56">
        <f t="shared" si="0"/>
        <v>3.0239412899468862E-4</v>
      </c>
      <c r="BX25" s="56">
        <f t="shared" si="1"/>
        <v>3.4835054428538991E-4</v>
      </c>
      <c r="BY25" s="56">
        <f t="shared" si="2"/>
        <v>3.1798933643949656E-4</v>
      </c>
      <c r="BZ25" s="56">
        <f t="shared" si="3"/>
        <v>2.5578362491516919E-4</v>
      </c>
      <c r="CA25" s="56">
        <f t="shared" si="4"/>
        <v>2.4307616414741493E-4</v>
      </c>
      <c r="CB25" s="56">
        <f t="shared" si="5"/>
        <v>3.2741442788002904E-4</v>
      </c>
      <c r="CC25" s="56">
        <f t="shared" si="6"/>
        <v>3.1716176781890773E-4</v>
      </c>
      <c r="CD25" s="56">
        <f t="shared" si="7"/>
        <v>-0.11146336234791164</v>
      </c>
      <c r="CE25" s="56">
        <f t="shared" si="8"/>
        <v>-0.73032839780510317</v>
      </c>
      <c r="CF25" s="56">
        <f t="shared" si="9"/>
        <v>-0.74086569581212791</v>
      </c>
      <c r="CG25" s="56" t="e">
        <f>IF(#REF!=0,"",(#REF!-L25)/L25)</f>
        <v>#REF!</v>
      </c>
      <c r="CH25" s="56" t="e">
        <f>IF(#REF!=0,"",(#REF!-M25)/M25)</f>
        <v>#REF!</v>
      </c>
    </row>
    <row r="26" spans="1:86" x14ac:dyDescent="0.3">
      <c r="A26" s="44" t="s">
        <v>25</v>
      </c>
      <c r="B26" s="27">
        <v>4246.6219481999997</v>
      </c>
      <c r="C26" s="27">
        <v>920.79262832999996</v>
      </c>
      <c r="D26" s="27">
        <v>157.91042651000001</v>
      </c>
      <c r="E26" s="27">
        <v>623.43248453000001</v>
      </c>
      <c r="F26" s="27">
        <v>436.25989118000001</v>
      </c>
      <c r="G26" s="27">
        <v>54.304083749999997</v>
      </c>
      <c r="H26" s="27">
        <v>308.66416187999999</v>
      </c>
      <c r="I26" s="83">
        <v>41.766071490000002</v>
      </c>
      <c r="J26" s="83">
        <v>20.622718320000001</v>
      </c>
      <c r="K26" s="83">
        <v>97.473446420000002</v>
      </c>
      <c r="L26" s="83">
        <v>12.26372016</v>
      </c>
      <c r="M26" s="83">
        <v>10.23905016</v>
      </c>
      <c r="N26" s="27"/>
      <c r="O26" s="29" t="s">
        <v>25</v>
      </c>
      <c r="P26" s="27">
        <v>0</v>
      </c>
      <c r="Q26" s="27">
        <v>31.2207954709693</v>
      </c>
      <c r="R26" s="27">
        <v>31.2207954709693</v>
      </c>
      <c r="S26" s="27">
        <v>66.131453604047806</v>
      </c>
      <c r="T26" s="27">
        <v>4.9623237913757601</v>
      </c>
      <c r="U26" s="27">
        <v>0</v>
      </c>
      <c r="V26" s="27">
        <v>4246.9876241031297</v>
      </c>
      <c r="W26" s="27">
        <v>25.002638855273801</v>
      </c>
      <c r="X26" s="27">
        <v>0</v>
      </c>
      <c r="Y26" s="27">
        <v>3.9988345792767599</v>
      </c>
      <c r="Z26" s="27">
        <v>0</v>
      </c>
      <c r="AA26" s="27">
        <v>24.370110965839199</v>
      </c>
      <c r="AB26" s="27">
        <v>24.370110965839199</v>
      </c>
      <c r="AC26" s="27">
        <v>1020330.35995888</v>
      </c>
      <c r="AD26" s="27">
        <v>0</v>
      </c>
      <c r="AE26" s="27">
        <v>7.6709551918380399</v>
      </c>
      <c r="AF26" s="27">
        <v>1.6320521976623401</v>
      </c>
      <c r="AG26" s="27">
        <v>2.1935982941711401</v>
      </c>
      <c r="AH26" s="27">
        <v>0</v>
      </c>
      <c r="AI26" s="27">
        <v>0</v>
      </c>
      <c r="AJ26" s="27">
        <v>920.81760934947101</v>
      </c>
      <c r="AK26" s="27">
        <v>0</v>
      </c>
      <c r="AL26" s="27">
        <v>142.12735287884999</v>
      </c>
      <c r="AM26" s="27">
        <v>15.791921592909899</v>
      </c>
      <c r="AN26" s="27">
        <v>157.91927447175999</v>
      </c>
      <c r="AO26" s="27">
        <v>0</v>
      </c>
      <c r="AP26" s="27">
        <v>13.242751737666</v>
      </c>
      <c r="AQ26" s="27">
        <v>0.130891658276095</v>
      </c>
      <c r="AR26" s="27">
        <v>74.246499892088494</v>
      </c>
      <c r="AS26" s="27">
        <v>0.14398139327590201</v>
      </c>
      <c r="AT26" s="27">
        <v>39.485741550620801</v>
      </c>
      <c r="AU26" s="27">
        <v>47.557414035505403</v>
      </c>
      <c r="AV26" s="27">
        <v>4.3630656086134499E-2</v>
      </c>
      <c r="AW26" s="27">
        <v>0</v>
      </c>
      <c r="AX26" s="27">
        <v>30.715987908927001</v>
      </c>
      <c r="AY26" s="27">
        <v>623.47252964932204</v>
      </c>
      <c r="AZ26" s="27">
        <v>436.28303199911801</v>
      </c>
      <c r="BA26" s="27">
        <v>187.18949765020301</v>
      </c>
      <c r="BB26" s="27">
        <v>0.35166285782877799</v>
      </c>
      <c r="BC26" s="27">
        <v>0</v>
      </c>
      <c r="BD26" s="27">
        <v>10.4277219473425</v>
      </c>
      <c r="BE26" s="27">
        <v>2.8578038520875002</v>
      </c>
      <c r="BF26" s="27">
        <v>118.544491531606</v>
      </c>
      <c r="BG26" s="27">
        <v>7.8535133588297796</v>
      </c>
      <c r="BH26" s="27">
        <v>1.5270688978896201</v>
      </c>
      <c r="BI26" s="27">
        <v>169.37424693948799</v>
      </c>
      <c r="BJ26" s="27">
        <v>5.5292393555726704</v>
      </c>
      <c r="BK26" s="27">
        <v>6.5446650898328296E-2</v>
      </c>
      <c r="BL26" s="27">
        <v>7.1990656931055899</v>
      </c>
      <c r="BM26" s="27">
        <v>4.3630673502648301E-3</v>
      </c>
      <c r="BN26" s="27">
        <v>54.3058604385213</v>
      </c>
      <c r="BO26" s="27">
        <v>15.574452175926099</v>
      </c>
      <c r="BP26" s="27">
        <v>0</v>
      </c>
      <c r="BQ26" s="27">
        <v>2.8177129483685299E-2</v>
      </c>
      <c r="BR26" s="27">
        <v>11.106195229934301</v>
      </c>
      <c r="BS26" s="27">
        <v>17.565125673480601</v>
      </c>
      <c r="BT26" s="27">
        <v>308.68567601919102</v>
      </c>
      <c r="BU26" s="27">
        <v>5.5915493602552697</v>
      </c>
      <c r="BW26" s="56">
        <f t="shared" si="0"/>
        <v>8.6109832142007778E-5</v>
      </c>
      <c r="BX26" s="56">
        <f t="shared" si="1"/>
        <v>2.7129908192643974E-5</v>
      </c>
      <c r="BY26" s="56">
        <f t="shared" si="2"/>
        <v>5.6031523411930754E-5</v>
      </c>
      <c r="BZ26" s="56">
        <f t="shared" si="3"/>
        <v>6.4233289595456725E-5</v>
      </c>
      <c r="CA26" s="56">
        <f t="shared" si="4"/>
        <v>5.3043654908101959E-5</v>
      </c>
      <c r="CB26" s="56">
        <f t="shared" si="5"/>
        <v>3.2717401687189443E-5</v>
      </c>
      <c r="CC26" s="56">
        <f t="shared" si="6"/>
        <v>6.970080057234053E-5</v>
      </c>
      <c r="CD26" s="56">
        <f t="shared" si="7"/>
        <v>-0.25248426875760971</v>
      </c>
      <c r="CE26" s="56">
        <f t="shared" si="8"/>
        <v>-0.75937586333789586</v>
      </c>
      <c r="CF26" s="56">
        <f t="shared" si="9"/>
        <v>-0.74998205294976783</v>
      </c>
      <c r="CG26" s="56" t="e">
        <f>IF(#REF!=0,"",(#REF!-L26)/L26)</f>
        <v>#REF!</v>
      </c>
      <c r="CH26" s="56" t="e">
        <f>IF(#REF!=0,"",(#REF!-M26)/M26)</f>
        <v>#REF!</v>
      </c>
    </row>
    <row r="27" spans="1:86" x14ac:dyDescent="0.3">
      <c r="A27" s="44" t="s">
        <v>26</v>
      </c>
      <c r="B27" s="27">
        <v>5820.6996410000002</v>
      </c>
      <c r="C27" s="27">
        <v>745.5798039</v>
      </c>
      <c r="D27" s="27">
        <v>177.84109391999999</v>
      </c>
      <c r="E27" s="27">
        <v>932.40434419999997</v>
      </c>
      <c r="F27" s="27">
        <v>652.76872300000002</v>
      </c>
      <c r="G27" s="27">
        <v>42.818250720000002</v>
      </c>
      <c r="H27" s="27">
        <v>380.71384610000001</v>
      </c>
      <c r="I27" s="83">
        <v>55.34000107</v>
      </c>
      <c r="J27" s="83">
        <v>27.325083899999999</v>
      </c>
      <c r="K27" s="83">
        <v>129.15221425999999</v>
      </c>
      <c r="L27" s="83">
        <v>16.2494184</v>
      </c>
      <c r="M27" s="83">
        <v>13.5667314</v>
      </c>
      <c r="N27" s="27"/>
      <c r="O27" s="29" t="s">
        <v>26</v>
      </c>
      <c r="P27" s="27">
        <v>0</v>
      </c>
      <c r="Q27" s="27">
        <v>41.987158629888697</v>
      </c>
      <c r="R27" s="27">
        <v>41.987158629888697</v>
      </c>
      <c r="S27" s="27">
        <v>88.977808257411596</v>
      </c>
      <c r="T27" s="27">
        <v>6.4988204955204898</v>
      </c>
      <c r="U27" s="27">
        <v>0</v>
      </c>
      <c r="V27" s="27">
        <v>5818.7639195974298</v>
      </c>
      <c r="W27" s="27">
        <v>32.923308299608102</v>
      </c>
      <c r="X27" s="27">
        <v>0</v>
      </c>
      <c r="Y27" s="27">
        <v>5.1179377479687096</v>
      </c>
      <c r="Z27" s="27">
        <v>0</v>
      </c>
      <c r="AA27" s="27">
        <v>30.852322761840199</v>
      </c>
      <c r="AB27" s="27">
        <v>30.852322761840199</v>
      </c>
      <c r="AC27" s="27">
        <v>1351268.9298345901</v>
      </c>
      <c r="AD27" s="27">
        <v>0</v>
      </c>
      <c r="AE27" s="27">
        <v>10.4346073250329</v>
      </c>
      <c r="AF27" s="27">
        <v>2.2047238224497701</v>
      </c>
      <c r="AG27" s="27">
        <v>2.77740657678422</v>
      </c>
      <c r="AH27" s="27">
        <v>0</v>
      </c>
      <c r="AI27" s="27">
        <v>0</v>
      </c>
      <c r="AJ27" s="27">
        <v>745.17434040465798</v>
      </c>
      <c r="AK27" s="27">
        <v>0</v>
      </c>
      <c r="AL27" s="27">
        <v>159.98111712605399</v>
      </c>
      <c r="AM27" s="27">
        <v>17.7757033548835</v>
      </c>
      <c r="AN27" s="27">
        <v>177.75682048093799</v>
      </c>
      <c r="AO27" s="27">
        <v>0</v>
      </c>
      <c r="AP27" s="27">
        <v>17.375183223653298</v>
      </c>
      <c r="AQ27" s="27">
        <v>0.19578067869287899</v>
      </c>
      <c r="AR27" s="27">
        <v>80.979285277865003</v>
      </c>
      <c r="AS27" s="27">
        <v>0.215358805535805</v>
      </c>
      <c r="AT27" s="27">
        <v>59.060549502031002</v>
      </c>
      <c r="AU27" s="27">
        <v>71.133683317074201</v>
      </c>
      <c r="AV27" s="27">
        <v>6.5260513566692505E-2</v>
      </c>
      <c r="AW27" s="27">
        <v>0</v>
      </c>
      <c r="AX27" s="27">
        <v>45.943230873526304</v>
      </c>
      <c r="AY27" s="27">
        <v>932.11621496563498</v>
      </c>
      <c r="AZ27" s="27">
        <v>652.56754054972203</v>
      </c>
      <c r="BA27" s="27">
        <v>279.54867441591199</v>
      </c>
      <c r="BB27" s="27">
        <v>0.52599372233888297</v>
      </c>
      <c r="BC27" s="27">
        <v>0</v>
      </c>
      <c r="BD27" s="27">
        <v>15.5972079564807</v>
      </c>
      <c r="BE27" s="27">
        <v>4.2745447180012901</v>
      </c>
      <c r="BF27" s="27">
        <v>177.31219233122201</v>
      </c>
      <c r="BG27" s="27">
        <v>11.746852626531499</v>
      </c>
      <c r="BH27" s="27">
        <v>2.2841079052233</v>
      </c>
      <c r="BI27" s="27">
        <v>253.340417334942</v>
      </c>
      <c r="BJ27" s="27">
        <v>7.6906469260227999</v>
      </c>
      <c r="BK27" s="27">
        <v>9.7890529936010801E-2</v>
      </c>
      <c r="BL27" s="27">
        <v>10.7679436829312</v>
      </c>
      <c r="BM27" s="27">
        <v>6.5260516873625503E-3</v>
      </c>
      <c r="BN27" s="27">
        <v>42.792130610625101</v>
      </c>
      <c r="BO27" s="27">
        <v>19.747677988631398</v>
      </c>
      <c r="BP27" s="27">
        <v>0</v>
      </c>
      <c r="BQ27" s="27">
        <v>4.1732359831522799E-2</v>
      </c>
      <c r="BR27" s="27">
        <v>13.073169974159599</v>
      </c>
      <c r="BS27" s="27">
        <v>13.849938448056299</v>
      </c>
      <c r="BT27" s="27">
        <v>380.55451038101398</v>
      </c>
      <c r="BU27" s="27">
        <v>5.7877689090207598</v>
      </c>
      <c r="BW27" s="56">
        <f t="shared" si="0"/>
        <v>-3.3255820124018998E-4</v>
      </c>
      <c r="BX27" s="56">
        <f t="shared" si="1"/>
        <v>-5.4382306658671425E-4</v>
      </c>
      <c r="BY27" s="56">
        <f t="shared" si="2"/>
        <v>-4.7386932460003817E-4</v>
      </c>
      <c r="BZ27" s="56">
        <f t="shared" si="3"/>
        <v>-3.0901747311377176E-4</v>
      </c>
      <c r="CA27" s="56">
        <f t="shared" si="4"/>
        <v>-3.0819866698484158E-4</v>
      </c>
      <c r="CB27" s="56">
        <f t="shared" si="5"/>
        <v>-6.1002280419410919E-4</v>
      </c>
      <c r="CC27" s="56">
        <f t="shared" si="6"/>
        <v>-4.1851831925276669E-4</v>
      </c>
      <c r="CD27" s="56">
        <f t="shared" si="7"/>
        <v>-0.24128735420914046</v>
      </c>
      <c r="CE27" s="56">
        <f t="shared" si="8"/>
        <v>-0.76216649437184381</v>
      </c>
      <c r="CF27" s="56">
        <f t="shared" si="9"/>
        <v>-0.76111657907985608</v>
      </c>
      <c r="CG27" s="56" t="e">
        <f>IF(#REF!=0,"",(#REF!-L27)/L27)</f>
        <v>#REF!</v>
      </c>
      <c r="CH27" s="56" t="e">
        <f>IF(#REF!=0,"",(#REF!-M27)/M27)</f>
        <v>#REF!</v>
      </c>
    </row>
    <row r="28" spans="1:86" x14ac:dyDescent="0.3">
      <c r="A28" s="44" t="s">
        <v>27</v>
      </c>
      <c r="B28" s="27">
        <v>5048.1767382999997</v>
      </c>
      <c r="C28" s="27">
        <v>1134.2338969</v>
      </c>
      <c r="D28" s="27">
        <v>221.93038636</v>
      </c>
      <c r="E28" s="27">
        <v>906.69608649999998</v>
      </c>
      <c r="F28" s="27">
        <v>487.33228486000002</v>
      </c>
      <c r="G28" s="27">
        <v>109.70458761</v>
      </c>
      <c r="H28" s="27">
        <v>362.25216848999997</v>
      </c>
      <c r="I28" s="83">
        <v>63.351171270000002</v>
      </c>
      <c r="J28" s="83">
        <v>31.280739130000001</v>
      </c>
      <c r="K28" s="83">
        <v>147.84863657</v>
      </c>
      <c r="L28" s="83">
        <v>18.601728000000001</v>
      </c>
      <c r="M28" s="83">
        <v>15.530688</v>
      </c>
      <c r="N28" s="27"/>
      <c r="O28" s="29" t="s">
        <v>27</v>
      </c>
      <c r="P28" s="27">
        <v>0</v>
      </c>
      <c r="Q28" s="27">
        <v>44.8036174228072</v>
      </c>
      <c r="R28" s="27">
        <v>44.8036174228072</v>
      </c>
      <c r="S28" s="27">
        <v>94.999152263595604</v>
      </c>
      <c r="T28" s="27">
        <v>6.7135135527209098</v>
      </c>
      <c r="U28" s="27">
        <v>0</v>
      </c>
      <c r="V28" s="27">
        <v>5048.4744271565296</v>
      </c>
      <c r="W28" s="27">
        <v>34.243189046931903</v>
      </c>
      <c r="X28" s="27">
        <v>0</v>
      </c>
      <c r="Y28" s="27">
        <v>5.1320454517776399</v>
      </c>
      <c r="Z28" s="27">
        <v>0</v>
      </c>
      <c r="AA28" s="27">
        <v>30.487313230324499</v>
      </c>
      <c r="AB28" s="27">
        <v>30.487313230324499</v>
      </c>
      <c r="AC28" s="27">
        <v>1547621.2523443301</v>
      </c>
      <c r="AD28" s="27">
        <v>0</v>
      </c>
      <c r="AE28" s="27">
        <v>11.2843145994345</v>
      </c>
      <c r="AF28" s="27">
        <v>2.3651154218724901</v>
      </c>
      <c r="AG28" s="27">
        <v>2.74507613028213</v>
      </c>
      <c r="AH28" s="27">
        <v>0</v>
      </c>
      <c r="AI28" s="27">
        <v>0</v>
      </c>
      <c r="AJ28" s="27">
        <v>1134.3388553602599</v>
      </c>
      <c r="AK28" s="27">
        <v>0</v>
      </c>
      <c r="AL28" s="27">
        <v>199.75057625511801</v>
      </c>
      <c r="AM28" s="27">
        <v>22.194512636342001</v>
      </c>
      <c r="AN28" s="27">
        <v>221.94508889145999</v>
      </c>
      <c r="AO28" s="27">
        <v>0</v>
      </c>
      <c r="AP28" s="27">
        <v>17.9906837111504</v>
      </c>
      <c r="AQ28" s="27">
        <v>0.14620897666958699</v>
      </c>
      <c r="AR28" s="27">
        <v>62.507886995485997</v>
      </c>
      <c r="AS28" s="27">
        <v>0.16082975589323001</v>
      </c>
      <c r="AT28" s="27">
        <v>44.106182641908703</v>
      </c>
      <c r="AU28" s="27">
        <v>53.122356961369498</v>
      </c>
      <c r="AV28" s="27">
        <v>4.87360917563672E-2</v>
      </c>
      <c r="AW28" s="27">
        <v>0</v>
      </c>
      <c r="AX28" s="27">
        <v>34.310224816327398</v>
      </c>
      <c r="AY28" s="27">
        <v>906.71109491062998</v>
      </c>
      <c r="AZ28" s="27">
        <v>487.33482116271699</v>
      </c>
      <c r="BA28" s="27">
        <v>419.37627374791202</v>
      </c>
      <c r="BB28" s="27">
        <v>0.39281285956006701</v>
      </c>
      <c r="BC28" s="27">
        <v>0</v>
      </c>
      <c r="BD28" s="27">
        <v>11.6479301134829</v>
      </c>
      <c r="BE28" s="27">
        <v>3.1922213032622802</v>
      </c>
      <c r="BF28" s="27">
        <v>132.416017570837</v>
      </c>
      <c r="BG28" s="27">
        <v>8.7724879159157094</v>
      </c>
      <c r="BH28" s="27">
        <v>1.70577122527378</v>
      </c>
      <c r="BI28" s="27">
        <v>189.193602076753</v>
      </c>
      <c r="BJ28" s="27">
        <v>8.5291364988759693</v>
      </c>
      <c r="BK28" s="27">
        <v>7.3103662758974203E-2</v>
      </c>
      <c r="BL28" s="27">
        <v>8.0414615872176007</v>
      </c>
      <c r="BM28" s="27">
        <v>4.8736037302204004E-3</v>
      </c>
      <c r="BN28" s="27">
        <v>109.711280746485</v>
      </c>
      <c r="BO28" s="27">
        <v>19.5554988077239</v>
      </c>
      <c r="BP28" s="27">
        <v>0</v>
      </c>
      <c r="BQ28" s="27">
        <v>4.9394235918605298E-2</v>
      </c>
      <c r="BR28" s="27">
        <v>11.5903430997247</v>
      </c>
      <c r="BS28" s="27">
        <v>2.4003984399609699</v>
      </c>
      <c r="BT28" s="27">
        <v>362.28009336574098</v>
      </c>
      <c r="BU28" s="27">
        <v>3.9821233285856801</v>
      </c>
      <c r="BW28" s="56">
        <f t="shared" si="0"/>
        <v>5.8969578911807039E-5</v>
      </c>
      <c r="BX28" s="56">
        <f t="shared" si="1"/>
        <v>9.2536874930988062E-5</v>
      </c>
      <c r="BY28" s="56">
        <f t="shared" si="2"/>
        <v>6.6248393025997144E-5</v>
      </c>
      <c r="BZ28" s="56">
        <f t="shared" si="3"/>
        <v>1.6552856964385718E-5</v>
      </c>
      <c r="CA28" s="56">
        <f t="shared" si="4"/>
        <v>5.2044627367641959E-6</v>
      </c>
      <c r="CB28" s="56">
        <f t="shared" si="5"/>
        <v>6.1010543230807444E-5</v>
      </c>
      <c r="CC28" s="56">
        <f t="shared" si="6"/>
        <v>7.7086842177945993E-5</v>
      </c>
      <c r="CD28" s="56">
        <f t="shared" si="7"/>
        <v>-0.29277365319962145</v>
      </c>
      <c r="CE28" s="56">
        <f t="shared" si="8"/>
        <v>-0.78537867903887626</v>
      </c>
      <c r="CF28" s="56">
        <f t="shared" si="9"/>
        <v>-0.79379374786530366</v>
      </c>
      <c r="CG28" s="56" t="e">
        <f>IF(#REF!=0,"",(#REF!-L28)/L28)</f>
        <v>#REF!</v>
      </c>
      <c r="CH28" s="56" t="e">
        <f>IF(#REF!=0,"",(#REF!-M28)/M28)</f>
        <v>#REF!</v>
      </c>
    </row>
    <row r="29" spans="1:86" x14ac:dyDescent="0.3">
      <c r="A29" s="44" t="s">
        <v>28</v>
      </c>
      <c r="B29" s="27">
        <v>29.409153499999999</v>
      </c>
      <c r="C29" s="27">
        <v>2.0219803000000001</v>
      </c>
      <c r="D29" s="27">
        <v>0.69687255000000004</v>
      </c>
      <c r="E29" s="27">
        <v>5.1082454999999998</v>
      </c>
      <c r="F29" s="27">
        <v>3.7500301</v>
      </c>
      <c r="G29" s="27">
        <v>0.12920000000000001</v>
      </c>
      <c r="H29" s="27">
        <v>1.7280500999999999</v>
      </c>
      <c r="I29" s="83">
        <v>0.233206</v>
      </c>
      <c r="J29" s="83">
        <v>0.1151495</v>
      </c>
      <c r="K29" s="83">
        <v>0.54425504999999996</v>
      </c>
      <c r="L29" s="83">
        <v>6.8475999999999995E-2</v>
      </c>
      <c r="M29" s="83">
        <v>5.7171E-2</v>
      </c>
      <c r="N29" s="27"/>
      <c r="O29" s="29" t="s">
        <v>28</v>
      </c>
      <c r="P29" s="27">
        <v>0</v>
      </c>
      <c r="Q29" s="27">
        <v>0.21479639567453099</v>
      </c>
      <c r="R29" s="27">
        <v>0.21479639567453099</v>
      </c>
      <c r="S29" s="27">
        <v>0.45545909819937502</v>
      </c>
      <c r="T29" s="27">
        <v>3.2141918428104502E-2</v>
      </c>
      <c r="U29" s="27">
        <v>0</v>
      </c>
      <c r="V29" s="27">
        <v>29.4091436697035</v>
      </c>
      <c r="W29" s="27">
        <v>0.163989070983316</v>
      </c>
      <c r="X29" s="27">
        <v>0</v>
      </c>
      <c r="Y29" s="27">
        <v>2.4538269197572699E-2</v>
      </c>
      <c r="Z29" s="27">
        <v>0</v>
      </c>
      <c r="AA29" s="27">
        <v>0.14567550702447599</v>
      </c>
      <c r="AB29" s="27">
        <v>0.14567550702447599</v>
      </c>
      <c r="AC29" s="27">
        <v>5696.7432221652698</v>
      </c>
      <c r="AD29" s="27">
        <v>0</v>
      </c>
      <c r="AE29" s="27">
        <v>5.4130593010245899E-2</v>
      </c>
      <c r="AF29" s="27">
        <v>1.1341472803672901E-2</v>
      </c>
      <c r="AG29" s="27">
        <v>1.31164619123993E-2</v>
      </c>
      <c r="AH29" s="27">
        <v>0</v>
      </c>
      <c r="AI29" s="27">
        <v>0</v>
      </c>
      <c r="AJ29" s="27">
        <v>2.0219784277738202</v>
      </c>
      <c r="AK29" s="27">
        <v>0</v>
      </c>
      <c r="AL29" s="27">
        <v>0.62718426781747905</v>
      </c>
      <c r="AM29" s="27">
        <v>6.9687805684617798E-2</v>
      </c>
      <c r="AN29" s="27">
        <v>0.69687207350209701</v>
      </c>
      <c r="AO29" s="27">
        <v>0</v>
      </c>
      <c r="AP29" s="27">
        <v>8.6139769176077602E-2</v>
      </c>
      <c r="AQ29" s="27">
        <v>1.1250318292299799E-3</v>
      </c>
      <c r="AR29" s="27">
        <v>0.29487378164321498</v>
      </c>
      <c r="AS29" s="27">
        <v>1.2375226662698299E-3</v>
      </c>
      <c r="AT29" s="27">
        <v>0.33937785567442103</v>
      </c>
      <c r="AU29" s="27">
        <v>0.40875290045580498</v>
      </c>
      <c r="AV29" s="27">
        <v>3.7500068894437102E-4</v>
      </c>
      <c r="AW29" s="27">
        <v>0</v>
      </c>
      <c r="AX29" s="27">
        <v>0.26400182983625098</v>
      </c>
      <c r="AY29" s="27">
        <v>5.1080420426925004</v>
      </c>
      <c r="AZ29" s="27">
        <v>3.7498267944245098</v>
      </c>
      <c r="BA29" s="27">
        <v>1.3582152482679899</v>
      </c>
      <c r="BB29" s="27">
        <v>3.0225102928289099E-3</v>
      </c>
      <c r="BC29" s="27">
        <v>0</v>
      </c>
      <c r="BD29" s="27">
        <v>8.9625600070547901E-2</v>
      </c>
      <c r="BE29" s="27">
        <v>2.45627518091679E-2</v>
      </c>
      <c r="BF29" s="27">
        <v>1.01888302826876</v>
      </c>
      <c r="BG29" s="27">
        <v>6.7500564934384902E-2</v>
      </c>
      <c r="BH29" s="27">
        <v>1.3125217017477099E-2</v>
      </c>
      <c r="BI29" s="27">
        <v>1.45576150399312</v>
      </c>
      <c r="BJ29" s="27">
        <v>4.0954642733290303E-2</v>
      </c>
      <c r="BK29" s="27">
        <v>5.6250489150503995E-4</v>
      </c>
      <c r="BL29" s="27">
        <v>6.1875471926894701E-2</v>
      </c>
      <c r="BM29" s="27">
        <v>3.7500068894437102E-5</v>
      </c>
      <c r="BN29" s="27">
        <v>0.12920001984159701</v>
      </c>
      <c r="BO29" s="27">
        <v>9.3450151939020107E-2</v>
      </c>
      <c r="BP29" s="27">
        <v>0</v>
      </c>
      <c r="BQ29" s="27">
        <v>2.3776770140599701E-4</v>
      </c>
      <c r="BR29" s="27">
        <v>5.5092975518775102E-2</v>
      </c>
      <c r="BS29" s="27">
        <v>9.0227548206815496E-3</v>
      </c>
      <c r="BT29" s="27">
        <v>1.7280494055787901</v>
      </c>
      <c r="BU29" s="27">
        <v>1.8650896247182198E-2</v>
      </c>
      <c r="BW29" s="56">
        <f t="shared" si="0"/>
        <v>-3.3425975686759927E-7</v>
      </c>
      <c r="BX29" s="56">
        <f t="shared" si="1"/>
        <v>-9.259369044626633E-7</v>
      </c>
      <c r="BY29" s="56">
        <f t="shared" si="2"/>
        <v>-6.8376621094290549E-7</v>
      </c>
      <c r="BZ29" s="56">
        <f t="shared" si="3"/>
        <v>-3.9829195268586309E-5</v>
      </c>
      <c r="CA29" s="56">
        <f t="shared" si="4"/>
        <v>-5.4214384969922774E-5</v>
      </c>
      <c r="CB29" s="56">
        <f t="shared" si="5"/>
        <v>1.5357273223142237E-7</v>
      </c>
      <c r="CC29" s="56">
        <f t="shared" si="6"/>
        <v>-4.0185247514992075E-7</v>
      </c>
      <c r="CD29" s="56">
        <f t="shared" si="7"/>
        <v>-7.8941383692825273E-2</v>
      </c>
      <c r="CE29" s="56">
        <f t="shared" si="8"/>
        <v>-0.72086792883942608</v>
      </c>
      <c r="CF29" s="56">
        <f t="shared" si="9"/>
        <v>-0.73233963189780971</v>
      </c>
      <c r="CG29" s="56" t="e">
        <f>IF(#REF!=0,"",(#REF!-L29)/L29)</f>
        <v>#REF!</v>
      </c>
      <c r="CH29" s="56" t="e">
        <f>IF(#REF!=0,"",(#REF!-M29)/M29)</f>
        <v>#REF!</v>
      </c>
    </row>
    <row r="30" spans="1:86" x14ac:dyDescent="0.3">
      <c r="A30" s="44" t="s">
        <v>29</v>
      </c>
      <c r="B30" s="27"/>
      <c r="C30" s="27"/>
      <c r="D30" s="27"/>
      <c r="E30" s="27"/>
      <c r="F30" s="27"/>
      <c r="G30" s="27"/>
      <c r="H30" s="27"/>
      <c r="I30" s="83"/>
      <c r="J30" s="83"/>
      <c r="K30" s="83"/>
      <c r="L30" s="83"/>
      <c r="M30" s="83"/>
      <c r="N30" s="27"/>
      <c r="P30" s="27"/>
      <c r="BW30" s="56" t="str">
        <f t="shared" si="0"/>
        <v/>
      </c>
      <c r="BX30" s="56" t="str">
        <f t="shared" si="1"/>
        <v/>
      </c>
      <c r="BY30" s="56" t="str">
        <f t="shared" si="2"/>
        <v/>
      </c>
      <c r="BZ30" s="56" t="str">
        <f t="shared" si="3"/>
        <v/>
      </c>
      <c r="CA30" s="56" t="str">
        <f t="shared" si="4"/>
        <v/>
      </c>
      <c r="CB30" s="56" t="str">
        <f t="shared" si="5"/>
        <v/>
      </c>
      <c r="CC30" s="56" t="str">
        <f t="shared" si="6"/>
        <v/>
      </c>
      <c r="CD30" s="56" t="str">
        <f t="shared" si="7"/>
        <v/>
      </c>
      <c r="CE30" s="56" t="str">
        <f t="shared" si="8"/>
        <v/>
      </c>
      <c r="CF30" s="56" t="str">
        <f t="shared" si="9"/>
        <v/>
      </c>
      <c r="CG30" s="56" t="e">
        <f>IF(#REF!=0,"",(#REF!-L30)/L30)</f>
        <v>#REF!</v>
      </c>
      <c r="CH30" s="56" t="e">
        <f>IF(#REF!=0,"",(#REF!-M30)/M30)</f>
        <v>#REF!</v>
      </c>
    </row>
    <row r="31" spans="1:86" x14ac:dyDescent="0.3">
      <c r="A31" s="44" t="s">
        <v>30</v>
      </c>
      <c r="B31" s="27">
        <v>72.792844299999999</v>
      </c>
      <c r="C31" s="27">
        <v>12.9455083</v>
      </c>
      <c r="D31" s="27">
        <v>2.69838983</v>
      </c>
      <c r="E31" s="27">
        <v>12.36035897</v>
      </c>
      <c r="F31" s="27">
        <v>7.8869162399999997</v>
      </c>
      <c r="G31" s="27">
        <v>1.12550785</v>
      </c>
      <c r="H31" s="27">
        <v>5.1623693099999999</v>
      </c>
      <c r="I31" s="83">
        <v>0.76994079999999998</v>
      </c>
      <c r="J31" s="83">
        <v>0.3801716</v>
      </c>
      <c r="K31" s="83">
        <v>1.7968840500000001</v>
      </c>
      <c r="L31" s="83">
        <v>0.22607679999999999</v>
      </c>
      <c r="M31" s="83">
        <v>0.1887528</v>
      </c>
      <c r="N31" s="27"/>
      <c r="O31" s="29" t="s">
        <v>30</v>
      </c>
      <c r="P31" s="27">
        <v>0</v>
      </c>
      <c r="Q31" s="27">
        <v>0.64167698403545004</v>
      </c>
      <c r="R31" s="27">
        <v>0.64167698403545004</v>
      </c>
      <c r="S31" s="27">
        <v>1.3606254747929001</v>
      </c>
      <c r="T31" s="27">
        <v>9.6019648145527006E-2</v>
      </c>
      <c r="U31" s="27">
        <v>0</v>
      </c>
      <c r="V31" s="27">
        <v>72.792827041893304</v>
      </c>
      <c r="W31" s="27">
        <v>0.489897094912283</v>
      </c>
      <c r="X31" s="27">
        <v>0</v>
      </c>
      <c r="Y31" s="27">
        <v>7.3304350267034801E-2</v>
      </c>
      <c r="Z31" s="27">
        <v>0</v>
      </c>
      <c r="AA31" s="27">
        <v>0.43519017839580598</v>
      </c>
      <c r="AB31" s="27">
        <v>0.43519017839580598</v>
      </c>
      <c r="AC31" s="27">
        <v>18808.070547903601</v>
      </c>
      <c r="AD31" s="27">
        <v>0</v>
      </c>
      <c r="AE31" s="27">
        <v>0.161706578754057</v>
      </c>
      <c r="AF31" s="27">
        <v>3.38811315719506E-2</v>
      </c>
      <c r="AG31" s="27">
        <v>3.9183992036905299E-2</v>
      </c>
      <c r="AH31" s="27">
        <v>0</v>
      </c>
      <c r="AI31" s="27">
        <v>0</v>
      </c>
      <c r="AJ31" s="27">
        <v>12.9455030451341</v>
      </c>
      <c r="AK31" s="27">
        <v>0</v>
      </c>
      <c r="AL31" s="27">
        <v>2.4285460628207001</v>
      </c>
      <c r="AM31" s="27">
        <v>0.26984040080027699</v>
      </c>
      <c r="AN31" s="27">
        <v>2.69838646362098</v>
      </c>
      <c r="AO31" s="27">
        <v>0</v>
      </c>
      <c r="AP31" s="27">
        <v>0.257335813147263</v>
      </c>
      <c r="AQ31" s="27">
        <v>2.3660704266494702E-3</v>
      </c>
      <c r="AR31" s="27">
        <v>0.88090928057672901</v>
      </c>
      <c r="AS31" s="27">
        <v>2.6026645061371098E-3</v>
      </c>
      <c r="AT31" s="27">
        <v>0.71376554947447302</v>
      </c>
      <c r="AU31" s="27">
        <v>0.85967316478998201</v>
      </c>
      <c r="AV31" s="27">
        <v>7.8869249381327902E-4</v>
      </c>
      <c r="AW31" s="27">
        <v>0</v>
      </c>
      <c r="AX31" s="27">
        <v>0.55523856765709301</v>
      </c>
      <c r="AY31" s="27">
        <v>12.359928723137999</v>
      </c>
      <c r="AZ31" s="27">
        <v>7.8864875837894104</v>
      </c>
      <c r="BA31" s="27">
        <v>4.4734411393486404</v>
      </c>
      <c r="BB31" s="27">
        <v>6.3568390129907304E-3</v>
      </c>
      <c r="BC31" s="27">
        <v>0</v>
      </c>
      <c r="BD31" s="27">
        <v>0.18849707612008501</v>
      </c>
      <c r="BE31" s="27">
        <v>5.1659418971874503E-2</v>
      </c>
      <c r="BF31" s="27">
        <v>2.1428742759194601</v>
      </c>
      <c r="BG31" s="27">
        <v>0.1419646599095</v>
      </c>
      <c r="BH31" s="27">
        <v>2.7604487508060601E-2</v>
      </c>
      <c r="BI31" s="27">
        <v>3.0617003147097801</v>
      </c>
      <c r="BJ31" s="27">
        <v>0.122348474767109</v>
      </c>
      <c r="BK31" s="27">
        <v>1.1830353235558299E-3</v>
      </c>
      <c r="BL31" s="27">
        <v>0.130133897716562</v>
      </c>
      <c r="BM31" s="27">
        <v>7.8869249381327905E-5</v>
      </c>
      <c r="BN31" s="27">
        <v>1.12551688134173</v>
      </c>
      <c r="BO31" s="27">
        <v>0.279167615624001</v>
      </c>
      <c r="BP31" s="27">
        <v>0</v>
      </c>
      <c r="BQ31" s="27">
        <v>7.1034921633404398E-4</v>
      </c>
      <c r="BR31" s="27">
        <v>0.164582954240866</v>
      </c>
      <c r="BS31" s="27">
        <v>2.6954289118536999E-2</v>
      </c>
      <c r="BT31" s="27">
        <v>5.1623684254038498</v>
      </c>
      <c r="BU31" s="27">
        <v>5.5717359455348101E-2</v>
      </c>
      <c r="BW31" s="56">
        <f t="shared" si="0"/>
        <v>-2.3708520886632843E-7</v>
      </c>
      <c r="BX31" s="56">
        <f t="shared" si="1"/>
        <v>-4.0592194441983096E-7</v>
      </c>
      <c r="BY31" s="56">
        <f t="shared" si="2"/>
        <v>-1.2475510330494795E-6</v>
      </c>
      <c r="BZ31" s="56">
        <f t="shared" si="3"/>
        <v>-3.4808605724561054E-5</v>
      </c>
      <c r="CA31" s="56">
        <f t="shared" si="4"/>
        <v>-5.4350293263580479E-5</v>
      </c>
      <c r="CB31" s="56">
        <f t="shared" si="5"/>
        <v>8.0242369966818481E-6</v>
      </c>
      <c r="CC31" s="56">
        <f t="shared" si="6"/>
        <v>-1.7135468173392895E-7</v>
      </c>
      <c r="CD31" s="56">
        <f t="shared" si="7"/>
        <v>-0.16658919226588584</v>
      </c>
      <c r="CE31" s="56">
        <f t="shared" si="8"/>
        <v>-0.74743077035336936</v>
      </c>
      <c r="CF31" s="56">
        <f t="shared" si="9"/>
        <v>-0.75780842486981503</v>
      </c>
      <c r="CG31" s="56" t="e">
        <f>IF(#REF!=0,"",(#REF!-L31)/L31)</f>
        <v>#REF!</v>
      </c>
      <c r="CH31" s="56" t="e">
        <f>IF(#REF!=0,"",(#REF!-M31)/M31)</f>
        <v>#REF!</v>
      </c>
    </row>
    <row r="32" spans="1:86" x14ac:dyDescent="0.3">
      <c r="A32" s="44" t="s">
        <v>31</v>
      </c>
      <c r="B32" s="27">
        <v>437.18152350000003</v>
      </c>
      <c r="C32" s="27">
        <v>62.700237129999998</v>
      </c>
      <c r="D32" s="27">
        <v>15.990029939999999</v>
      </c>
      <c r="E32" s="27">
        <v>71.750774089999993</v>
      </c>
      <c r="F32" s="27">
        <v>45.31886179</v>
      </c>
      <c r="G32" s="27">
        <v>5.7751764300000001</v>
      </c>
      <c r="H32" s="27">
        <v>30.72807366</v>
      </c>
      <c r="I32" s="83">
        <v>4.7842611499999999</v>
      </c>
      <c r="J32" s="83">
        <v>2.3623118000000001</v>
      </c>
      <c r="K32" s="83">
        <v>11.165484559999999</v>
      </c>
      <c r="L32" s="83">
        <v>1.4047968</v>
      </c>
      <c r="M32" s="83">
        <v>1.1728727999999999</v>
      </c>
      <c r="N32" s="27"/>
      <c r="O32" s="29" t="s">
        <v>31</v>
      </c>
      <c r="P32" s="27">
        <v>0</v>
      </c>
      <c r="Q32" s="27">
        <v>3.58534767791993</v>
      </c>
      <c r="R32" s="27">
        <v>3.58534767791993</v>
      </c>
      <c r="S32" s="27">
        <v>7.5999859746358203</v>
      </c>
      <c r="T32" s="27">
        <v>0.54622180793068598</v>
      </c>
      <c r="U32" s="27">
        <v>0</v>
      </c>
      <c r="V32" s="27">
        <v>437.77470438774799</v>
      </c>
      <c r="W32" s="27">
        <v>2.7763357262719199</v>
      </c>
      <c r="X32" s="27">
        <v>0</v>
      </c>
      <c r="Y32" s="27">
        <v>0.42404696523752</v>
      </c>
      <c r="Z32" s="27">
        <v>0</v>
      </c>
      <c r="AA32" s="27">
        <v>2.5385458589328498</v>
      </c>
      <c r="AB32" s="27">
        <v>2.5385458589328498</v>
      </c>
      <c r="AC32" s="27">
        <v>117059.565949613</v>
      </c>
      <c r="AD32" s="27">
        <v>0</v>
      </c>
      <c r="AE32" s="27">
        <v>0.89692593134586596</v>
      </c>
      <c r="AF32" s="27">
        <v>0.18875767064137899</v>
      </c>
      <c r="AG32" s="27">
        <v>0.228544116950787</v>
      </c>
      <c r="AH32" s="27">
        <v>0</v>
      </c>
      <c r="AI32" s="27">
        <v>0</v>
      </c>
      <c r="AJ32" s="27">
        <v>62.881828513478503</v>
      </c>
      <c r="AK32" s="27">
        <v>0</v>
      </c>
      <c r="AL32" s="27">
        <v>14.4140011353803</v>
      </c>
      <c r="AM32" s="27">
        <v>1.60157068514139</v>
      </c>
      <c r="AN32" s="27">
        <v>16.0155718205217</v>
      </c>
      <c r="AO32" s="27">
        <v>0</v>
      </c>
      <c r="AP32" s="27">
        <v>1.4620122240226601</v>
      </c>
      <c r="AQ32" s="27">
        <v>1.36087358146353E-2</v>
      </c>
      <c r="AR32" s="27">
        <v>5.97245338381917</v>
      </c>
      <c r="AS32" s="27">
        <v>1.4969569602671999E-2</v>
      </c>
      <c r="AT32" s="27">
        <v>4.10528712445642</v>
      </c>
      <c r="AU32" s="27">
        <v>4.9444880592161402</v>
      </c>
      <c r="AV32" s="27">
        <v>4.5362024283911199E-3</v>
      </c>
      <c r="AW32" s="27">
        <v>0</v>
      </c>
      <c r="AX32" s="27">
        <v>3.1935049631552501</v>
      </c>
      <c r="AY32" s="27">
        <v>71.824164280824704</v>
      </c>
      <c r="AZ32" s="27">
        <v>45.359837599938203</v>
      </c>
      <c r="BA32" s="27">
        <v>26.464326680886401</v>
      </c>
      <c r="BB32" s="27">
        <v>3.65621091618578E-2</v>
      </c>
      <c r="BC32" s="27">
        <v>0</v>
      </c>
      <c r="BD32" s="27">
        <v>1.08415959258585</v>
      </c>
      <c r="BE32" s="27">
        <v>0.29712392731361298</v>
      </c>
      <c r="BF32" s="27">
        <v>12.324933613320299</v>
      </c>
      <c r="BG32" s="27">
        <v>0.81652132696197499</v>
      </c>
      <c r="BH32" s="27">
        <v>0.15876799109332701</v>
      </c>
      <c r="BI32" s="27">
        <v>17.609638607340202</v>
      </c>
      <c r="BJ32" s="27">
        <v>0.66943207524110204</v>
      </c>
      <c r="BK32" s="27">
        <v>6.8043712142506702E-3</v>
      </c>
      <c r="BL32" s="27">
        <v>0.74847778567767298</v>
      </c>
      <c r="BM32" s="27">
        <v>4.5362059557862999E-4</v>
      </c>
      <c r="BN32" s="27">
        <v>5.7799186362208301</v>
      </c>
      <c r="BO32" s="27">
        <v>1.6264773979053799</v>
      </c>
      <c r="BP32" s="27">
        <v>0</v>
      </c>
      <c r="BQ32" s="27">
        <v>3.7552670046352098E-3</v>
      </c>
      <c r="BR32" s="27">
        <v>1.02329299591814</v>
      </c>
      <c r="BS32" s="27">
        <v>0.69459158796937703</v>
      </c>
      <c r="BT32" s="27">
        <v>30.768983834609202</v>
      </c>
      <c r="BU32" s="27">
        <v>0.40772451838103502</v>
      </c>
      <c r="BW32" s="56">
        <f t="shared" si="0"/>
        <v>1.3568297282992622E-3</v>
      </c>
      <c r="BX32" s="56">
        <f t="shared" si="1"/>
        <v>2.8961833605509525E-3</v>
      </c>
      <c r="BY32" s="56">
        <f t="shared" si="2"/>
        <v>1.597362895350556E-3</v>
      </c>
      <c r="BZ32" s="56">
        <f t="shared" si="3"/>
        <v>1.0228487672154472E-3</v>
      </c>
      <c r="CA32" s="56">
        <f t="shared" si="4"/>
        <v>9.0416679324556264E-4</v>
      </c>
      <c r="CB32" s="56">
        <f t="shared" si="5"/>
        <v>8.2113616411715268E-4</v>
      </c>
      <c r="CC32" s="56">
        <f t="shared" si="6"/>
        <v>1.3313615120122695E-3</v>
      </c>
      <c r="CD32" s="56">
        <f t="shared" si="7"/>
        <v>-0.2505953238108814</v>
      </c>
      <c r="CE32" s="56">
        <f t="shared" si="8"/>
        <v>-0.76877658235856672</v>
      </c>
      <c r="CF32" s="56">
        <f t="shared" si="9"/>
        <v>-0.7726434669904868</v>
      </c>
      <c r="CG32" s="56" t="e">
        <f>IF(#REF!=0,"",(#REF!-L32)/L32)</f>
        <v>#REF!</v>
      </c>
      <c r="CH32" s="56" t="e">
        <f>IF(#REF!=0,"",(#REF!-M32)/M32)</f>
        <v>#REF!</v>
      </c>
    </row>
    <row r="33" spans="1:86" x14ac:dyDescent="0.3">
      <c r="A33" s="44" t="s">
        <v>32</v>
      </c>
      <c r="B33" s="27">
        <v>196.33033159999999</v>
      </c>
      <c r="C33" s="27">
        <v>29.942184900000001</v>
      </c>
      <c r="D33" s="27">
        <v>6.9619705099999996</v>
      </c>
      <c r="E33" s="27">
        <v>34.437506829999997</v>
      </c>
      <c r="F33" s="27">
        <v>21.503781530000001</v>
      </c>
      <c r="G33" s="27">
        <v>2.8220514900000002</v>
      </c>
      <c r="H33" s="27">
        <v>13.209657699999999</v>
      </c>
      <c r="I33" s="83">
        <v>2.0758944000000001</v>
      </c>
      <c r="J33" s="83">
        <v>1.0250087999999999</v>
      </c>
      <c r="K33" s="83">
        <v>4.8447121500000003</v>
      </c>
      <c r="L33" s="83">
        <v>0.60954240000000004</v>
      </c>
      <c r="M33" s="83">
        <v>0.50891039999999998</v>
      </c>
      <c r="N33" s="27"/>
      <c r="O33" s="29" t="s">
        <v>32</v>
      </c>
      <c r="P33" s="27">
        <v>0</v>
      </c>
      <c r="Q33" s="27">
        <v>1.6419421369268601</v>
      </c>
      <c r="R33" s="27">
        <v>1.6419421369268601</v>
      </c>
      <c r="S33" s="27">
        <v>3.4816192886787101</v>
      </c>
      <c r="T33" s="27">
        <v>0.24569919302340701</v>
      </c>
      <c r="U33" s="27">
        <v>0</v>
      </c>
      <c r="V33" s="27">
        <v>196.33027089292699</v>
      </c>
      <c r="W33" s="27">
        <v>1.25356365137651</v>
      </c>
      <c r="X33" s="27">
        <v>0</v>
      </c>
      <c r="Y33" s="27">
        <v>0.18757496391607001</v>
      </c>
      <c r="Z33" s="27">
        <v>0</v>
      </c>
      <c r="AA33" s="27">
        <v>1.1135740933657401</v>
      </c>
      <c r="AB33" s="27">
        <v>1.1135740933657401</v>
      </c>
      <c r="AC33" s="27">
        <v>50709.8324597518</v>
      </c>
      <c r="AD33" s="27">
        <v>0</v>
      </c>
      <c r="AE33" s="27">
        <v>0.41377858202240902</v>
      </c>
      <c r="AF33" s="27">
        <v>8.6695836006878399E-2</v>
      </c>
      <c r="AG33" s="27">
        <v>0.100265392657506</v>
      </c>
      <c r="AH33" s="27">
        <v>0</v>
      </c>
      <c r="AI33" s="27">
        <v>0</v>
      </c>
      <c r="AJ33" s="27">
        <v>29.942175697349398</v>
      </c>
      <c r="AK33" s="27">
        <v>0</v>
      </c>
      <c r="AL33" s="27">
        <v>6.2657782040046897</v>
      </c>
      <c r="AM33" s="27">
        <v>0.69620148260828796</v>
      </c>
      <c r="AN33" s="27">
        <v>6.9619796866129802</v>
      </c>
      <c r="AO33" s="27">
        <v>0</v>
      </c>
      <c r="AP33" s="27">
        <v>0.65848216615133603</v>
      </c>
      <c r="AQ33" s="27">
        <v>6.4511818427332897E-3</v>
      </c>
      <c r="AR33" s="27">
        <v>2.2540972750872199</v>
      </c>
      <c r="AS33" s="27">
        <v>7.0962510403060003E-3</v>
      </c>
      <c r="AT33" s="27">
        <v>1.94609214217607</v>
      </c>
      <c r="AU33" s="27">
        <v>2.3439105584858599</v>
      </c>
      <c r="AV33" s="27">
        <v>2.1503755022404402E-3</v>
      </c>
      <c r="AW33" s="27">
        <v>0</v>
      </c>
      <c r="AX33" s="27">
        <v>1.51386530861952</v>
      </c>
      <c r="AY33" s="27">
        <v>34.436336609181097</v>
      </c>
      <c r="AZ33" s="27">
        <v>21.502614380528701</v>
      </c>
      <c r="BA33" s="27">
        <v>12.9337222286523</v>
      </c>
      <c r="BB33" s="27">
        <v>1.7332030401737201E-2</v>
      </c>
      <c r="BC33" s="27">
        <v>0</v>
      </c>
      <c r="BD33" s="27">
        <v>0.51393993507388203</v>
      </c>
      <c r="BE33" s="27">
        <v>0.14085008019312401</v>
      </c>
      <c r="BF33" s="27">
        <v>5.8425761007953101</v>
      </c>
      <c r="BG33" s="27">
        <v>0.38706851413989402</v>
      </c>
      <c r="BH33" s="27">
        <v>7.5263526182641899E-2</v>
      </c>
      <c r="BI33" s="27">
        <v>8.3477658911908801</v>
      </c>
      <c r="BJ33" s="27">
        <v>0.31306938979458399</v>
      </c>
      <c r="BK33" s="27">
        <v>3.2255841972695701E-3</v>
      </c>
      <c r="BL33" s="27">
        <v>0.35481186307092799</v>
      </c>
      <c r="BM33" s="27">
        <v>2.1503761636270399E-4</v>
      </c>
      <c r="BN33" s="27">
        <v>2.8220801710786598</v>
      </c>
      <c r="BO33" s="27">
        <v>0.71434232879253901</v>
      </c>
      <c r="BP33" s="27">
        <v>0</v>
      </c>
      <c r="BQ33" s="27">
        <v>1.8176712301680401E-3</v>
      </c>
      <c r="BR33" s="27">
        <v>0.42114588391761298</v>
      </c>
      <c r="BS33" s="27">
        <v>6.8972038988739895E-2</v>
      </c>
      <c r="BT33" s="27">
        <v>13.209655031774099</v>
      </c>
      <c r="BU33" s="27">
        <v>0.14257123284666301</v>
      </c>
      <c r="BW33" s="56">
        <f t="shared" si="0"/>
        <v>-3.0920883446465867E-7</v>
      </c>
      <c r="BX33" s="56">
        <f t="shared" si="1"/>
        <v>-3.0734733063674115E-7</v>
      </c>
      <c r="BY33" s="56">
        <f t="shared" si="2"/>
        <v>1.3181056954247776E-6</v>
      </c>
      <c r="BZ33" s="56">
        <f t="shared" si="3"/>
        <v>-3.3980997076125484E-5</v>
      </c>
      <c r="CA33" s="56">
        <f t="shared" si="4"/>
        <v>-5.4276475496722644E-5</v>
      </c>
      <c r="CB33" s="56">
        <f t="shared" si="5"/>
        <v>1.0163201756325582E-5</v>
      </c>
      <c r="CC33" s="56">
        <f t="shared" si="6"/>
        <v>-2.0199054058625064E-7</v>
      </c>
      <c r="CD33" s="56">
        <f t="shared" si="7"/>
        <v>-0.20904351544719232</v>
      </c>
      <c r="CE33" s="56">
        <f t="shared" si="8"/>
        <v>-0.76029552817165369</v>
      </c>
      <c r="CF33" s="56">
        <f t="shared" si="9"/>
        <v>-0.7701464898454824</v>
      </c>
      <c r="CG33" s="56" t="e">
        <f>IF(#REF!=0,"",(#REF!-L33)/L33)</f>
        <v>#REF!</v>
      </c>
      <c r="CH33" s="56" t="e">
        <f>IF(#REF!=0,"",(#REF!-M33)/M33)</f>
        <v>#REF!</v>
      </c>
    </row>
    <row r="34" spans="1:86" x14ac:dyDescent="0.3">
      <c r="A34" s="44" t="s">
        <v>33</v>
      </c>
      <c r="B34" s="27">
        <v>2348.6010666000002</v>
      </c>
      <c r="C34" s="27">
        <v>555.33376327999997</v>
      </c>
      <c r="D34" s="27">
        <v>100.91842119</v>
      </c>
      <c r="E34" s="27">
        <v>382.20548367999999</v>
      </c>
      <c r="F34" s="27">
        <v>231.76358497999999</v>
      </c>
      <c r="G34" s="27">
        <v>46.036717400000001</v>
      </c>
      <c r="H34" s="27">
        <v>180.21820054</v>
      </c>
      <c r="I34" s="83">
        <v>27.231414520000001</v>
      </c>
      <c r="J34" s="83">
        <v>13.44598216</v>
      </c>
      <c r="K34" s="83">
        <v>63.55253948</v>
      </c>
      <c r="L34" s="83">
        <v>7.9959276800000003</v>
      </c>
      <c r="M34" s="83">
        <v>6.6758452799999999</v>
      </c>
      <c r="N34" s="27"/>
      <c r="O34" s="29" t="s">
        <v>33</v>
      </c>
      <c r="P34" s="27">
        <v>0</v>
      </c>
      <c r="Q34" s="27">
        <v>21.252252476070598</v>
      </c>
      <c r="R34" s="27">
        <v>21.252252476070598</v>
      </c>
      <c r="S34" s="27">
        <v>45.052414448982198</v>
      </c>
      <c r="T34" s="27">
        <v>3.2266486250014701</v>
      </c>
      <c r="U34" s="27">
        <v>0</v>
      </c>
      <c r="V34" s="27">
        <v>2348.1939339825899</v>
      </c>
      <c r="W34" s="27">
        <v>16.412002982185498</v>
      </c>
      <c r="X34" s="27">
        <v>0</v>
      </c>
      <c r="Y34" s="27">
        <v>2.4970100441845902</v>
      </c>
      <c r="Z34" s="27">
        <v>0</v>
      </c>
      <c r="AA34" s="27">
        <v>14.9248562465318</v>
      </c>
      <c r="AB34" s="27">
        <v>14.9248562465318</v>
      </c>
      <c r="AC34" s="27">
        <v>665059.32767847797</v>
      </c>
      <c r="AD34" s="27">
        <v>0</v>
      </c>
      <c r="AE34" s="27">
        <v>5.3241760659644903</v>
      </c>
      <c r="AF34" s="27">
        <v>1.11950602796827</v>
      </c>
      <c r="AG34" s="27">
        <v>1.34371414013018</v>
      </c>
      <c r="AH34" s="27">
        <v>0</v>
      </c>
      <c r="AI34" s="27">
        <v>0</v>
      </c>
      <c r="AJ34" s="27">
        <v>555.20755486477299</v>
      </c>
      <c r="AK34" s="27">
        <v>0</v>
      </c>
      <c r="AL34" s="27">
        <v>90.805221007842903</v>
      </c>
      <c r="AM34" s="27">
        <v>10.0894693783517</v>
      </c>
      <c r="AN34" s="27">
        <v>100.894690386194</v>
      </c>
      <c r="AO34" s="27">
        <v>0</v>
      </c>
      <c r="AP34" s="27">
        <v>8.6384797762198406</v>
      </c>
      <c r="AQ34" s="27">
        <v>6.9520141867425E-2</v>
      </c>
      <c r="AR34" s="27">
        <v>34.198229922783099</v>
      </c>
      <c r="AS34" s="27">
        <v>7.6471580217926799E-2</v>
      </c>
      <c r="AT34" s="27">
        <v>20.971798541642499</v>
      </c>
      <c r="AU34" s="27">
        <v>25.258847533854698</v>
      </c>
      <c r="AV34" s="27">
        <v>2.3173249116773299E-2</v>
      </c>
      <c r="AW34" s="27">
        <v>0</v>
      </c>
      <c r="AX34" s="27">
        <v>16.313965541758201</v>
      </c>
      <c r="AY34" s="27">
        <v>382.12856128066397</v>
      </c>
      <c r="AZ34" s="27">
        <v>231.720079438482</v>
      </c>
      <c r="BA34" s="27">
        <v>150.408481842182</v>
      </c>
      <c r="BB34" s="27">
        <v>0.186775820146938</v>
      </c>
      <c r="BC34" s="27">
        <v>0</v>
      </c>
      <c r="BD34" s="27">
        <v>5.5384087258938299</v>
      </c>
      <c r="BE34" s="27">
        <v>1.5178526948747999</v>
      </c>
      <c r="BF34" s="27">
        <v>62.961747383389202</v>
      </c>
      <c r="BG34" s="27">
        <v>4.17119359336849</v>
      </c>
      <c r="BH34" s="27">
        <v>0.81106708444253395</v>
      </c>
      <c r="BI34" s="27">
        <v>89.958601718502806</v>
      </c>
      <c r="BJ34" s="27">
        <v>3.9843707060870699</v>
      </c>
      <c r="BK34" s="27">
        <v>3.4759941357054999E-2</v>
      </c>
      <c r="BL34" s="27">
        <v>3.8235785644603899</v>
      </c>
      <c r="BM34" s="27">
        <v>2.3173235889041299E-3</v>
      </c>
      <c r="BN34" s="27">
        <v>46.023799211847603</v>
      </c>
      <c r="BO34" s="27">
        <v>9.5647376405377091</v>
      </c>
      <c r="BP34" s="27">
        <v>0</v>
      </c>
      <c r="BQ34" s="27">
        <v>2.2504974988629599E-2</v>
      </c>
      <c r="BR34" s="27">
        <v>5.9468019997321298</v>
      </c>
      <c r="BS34" s="27">
        <v>3.4937210298979799</v>
      </c>
      <c r="BT34" s="27">
        <v>180.180262901172</v>
      </c>
      <c r="BU34" s="27">
        <v>2.3063278818873698</v>
      </c>
      <c r="BW34" s="56">
        <f t="shared" si="0"/>
        <v>-1.7335111662862847E-4</v>
      </c>
      <c r="BX34" s="56">
        <f t="shared" si="1"/>
        <v>-2.2726587787774957E-4</v>
      </c>
      <c r="BY34" s="56">
        <f t="shared" si="2"/>
        <v>-2.3514838546002785E-4</v>
      </c>
      <c r="BZ34" s="56">
        <f t="shared" si="3"/>
        <v>-2.0125927706577814E-4</v>
      </c>
      <c r="CA34" s="56">
        <f t="shared" si="4"/>
        <v>-1.8771517329498408E-4</v>
      </c>
      <c r="CB34" s="56">
        <f t="shared" si="5"/>
        <v>-2.8060619614024974E-4</v>
      </c>
      <c r="CC34" s="56">
        <f t="shared" si="6"/>
        <v>-2.1050947526011707E-4</v>
      </c>
      <c r="CD34" s="56">
        <f t="shared" si="7"/>
        <v>-0.21956854424649999</v>
      </c>
      <c r="CE34" s="56">
        <f t="shared" si="8"/>
        <v>-0.7600287887782331</v>
      </c>
      <c r="CF34" s="56">
        <f t="shared" si="9"/>
        <v>-0.76515720113389563</v>
      </c>
      <c r="CG34" s="56" t="e">
        <f>IF(#REF!=0,"",(#REF!-L34)/L34)</f>
        <v>#REF!</v>
      </c>
      <c r="CH34" s="56" t="e">
        <f>IF(#REF!=0,"",(#REF!-M34)/M34)</f>
        <v>#REF!</v>
      </c>
    </row>
    <row r="35" spans="1:86" x14ac:dyDescent="0.3">
      <c r="A35" s="44" t="s">
        <v>34</v>
      </c>
      <c r="B35" s="27">
        <v>21291.2376</v>
      </c>
      <c r="C35" s="27">
        <v>4929.8423241999999</v>
      </c>
      <c r="D35" s="27">
        <v>845.70058920999998</v>
      </c>
      <c r="E35" s="27">
        <v>3335.0714541000002</v>
      </c>
      <c r="F35" s="27">
        <v>2115.5947999</v>
      </c>
      <c r="G35" s="27">
        <v>311.92252008000003</v>
      </c>
      <c r="H35" s="27">
        <v>1550.9658256</v>
      </c>
      <c r="I35" s="83">
        <v>237.99813448</v>
      </c>
      <c r="J35" s="83">
        <v>117.51570108999999</v>
      </c>
      <c r="K35" s="83">
        <v>555.43883113000004</v>
      </c>
      <c r="L35" s="83">
        <v>69.883107600000002</v>
      </c>
      <c r="M35" s="83">
        <v>58.3458021</v>
      </c>
      <c r="N35" s="27"/>
      <c r="O35" s="29" t="s">
        <v>34</v>
      </c>
      <c r="P35" s="27">
        <v>0</v>
      </c>
      <c r="Q35" s="27">
        <v>169.49831766270799</v>
      </c>
      <c r="R35" s="27">
        <v>169.49831766270799</v>
      </c>
      <c r="S35" s="27">
        <v>359.17599190479302</v>
      </c>
      <c r="T35" s="27">
        <v>26.316153487856099</v>
      </c>
      <c r="U35" s="27">
        <v>0</v>
      </c>
      <c r="V35" s="27">
        <v>21309.8434780116</v>
      </c>
      <c r="W35" s="27">
        <v>133.23383088089</v>
      </c>
      <c r="X35" s="27">
        <v>0</v>
      </c>
      <c r="Y35" s="27">
        <v>20.7812086805585</v>
      </c>
      <c r="Z35" s="27">
        <v>0</v>
      </c>
      <c r="AA35" s="27">
        <v>125.43897450786299</v>
      </c>
      <c r="AB35" s="27">
        <v>125.43897450786299</v>
      </c>
      <c r="AC35" s="27">
        <v>5819079.3381327903</v>
      </c>
      <c r="AD35" s="27">
        <v>0</v>
      </c>
      <c r="AE35" s="27">
        <v>42.068387384200499</v>
      </c>
      <c r="AF35" s="27">
        <v>8.8957187429363298</v>
      </c>
      <c r="AG35" s="27">
        <v>11.292272633423099</v>
      </c>
      <c r="AH35" s="27">
        <v>0</v>
      </c>
      <c r="AI35" s="27">
        <v>0</v>
      </c>
      <c r="AJ35" s="27">
        <v>4934.1444893819798</v>
      </c>
      <c r="AK35" s="27">
        <v>0</v>
      </c>
      <c r="AL35" s="27">
        <v>761.81245668744498</v>
      </c>
      <c r="AM35" s="27">
        <v>84.645831123750895</v>
      </c>
      <c r="AN35" s="27">
        <v>846.45828781119599</v>
      </c>
      <c r="AO35" s="27">
        <v>0</v>
      </c>
      <c r="AP35" s="27">
        <v>70.343313676096898</v>
      </c>
      <c r="AQ35" s="27">
        <v>0.635222143002805</v>
      </c>
      <c r="AR35" s="27">
        <v>335.66068910596999</v>
      </c>
      <c r="AS35" s="27">
        <v>0.69874421689071098</v>
      </c>
      <c r="AT35" s="27">
        <v>191.62514161940501</v>
      </c>
      <c r="AU35" s="27">
        <v>230.79713619603399</v>
      </c>
      <c r="AV35" s="27">
        <v>0.21174045801021801</v>
      </c>
      <c r="AW35" s="27">
        <v>0</v>
      </c>
      <c r="AX35" s="27">
        <v>149.06532184725199</v>
      </c>
      <c r="AY35" s="27">
        <v>3337.9464044657898</v>
      </c>
      <c r="AZ35" s="27">
        <v>2117.2909230590199</v>
      </c>
      <c r="BA35" s="27">
        <v>1220.6554814067599</v>
      </c>
      <c r="BB35" s="27">
        <v>1.70662832057408</v>
      </c>
      <c r="BC35" s="27">
        <v>0</v>
      </c>
      <c r="BD35" s="27">
        <v>50.6059824071165</v>
      </c>
      <c r="BE35" s="27">
        <v>13.868998589041899</v>
      </c>
      <c r="BF35" s="27">
        <v>575.29902665939096</v>
      </c>
      <c r="BG35" s="27">
        <v>38.113279198840303</v>
      </c>
      <c r="BH35" s="27">
        <v>7.4109274877781202</v>
      </c>
      <c r="BI35" s="27">
        <v>821.97679712517299</v>
      </c>
      <c r="BJ35" s="27">
        <v>30.9282469829338</v>
      </c>
      <c r="BK35" s="27">
        <v>0.31761081587548201</v>
      </c>
      <c r="BL35" s="27">
        <v>34.937191928878903</v>
      </c>
      <c r="BM35" s="27">
        <v>2.11740457569294E-2</v>
      </c>
      <c r="BN35" s="27">
        <v>312.215126661044</v>
      </c>
      <c r="BO35" s="27">
        <v>80.275329866464702</v>
      </c>
      <c r="BP35" s="27">
        <v>0</v>
      </c>
      <c r="BQ35" s="27">
        <v>0.16669048075885201</v>
      </c>
      <c r="BR35" s="27">
        <v>53.639554122143501</v>
      </c>
      <c r="BS35" s="27">
        <v>60.444742109148599</v>
      </c>
      <c r="BT35" s="27">
        <v>1552.3063952776899</v>
      </c>
      <c r="BU35" s="27">
        <v>24.168220185818701</v>
      </c>
      <c r="BW35" s="56">
        <f t="shared" ref="BW35:BW51" si="10">IF(V35=0,"",(V35-B35)/B35)</f>
        <v>8.7387489450589748E-4</v>
      </c>
      <c r="BX35" s="56">
        <f t="shared" ref="BX35:BX51" si="11">IF(AJ35=0,"",(AJ35-C35)/C35)</f>
        <v>8.726780491256558E-4</v>
      </c>
      <c r="BY35" s="56">
        <f t="shared" ref="BY35:BY51" si="12">IF(AN35=0,"",(AN35-D35)/D35)</f>
        <v>8.9594191001310017E-4</v>
      </c>
      <c r="BZ35" s="56">
        <f t="shared" ref="BZ35:BZ51" si="13">IF(AY35=0,"",(AY35-E35)/E35)</f>
        <v>8.6203561313663211E-4</v>
      </c>
      <c r="CA35" s="56">
        <f t="shared" ref="CA35:CA51" si="14">IF(AZ35=0,"",(AZ35-F35)/F35)</f>
        <v>8.0172401591270439E-4</v>
      </c>
      <c r="CB35" s="56">
        <f t="shared" ref="CB35:CB51" si="15">IF(BN35=0,"",(BN35-G35)/G35)</f>
        <v>9.3807456085223835E-4</v>
      </c>
      <c r="CC35" s="56">
        <f t="shared" ref="CC35:CC51" si="16">IF(BT35=0,"",(BT35-H35)/H35)</f>
        <v>8.6434507812015822E-4</v>
      </c>
      <c r="CD35" s="56">
        <f t="shared" ref="CD35:CD51" si="17">IF(I35=0,"",(R35-I35)/I35)</f>
        <v>-0.28781661237369216</v>
      </c>
      <c r="CE35" s="56">
        <f t="shared" ref="CE35:CE51" si="18">IF(T35=0,"",(T35-J35)/J35)</f>
        <v>-0.77606266019123915</v>
      </c>
      <c r="CF35" s="56">
        <f t="shared" ref="CF35:CF51" si="19">IF(AA35=0,"",(AA35-K35)/K35)</f>
        <v>-0.77416239650968133</v>
      </c>
      <c r="CG35" s="56" t="e">
        <f>IF(#REF!=0,"",(#REF!-L35)/L35)</f>
        <v>#REF!</v>
      </c>
      <c r="CH35" s="56" t="e">
        <f>IF(#REF!=0,"",(#REF!-M35)/M35)</f>
        <v>#REF!</v>
      </c>
    </row>
    <row r="36" spans="1:86" x14ac:dyDescent="0.3">
      <c r="A36" s="44" t="s">
        <v>35</v>
      </c>
      <c r="B36" s="27">
        <v>58.970115900000003</v>
      </c>
      <c r="C36" s="27">
        <v>8.2781679199999996</v>
      </c>
      <c r="D36" s="27">
        <v>1.7425851699999999</v>
      </c>
      <c r="E36" s="27">
        <v>9.4270788499999991</v>
      </c>
      <c r="F36" s="27">
        <v>6.5530242400000001</v>
      </c>
      <c r="G36" s="27">
        <v>0.32300000000000001</v>
      </c>
      <c r="H36" s="27">
        <v>3.6466702400000002</v>
      </c>
      <c r="I36" s="83">
        <v>0.55969440000000004</v>
      </c>
      <c r="J36" s="83">
        <v>0.27635880000000002</v>
      </c>
      <c r="K36" s="83">
        <v>1.3062121200000001</v>
      </c>
      <c r="L36" s="83">
        <v>0.1643424</v>
      </c>
      <c r="M36" s="83">
        <v>0.13721040000000001</v>
      </c>
      <c r="N36" s="27"/>
      <c r="O36" s="29" t="s">
        <v>35</v>
      </c>
      <c r="P36" s="27">
        <v>0</v>
      </c>
      <c r="Q36" s="27">
        <v>0.368835277995337</v>
      </c>
      <c r="R36" s="27">
        <v>0.368835277995337</v>
      </c>
      <c r="S36" s="27">
        <v>0.78127329139039903</v>
      </c>
      <c r="T36" s="27">
        <v>5.8622454502422303E-2</v>
      </c>
      <c r="U36" s="27">
        <v>0</v>
      </c>
      <c r="V36" s="27">
        <v>58.970101577958197</v>
      </c>
      <c r="W36" s="27">
        <v>0.295371556408009</v>
      </c>
      <c r="X36" s="27">
        <v>0</v>
      </c>
      <c r="Y36" s="27">
        <v>4.7240199242712298E-2</v>
      </c>
      <c r="Z36" s="27">
        <v>0</v>
      </c>
      <c r="AA36" s="27">
        <v>0.28789892679662898</v>
      </c>
      <c r="AB36" s="27">
        <v>0.28789892679662898</v>
      </c>
      <c r="AC36" s="27">
        <v>13672.183755242801</v>
      </c>
      <c r="AD36" s="27">
        <v>0</v>
      </c>
      <c r="AE36" s="27">
        <v>9.06227356713349E-2</v>
      </c>
      <c r="AF36" s="27">
        <v>1.92808311417186E-2</v>
      </c>
      <c r="AG36" s="27">
        <v>2.5914240261909E-2</v>
      </c>
      <c r="AH36" s="27">
        <v>0</v>
      </c>
      <c r="AI36" s="27">
        <v>0</v>
      </c>
      <c r="AJ36" s="27">
        <v>8.2781669450001907</v>
      </c>
      <c r="AK36" s="27">
        <v>0</v>
      </c>
      <c r="AL36" s="27">
        <v>1.56832169844078</v>
      </c>
      <c r="AM36" s="27">
        <v>0.17425942007418499</v>
      </c>
      <c r="AN36" s="27">
        <v>1.74258111851496</v>
      </c>
      <c r="AO36" s="27">
        <v>0</v>
      </c>
      <c r="AP36" s="27">
        <v>0.15644634770195701</v>
      </c>
      <c r="AQ36" s="27">
        <v>1.9659072846222102E-3</v>
      </c>
      <c r="AR36" s="27">
        <v>0.87708682617106704</v>
      </c>
      <c r="AS36" s="27">
        <v>2.1624809713564402E-3</v>
      </c>
      <c r="AT36" s="27">
        <v>0.59304834184868505</v>
      </c>
      <c r="AU36" s="27">
        <v>0.71427911616704398</v>
      </c>
      <c r="AV36" s="27">
        <v>6.5530261192590195E-4</v>
      </c>
      <c r="AW36" s="27">
        <v>0</v>
      </c>
      <c r="AX36" s="27">
        <v>0.46133247353075701</v>
      </c>
      <c r="AY36" s="27">
        <v>9.4267217351477299</v>
      </c>
      <c r="AZ36" s="27">
        <v>6.55266804157917</v>
      </c>
      <c r="BA36" s="27">
        <v>2.8740536935685599</v>
      </c>
      <c r="BB36" s="27">
        <v>5.2817632566675996E-3</v>
      </c>
      <c r="BC36" s="27">
        <v>0</v>
      </c>
      <c r="BD36" s="27">
        <v>0.15661717290299099</v>
      </c>
      <c r="BE36" s="27">
        <v>4.2922411635994799E-2</v>
      </c>
      <c r="BF36" s="27">
        <v>1.7804559158275299</v>
      </c>
      <c r="BG36" s="27">
        <v>0.117954783202985</v>
      </c>
      <c r="BH36" s="27">
        <v>2.29357749521872E-2</v>
      </c>
      <c r="BI36" s="27">
        <v>2.5438835518664802</v>
      </c>
      <c r="BJ36" s="27">
        <v>6.5320793006057101E-2</v>
      </c>
      <c r="BK36" s="27">
        <v>9.8295408323550298E-4</v>
      </c>
      <c r="BL36" s="27">
        <v>0.108124561142435</v>
      </c>
      <c r="BM36" s="27">
        <v>6.5530294261920106E-5</v>
      </c>
      <c r="BN36" s="27">
        <v>0.32299955576866901</v>
      </c>
      <c r="BO36" s="27">
        <v>0.18398943212295099</v>
      </c>
      <c r="BP36" s="27">
        <v>0</v>
      </c>
      <c r="BQ36" s="27">
        <v>3.3290781986033703E-4</v>
      </c>
      <c r="BR36" s="27">
        <v>0.13120330947359099</v>
      </c>
      <c r="BS36" s="27">
        <v>0.20748372543858101</v>
      </c>
      <c r="BT36" s="27">
        <v>3.6466695326752498</v>
      </c>
      <c r="BU36" s="27">
        <v>6.6053463130453002E-2</v>
      </c>
      <c r="BW36" s="56">
        <f t="shared" si="10"/>
        <v>-2.4286948716571532E-7</v>
      </c>
      <c r="BX36" s="56">
        <f t="shared" si="11"/>
        <v>-1.1777966070652809E-7</v>
      </c>
      <c r="BY36" s="56">
        <f t="shared" si="12"/>
        <v>-2.324985377846437E-6</v>
      </c>
      <c r="BZ36" s="56">
        <f t="shared" si="13"/>
        <v>-3.7881814499641255E-5</v>
      </c>
      <c r="CA36" s="56">
        <f t="shared" si="14"/>
        <v>-5.4356341100610938E-5</v>
      </c>
      <c r="CB36" s="56">
        <f t="shared" si="15"/>
        <v>-1.3753291981369843E-6</v>
      </c>
      <c r="CC36" s="56">
        <f t="shared" si="16"/>
        <v>-1.9396454951364653E-7</v>
      </c>
      <c r="CD36" s="56">
        <f t="shared" si="17"/>
        <v>-0.34100595254242855</v>
      </c>
      <c r="CE36" s="56">
        <f t="shared" si="18"/>
        <v>-0.7878755642938734</v>
      </c>
      <c r="CF36" s="56">
        <f t="shared" si="19"/>
        <v>-0.77959251610938274</v>
      </c>
      <c r="CG36" s="56" t="e">
        <f>IF(#REF!=0,"",(#REF!-L36)/L36)</f>
        <v>#REF!</v>
      </c>
      <c r="CH36" s="56" t="e">
        <f>IF(#REF!=0,"",(#REF!-M36)/M36)</f>
        <v>#REF!</v>
      </c>
    </row>
    <row r="37" spans="1:86" x14ac:dyDescent="0.3">
      <c r="A37" s="44" t="s">
        <v>36</v>
      </c>
      <c r="B37" s="27">
        <v>10766.012919999999</v>
      </c>
      <c r="C37" s="27">
        <v>2733.300839</v>
      </c>
      <c r="D37" s="27">
        <v>437.06430490000002</v>
      </c>
      <c r="E37" s="27">
        <v>1532.1636926000001</v>
      </c>
      <c r="F37" s="27">
        <v>937.26290061999998</v>
      </c>
      <c r="G37" s="27">
        <v>114.94242977</v>
      </c>
      <c r="H37" s="27">
        <v>755.76773103000005</v>
      </c>
      <c r="I37" s="83">
        <v>129.26781640999999</v>
      </c>
      <c r="J37" s="83">
        <v>63.82822719</v>
      </c>
      <c r="K37" s="83">
        <v>301.68458006999998</v>
      </c>
      <c r="L37" s="83">
        <v>37.956751359999998</v>
      </c>
      <c r="M37" s="83">
        <v>31.69030656</v>
      </c>
      <c r="N37" s="27"/>
      <c r="O37" s="29" t="s">
        <v>36</v>
      </c>
      <c r="P37" s="27">
        <v>0</v>
      </c>
      <c r="Q37" s="27">
        <v>61.341402345062498</v>
      </c>
      <c r="R37" s="27">
        <v>61.341402345062498</v>
      </c>
      <c r="S37" s="27">
        <v>129.75151155128199</v>
      </c>
      <c r="T37" s="27">
        <v>10.503115832250501</v>
      </c>
      <c r="U37" s="27">
        <v>0</v>
      </c>
      <c r="V37" s="27">
        <v>10765.1202632318</v>
      </c>
      <c r="W37" s="27">
        <v>52.150760036710203</v>
      </c>
      <c r="X37" s="27">
        <v>0</v>
      </c>
      <c r="Y37" s="27">
        <v>8.9781176515835206</v>
      </c>
      <c r="Z37" s="27">
        <v>0</v>
      </c>
      <c r="AA37" s="27">
        <v>56.173711983346301</v>
      </c>
      <c r="AB37" s="27">
        <v>56.173711983346301</v>
      </c>
      <c r="AC37" s="27">
        <v>3157462.2411349299</v>
      </c>
      <c r="AD37" s="27">
        <v>0</v>
      </c>
      <c r="AE37" s="27">
        <v>14.5608775834223</v>
      </c>
      <c r="AF37" s="27">
        <v>3.163976071565</v>
      </c>
      <c r="AG37" s="27">
        <v>5.0547668874992304</v>
      </c>
      <c r="AH37" s="27">
        <v>0</v>
      </c>
      <c r="AI37" s="27">
        <v>0</v>
      </c>
      <c r="AJ37" s="27">
        <v>2733.0284442533698</v>
      </c>
      <c r="AK37" s="27">
        <v>0</v>
      </c>
      <c r="AL37" s="27">
        <v>393.32325086944701</v>
      </c>
      <c r="AM37" s="27">
        <v>43.702643522545003</v>
      </c>
      <c r="AN37" s="27">
        <v>437.02589439199198</v>
      </c>
      <c r="AO37" s="27">
        <v>0</v>
      </c>
      <c r="AP37" s="27">
        <v>27.892147354839398</v>
      </c>
      <c r="AQ37" s="27">
        <v>0.28115914107927198</v>
      </c>
      <c r="AR37" s="27">
        <v>227.30802714562</v>
      </c>
      <c r="AS37" s="27">
        <v>0.30927585828689802</v>
      </c>
      <c r="AT37" s="27">
        <v>84.816388167793704</v>
      </c>
      <c r="AU37" s="27">
        <v>102.154516994879</v>
      </c>
      <c r="AV37" s="27">
        <v>9.3719930664638407E-2</v>
      </c>
      <c r="AW37" s="27">
        <v>0</v>
      </c>
      <c r="AX37" s="27">
        <v>65.978703241345499</v>
      </c>
      <c r="AY37" s="27">
        <v>1531.9989691130199</v>
      </c>
      <c r="AZ37" s="27">
        <v>937.14693937267396</v>
      </c>
      <c r="BA37" s="27">
        <v>594.85202974034996</v>
      </c>
      <c r="BB37" s="27">
        <v>0.75537947386696203</v>
      </c>
      <c r="BC37" s="27">
        <v>0</v>
      </c>
      <c r="BD37" s="27">
        <v>22.3990209494204</v>
      </c>
      <c r="BE37" s="27">
        <v>6.1386623235613396</v>
      </c>
      <c r="BF37" s="27">
        <v>254.63657633227999</v>
      </c>
      <c r="BG37" s="27">
        <v>16.869556595402202</v>
      </c>
      <c r="BH37" s="27">
        <v>3.28019240617955</v>
      </c>
      <c r="BI37" s="27">
        <v>363.82007639015097</v>
      </c>
      <c r="BJ37" s="27">
        <v>9.7644046732024901</v>
      </c>
      <c r="BK37" s="27">
        <v>0.140579452151435</v>
      </c>
      <c r="BL37" s="27">
        <v>15.4637601150812</v>
      </c>
      <c r="BM37" s="27">
        <v>9.3720005291092704E-3</v>
      </c>
      <c r="BN37" s="27">
        <v>114.93529269553601</v>
      </c>
      <c r="BO37" s="27">
        <v>35.767151242741797</v>
      </c>
      <c r="BP37" s="27">
        <v>0</v>
      </c>
      <c r="BQ37" s="27">
        <v>3.87990290249728E-2</v>
      </c>
      <c r="BR37" s="27">
        <v>29.8597677221378</v>
      </c>
      <c r="BS37" s="27">
        <v>76.681494429087707</v>
      </c>
      <c r="BT37" s="27">
        <v>755.70619245247599</v>
      </c>
      <c r="BU37" s="27">
        <v>18.459811675433301</v>
      </c>
      <c r="BW37" s="56">
        <f t="shared" si="10"/>
        <v>-8.2914331873124955E-5</v>
      </c>
      <c r="BX37" s="56">
        <f t="shared" si="11"/>
        <v>-9.9657799369737773E-5</v>
      </c>
      <c r="BY37" s="56">
        <f t="shared" si="12"/>
        <v>-8.7882967282880675E-5</v>
      </c>
      <c r="BZ37" s="56">
        <f t="shared" si="13"/>
        <v>-1.0751037097128836E-4</v>
      </c>
      <c r="CA37" s="56">
        <f t="shared" si="14"/>
        <v>-1.2372328751017277E-4</v>
      </c>
      <c r="CB37" s="56">
        <f t="shared" si="15"/>
        <v>-6.2092601298572716E-5</v>
      </c>
      <c r="CC37" s="56">
        <f t="shared" si="16"/>
        <v>-8.1425251432993973E-5</v>
      </c>
      <c r="CD37" s="56">
        <f t="shared" si="17"/>
        <v>-0.52547042219305862</v>
      </c>
      <c r="CE37" s="56">
        <f t="shared" si="18"/>
        <v>-0.83544716350987691</v>
      </c>
      <c r="CF37" s="56">
        <f t="shared" si="19"/>
        <v>-0.81379985688923084</v>
      </c>
      <c r="CG37" s="56" t="e">
        <f>IF(#REF!=0,"",(#REF!-L37)/L37)</f>
        <v>#REF!</v>
      </c>
      <c r="CH37" s="56" t="e">
        <f>IF(#REF!=0,"",(#REF!-M37)/M37)</f>
        <v>#REF!</v>
      </c>
    </row>
    <row r="38" spans="1:86" x14ac:dyDescent="0.3">
      <c r="A38" s="44" t="s">
        <v>37</v>
      </c>
      <c r="B38" s="27">
        <v>4311.5998419999996</v>
      </c>
      <c r="C38" s="27">
        <v>493.5743228</v>
      </c>
      <c r="D38" s="27">
        <v>127.35156555</v>
      </c>
      <c r="E38" s="27">
        <v>696.26252969999996</v>
      </c>
      <c r="F38" s="27">
        <v>494.35599483999999</v>
      </c>
      <c r="G38" s="27">
        <v>29.953182940000001</v>
      </c>
      <c r="H38" s="27">
        <v>280.06683679999998</v>
      </c>
      <c r="I38" s="83">
        <v>39.802416489999999</v>
      </c>
      <c r="J38" s="83">
        <v>19.653132469999999</v>
      </c>
      <c r="K38" s="83">
        <v>92.890678080000001</v>
      </c>
      <c r="L38" s="83">
        <v>11.687136000000001</v>
      </c>
      <c r="M38" s="83">
        <v>9.7576560000000008</v>
      </c>
      <c r="N38" s="27"/>
      <c r="O38" s="29" t="s">
        <v>37</v>
      </c>
      <c r="P38" s="27">
        <v>0</v>
      </c>
      <c r="Q38" s="27">
        <v>31.666672339895801</v>
      </c>
      <c r="R38" s="27">
        <v>31.666672339895801</v>
      </c>
      <c r="S38" s="27">
        <v>67.114992066667696</v>
      </c>
      <c r="T38" s="27">
        <v>4.8683619059028</v>
      </c>
      <c r="U38" s="27">
        <v>0</v>
      </c>
      <c r="V38" s="27">
        <v>4318.3704294052404</v>
      </c>
      <c r="W38" s="27">
        <v>24.6981545368144</v>
      </c>
      <c r="X38" s="27">
        <v>0</v>
      </c>
      <c r="Y38" s="27">
        <v>3.8107907151473999</v>
      </c>
      <c r="Z38" s="27">
        <v>0</v>
      </c>
      <c r="AA38" s="27">
        <v>22.905341141597301</v>
      </c>
      <c r="AB38" s="27">
        <v>22.905341141597301</v>
      </c>
      <c r="AC38" s="27">
        <v>973715.52148679702</v>
      </c>
      <c r="AD38" s="27">
        <v>0</v>
      </c>
      <c r="AE38" s="27">
        <v>7.8921418956662599</v>
      </c>
      <c r="AF38" s="27">
        <v>1.66467527548537</v>
      </c>
      <c r="AG38" s="27">
        <v>2.0620747566372799</v>
      </c>
      <c r="AH38" s="27">
        <v>0</v>
      </c>
      <c r="AI38" s="27">
        <v>0</v>
      </c>
      <c r="AJ38" s="27">
        <v>494.25106852516302</v>
      </c>
      <c r="AK38" s="27">
        <v>0</v>
      </c>
      <c r="AL38" s="27">
        <v>114.77630000496001</v>
      </c>
      <c r="AM38" s="27">
        <v>12.7529249778159</v>
      </c>
      <c r="AN38" s="27">
        <v>127.529224982776</v>
      </c>
      <c r="AO38" s="27">
        <v>0</v>
      </c>
      <c r="AP38" s="27">
        <v>13.022284094479</v>
      </c>
      <c r="AQ38" s="27">
        <v>0.14855141784751699</v>
      </c>
      <c r="AR38" s="27">
        <v>57.505374696671502</v>
      </c>
      <c r="AS38" s="27">
        <v>0.163406556545798</v>
      </c>
      <c r="AT38" s="27">
        <v>44.812979271041698</v>
      </c>
      <c r="AU38" s="27">
        <v>53.973641319025297</v>
      </c>
      <c r="AV38" s="27">
        <v>4.9517385869475301E-2</v>
      </c>
      <c r="AW38" s="27">
        <v>0</v>
      </c>
      <c r="AX38" s="27">
        <v>34.860042108279998</v>
      </c>
      <c r="AY38" s="27">
        <v>697.37112756967895</v>
      </c>
      <c r="AZ38" s="27">
        <v>495.14434152273202</v>
      </c>
      <c r="BA38" s="27">
        <v>202.22678604694701</v>
      </c>
      <c r="BB38" s="27">
        <v>0.39910489481197298</v>
      </c>
      <c r="BC38" s="27">
        <v>0</v>
      </c>
      <c r="BD38" s="27">
        <v>11.834588645094399</v>
      </c>
      <c r="BE38" s="27">
        <v>3.2433741629325801</v>
      </c>
      <c r="BF38" s="27">
        <v>134.53798464480701</v>
      </c>
      <c r="BG38" s="27">
        <v>8.9130804631910792</v>
      </c>
      <c r="BH38" s="27">
        <v>1.7330957081521401</v>
      </c>
      <c r="BI38" s="27">
        <v>192.22542579517901</v>
      </c>
      <c r="BJ38" s="27">
        <v>5.8484562446513104</v>
      </c>
      <c r="BK38" s="27">
        <v>7.4275580614758793E-2</v>
      </c>
      <c r="BL38" s="27">
        <v>8.1703218307181</v>
      </c>
      <c r="BM38" s="27">
        <v>4.9517386200168597E-3</v>
      </c>
      <c r="BN38" s="27">
        <v>29.986190900422699</v>
      </c>
      <c r="BO38" s="27">
        <v>14.667232810266</v>
      </c>
      <c r="BP38" s="27">
        <v>0</v>
      </c>
      <c r="BQ38" s="27">
        <v>3.2201219340839998E-2</v>
      </c>
      <c r="BR38" s="27">
        <v>9.5074385657677301</v>
      </c>
      <c r="BS38" s="27">
        <v>8.5972592255162894</v>
      </c>
      <c r="BT38" s="27">
        <v>280.47378043067198</v>
      </c>
      <c r="BU38" s="27">
        <v>4.0375550372107103</v>
      </c>
      <c r="BW38" s="56">
        <f t="shared" si="10"/>
        <v>1.570319058667598E-3</v>
      </c>
      <c r="BX38" s="56">
        <f t="shared" si="11"/>
        <v>1.3711120978172088E-3</v>
      </c>
      <c r="BY38" s="56">
        <f t="shared" si="12"/>
        <v>1.3950313999575061E-3</v>
      </c>
      <c r="BZ38" s="56">
        <f t="shared" si="13"/>
        <v>1.5922124520425533E-3</v>
      </c>
      <c r="CA38" s="56">
        <f t="shared" si="14"/>
        <v>1.5946942910789973E-3</v>
      </c>
      <c r="CB38" s="56">
        <f t="shared" si="15"/>
        <v>1.1019850707958644E-3</v>
      </c>
      <c r="CC38" s="56">
        <f t="shared" si="16"/>
        <v>1.4530232687371273E-3</v>
      </c>
      <c r="CD38" s="56">
        <f t="shared" si="17"/>
        <v>-0.20440327164930377</v>
      </c>
      <c r="CE38" s="56">
        <f t="shared" si="18"/>
        <v>-0.75228570237674686</v>
      </c>
      <c r="CF38" s="56">
        <f t="shared" si="19"/>
        <v>-0.75341614879944574</v>
      </c>
      <c r="CG38" s="56" t="e">
        <f>IF(#REF!=0,"",(#REF!-L38)/L38)</f>
        <v>#REF!</v>
      </c>
      <c r="CH38" s="56" t="e">
        <f>IF(#REF!=0,"",(#REF!-M38)/M38)</f>
        <v>#REF!</v>
      </c>
    </row>
    <row r="39" spans="1:86" x14ac:dyDescent="0.3">
      <c r="A39" s="44" t="s">
        <v>130</v>
      </c>
      <c r="B39" s="27">
        <v>260.25957169999998</v>
      </c>
      <c r="C39" s="27">
        <v>46.355888239999999</v>
      </c>
      <c r="D39" s="27">
        <v>9.8607333599999993</v>
      </c>
      <c r="E39" s="27">
        <v>45.939816569999998</v>
      </c>
      <c r="F39" s="27">
        <v>27.37164117</v>
      </c>
      <c r="G39" s="27">
        <v>4.2170499299999999</v>
      </c>
      <c r="H39" s="27">
        <v>17.834071990000002</v>
      </c>
      <c r="I39" s="83">
        <v>2.91182601</v>
      </c>
      <c r="J39" s="83">
        <v>1.4377644999999999</v>
      </c>
      <c r="K39" s="83">
        <v>6.7956051799999999</v>
      </c>
      <c r="L39" s="83">
        <v>0.85499599999999998</v>
      </c>
      <c r="M39" s="83">
        <v>0.71384099999999995</v>
      </c>
      <c r="N39" s="27"/>
      <c r="O39" s="29" t="s">
        <v>130</v>
      </c>
      <c r="P39" s="27">
        <v>0</v>
      </c>
      <c r="Q39" s="27">
        <v>2.1761590581114101</v>
      </c>
      <c r="R39" s="27">
        <v>2.1761590581114101</v>
      </c>
      <c r="S39" s="27">
        <v>4.6139967658195404</v>
      </c>
      <c r="T39" s="27">
        <v>0.327289737857614</v>
      </c>
      <c r="U39" s="27">
        <v>0</v>
      </c>
      <c r="V39" s="27">
        <v>260.25951310923301</v>
      </c>
      <c r="W39" s="27">
        <v>1.6680393859984399</v>
      </c>
      <c r="X39" s="27">
        <v>0</v>
      </c>
      <c r="Y39" s="27">
        <v>0.25105831225119402</v>
      </c>
      <c r="Z39" s="27">
        <v>0</v>
      </c>
      <c r="AA39" s="27">
        <v>1.4940327405457501</v>
      </c>
      <c r="AB39" s="27">
        <v>1.4940327405457501</v>
      </c>
      <c r="AC39" s="27">
        <v>71129.923268131606</v>
      </c>
      <c r="AD39" s="27">
        <v>0</v>
      </c>
      <c r="AE39" s="27">
        <v>0.54728849181699402</v>
      </c>
      <c r="AF39" s="27">
        <v>0.114810376238694</v>
      </c>
      <c r="AG39" s="27">
        <v>0.13451789046335599</v>
      </c>
      <c r="AH39" s="27">
        <v>0</v>
      </c>
      <c r="AI39" s="27">
        <v>0</v>
      </c>
      <c r="AJ39" s="27">
        <v>46.355874005853202</v>
      </c>
      <c r="AK39" s="27">
        <v>0</v>
      </c>
      <c r="AL39" s="27">
        <v>8.8746774693144097</v>
      </c>
      <c r="AM39" s="27">
        <v>0.98607219255168399</v>
      </c>
      <c r="AN39" s="27">
        <v>9.8607496618660999</v>
      </c>
      <c r="AO39" s="27">
        <v>0</v>
      </c>
      <c r="AP39" s="27">
        <v>0.87682363555393805</v>
      </c>
      <c r="AQ39" s="27">
        <v>8.2115633525686495E-3</v>
      </c>
      <c r="AR39" s="27">
        <v>3.1656809927412799</v>
      </c>
      <c r="AS39" s="27">
        <v>9.0326325942337998E-3</v>
      </c>
      <c r="AT39" s="27">
        <v>2.4771333079801798</v>
      </c>
      <c r="AU39" s="27">
        <v>2.9835067819683898</v>
      </c>
      <c r="AV39" s="27">
        <v>2.7371504158468199E-3</v>
      </c>
      <c r="AW39" s="27">
        <v>0</v>
      </c>
      <c r="AX39" s="27">
        <v>1.9269623064755199</v>
      </c>
      <c r="AY39" s="27">
        <v>45.938324699702903</v>
      </c>
      <c r="AZ39" s="27">
        <v>27.370154591070101</v>
      </c>
      <c r="BA39" s="27">
        <v>18.5681701086327</v>
      </c>
      <c r="BB39" s="27">
        <v>2.20614777581199E-2</v>
      </c>
      <c r="BC39" s="27">
        <v>0</v>
      </c>
      <c r="BD39" s="27">
        <v>0.65418171596752595</v>
      </c>
      <c r="BE39" s="27">
        <v>0.17928449985394301</v>
      </c>
      <c r="BF39" s="27">
        <v>7.43687296416938</v>
      </c>
      <c r="BG39" s="27">
        <v>0.49269003565976</v>
      </c>
      <c r="BH39" s="27">
        <v>9.5800938066656696E-2</v>
      </c>
      <c r="BI39" s="27">
        <v>10.625668634291699</v>
      </c>
      <c r="BJ39" s="27">
        <v>0.412524998063239</v>
      </c>
      <c r="BK39" s="27">
        <v>4.1057558270914899E-3</v>
      </c>
      <c r="BL39" s="27">
        <v>0.451631111625523</v>
      </c>
      <c r="BM39" s="27">
        <v>2.7371506363090198E-4</v>
      </c>
      <c r="BN39" s="27">
        <v>4.2171009088554099</v>
      </c>
      <c r="BO39" s="27">
        <v>0.95807026176398402</v>
      </c>
      <c r="BP39" s="27">
        <v>0</v>
      </c>
      <c r="BQ39" s="27">
        <v>2.3728354611683398E-3</v>
      </c>
      <c r="BR39" s="27">
        <v>0.57575739573868601</v>
      </c>
      <c r="BS39" s="27">
        <v>0.18368731079548201</v>
      </c>
      <c r="BT39" s="27">
        <v>17.834068133842599</v>
      </c>
      <c r="BU39" s="27">
        <v>0.20531309367218301</v>
      </c>
      <c r="BW39" s="56">
        <f t="shared" si="10"/>
        <v>-2.2512435022496922E-7</v>
      </c>
      <c r="BX39" s="56">
        <f t="shared" si="11"/>
        <v>-3.0706232448097534E-7</v>
      </c>
      <c r="BY39" s="56">
        <f t="shared" si="12"/>
        <v>1.6532103146308471E-6</v>
      </c>
      <c r="BZ39" s="56">
        <f t="shared" si="13"/>
        <v>-3.2474450454570503E-5</v>
      </c>
      <c r="CA39" s="56">
        <f t="shared" si="14"/>
        <v>-5.4310916932842846E-5</v>
      </c>
      <c r="CB39" s="56">
        <f t="shared" si="15"/>
        <v>1.2088748356352614E-5</v>
      </c>
      <c r="CC39" s="56">
        <f t="shared" si="16"/>
        <v>-2.1622416935652273E-7</v>
      </c>
      <c r="CD39" s="56">
        <f t="shared" si="17"/>
        <v>-0.25264797737299899</v>
      </c>
      <c r="CE39" s="56">
        <f t="shared" si="18"/>
        <v>-0.77236206773945659</v>
      </c>
      <c r="CF39" s="56">
        <f t="shared" si="19"/>
        <v>-0.78014721265108133</v>
      </c>
      <c r="CG39" s="56" t="e">
        <f>IF(#REF!=0,"",(#REF!-L39)/L39)</f>
        <v>#REF!</v>
      </c>
      <c r="CH39" s="56" t="e">
        <f>IF(#REF!=0,"",(#REF!-M39)/M39)</f>
        <v>#REF!</v>
      </c>
    </row>
    <row r="40" spans="1:86" x14ac:dyDescent="0.3">
      <c r="A40" s="44" t="s">
        <v>39</v>
      </c>
      <c r="B40" s="27"/>
      <c r="C40" s="27"/>
      <c r="D40" s="27"/>
      <c r="E40" s="27"/>
      <c r="F40" s="27"/>
      <c r="G40" s="27"/>
      <c r="H40" s="27"/>
      <c r="I40" s="83"/>
      <c r="J40" s="83"/>
      <c r="K40" s="83"/>
      <c r="L40" s="83"/>
      <c r="M40" s="83"/>
      <c r="N40" s="27"/>
      <c r="P40" s="27"/>
      <c r="BW40" s="56" t="str">
        <f t="shared" si="10"/>
        <v/>
      </c>
      <c r="BX40" s="56" t="str">
        <f t="shared" si="11"/>
        <v/>
      </c>
      <c r="BY40" s="56" t="str">
        <f t="shared" si="12"/>
        <v/>
      </c>
      <c r="BZ40" s="56" t="str">
        <f t="shared" si="13"/>
        <v/>
      </c>
      <c r="CA40" s="56" t="str">
        <f t="shared" si="14"/>
        <v/>
      </c>
      <c r="CB40" s="56" t="str">
        <f t="shared" si="15"/>
        <v/>
      </c>
      <c r="CC40" s="56" t="str">
        <f t="shared" si="16"/>
        <v/>
      </c>
      <c r="CD40" s="56" t="str">
        <f t="shared" si="17"/>
        <v/>
      </c>
      <c r="CE40" s="56" t="str">
        <f t="shared" si="18"/>
        <v/>
      </c>
      <c r="CF40" s="56" t="str">
        <f t="shared" si="19"/>
        <v/>
      </c>
      <c r="CG40" s="56" t="e">
        <f>IF(#REF!=0,"",(#REF!-L40)/L40)</f>
        <v>#REF!</v>
      </c>
      <c r="CH40" s="56" t="e">
        <f>IF(#REF!=0,"",(#REF!-M40)/M40)</f>
        <v>#REF!</v>
      </c>
    </row>
    <row r="41" spans="1:86" x14ac:dyDescent="0.3">
      <c r="A41" s="44" t="s">
        <v>40</v>
      </c>
      <c r="B41" s="27">
        <v>1402.4476913999999</v>
      </c>
      <c r="C41" s="27">
        <v>265.16592817999998</v>
      </c>
      <c r="D41" s="27">
        <v>57.469255680000003</v>
      </c>
      <c r="E41" s="27">
        <v>220.93936848000001</v>
      </c>
      <c r="F41" s="27">
        <v>141.4632392</v>
      </c>
      <c r="G41" s="27">
        <v>24.895877649999999</v>
      </c>
      <c r="H41" s="27">
        <v>109.31479874999999</v>
      </c>
      <c r="I41" s="83">
        <v>15.55453702</v>
      </c>
      <c r="J41" s="83">
        <v>7.6803219199999999</v>
      </c>
      <c r="K41" s="83">
        <v>36.301101369999998</v>
      </c>
      <c r="L41" s="83">
        <v>4.56726016</v>
      </c>
      <c r="M41" s="83">
        <v>3.8132313600000001</v>
      </c>
      <c r="N41" s="27"/>
      <c r="O41" s="29" t="s">
        <v>40</v>
      </c>
      <c r="P41" s="27">
        <v>0</v>
      </c>
      <c r="Q41" s="27">
        <v>13.419836114573901</v>
      </c>
      <c r="R41" s="27">
        <v>13.419836114573901</v>
      </c>
      <c r="S41" s="27">
        <v>28.454058717571399</v>
      </c>
      <c r="T41" s="27">
        <v>2.01459610282209</v>
      </c>
      <c r="U41" s="27">
        <v>0</v>
      </c>
      <c r="V41" s="27">
        <v>1401.59661590524</v>
      </c>
      <c r="W41" s="27">
        <v>10.271573488443901</v>
      </c>
      <c r="X41" s="27">
        <v>0</v>
      </c>
      <c r="Y41" s="27">
        <v>1.54269795716827</v>
      </c>
      <c r="Z41" s="27">
        <v>0</v>
      </c>
      <c r="AA41" s="27">
        <v>9.1725213812551996</v>
      </c>
      <c r="AB41" s="27">
        <v>9.1725213812551996</v>
      </c>
      <c r="AC41" s="27">
        <v>379714.74678262899</v>
      </c>
      <c r="AD41" s="27">
        <v>0</v>
      </c>
      <c r="AE41" s="27">
        <v>3.3774813636204302</v>
      </c>
      <c r="AF41" s="27">
        <v>0.70821241558667702</v>
      </c>
      <c r="AG41" s="27">
        <v>0.82586774161168797</v>
      </c>
      <c r="AH41" s="27">
        <v>0</v>
      </c>
      <c r="AI41" s="27">
        <v>0</v>
      </c>
      <c r="AJ41" s="27">
        <v>264.95278795394501</v>
      </c>
      <c r="AK41" s="27">
        <v>0</v>
      </c>
      <c r="AL41" s="27">
        <v>51.686725882813299</v>
      </c>
      <c r="AM41" s="27">
        <v>5.7429856953102103</v>
      </c>
      <c r="AN41" s="27">
        <v>57.429711578123502</v>
      </c>
      <c r="AO41" s="27">
        <v>0</v>
      </c>
      <c r="AP41" s="27">
        <v>5.3979115837453202</v>
      </c>
      <c r="AQ41" s="27">
        <v>4.2414314279887698E-2</v>
      </c>
      <c r="AR41" s="27">
        <v>19.121437106764301</v>
      </c>
      <c r="AS41" s="27">
        <v>4.6655900284947302E-2</v>
      </c>
      <c r="AT41" s="27">
        <v>12.7950497417836</v>
      </c>
      <c r="AU41" s="27">
        <v>15.410608200091399</v>
      </c>
      <c r="AV41" s="27">
        <v>1.4138209957175201E-2</v>
      </c>
      <c r="AW41" s="27">
        <v>0</v>
      </c>
      <c r="AX41" s="27">
        <v>9.9532688812094499</v>
      </c>
      <c r="AY41" s="27">
        <v>220.79717757723</v>
      </c>
      <c r="AZ41" s="27">
        <v>141.37411623913499</v>
      </c>
      <c r="BA41" s="27">
        <v>79.423061338095295</v>
      </c>
      <c r="BB41" s="27">
        <v>0.113953152885023</v>
      </c>
      <c r="BC41" s="27">
        <v>0</v>
      </c>
      <c r="BD41" s="27">
        <v>3.3790222611705398</v>
      </c>
      <c r="BE41" s="27">
        <v>0.92605121226651599</v>
      </c>
      <c r="BF41" s="27">
        <v>38.413423171679398</v>
      </c>
      <c r="BG41" s="27">
        <v>2.5448753561842401</v>
      </c>
      <c r="BH41" s="27">
        <v>0.49483751715471402</v>
      </c>
      <c r="BI41" s="27">
        <v>54.884400535723103</v>
      </c>
      <c r="BJ41" s="27">
        <v>2.5493437461474699</v>
      </c>
      <c r="BK41" s="27">
        <v>2.1207246041325602E-2</v>
      </c>
      <c r="BL41" s="27">
        <v>2.3327967173178501</v>
      </c>
      <c r="BM41" s="27">
        <v>1.4138211059486201E-3</v>
      </c>
      <c r="BN41" s="27">
        <v>24.8769235646532</v>
      </c>
      <c r="BO41" s="27">
        <v>5.88274526798617</v>
      </c>
      <c r="BP41" s="27">
        <v>0</v>
      </c>
      <c r="BQ41" s="27">
        <v>1.47134987600765E-2</v>
      </c>
      <c r="BR41" s="27">
        <v>3.5109983274954901</v>
      </c>
      <c r="BS41" s="27">
        <v>0.92538066728616497</v>
      </c>
      <c r="BT41" s="27">
        <v>109.24381542904599</v>
      </c>
      <c r="BU41" s="27">
        <v>1.2293515428170601</v>
      </c>
      <c r="BW41" s="56">
        <f t="shared" si="10"/>
        <v>-6.0685008074014887E-4</v>
      </c>
      <c r="BX41" s="56">
        <f t="shared" si="11"/>
        <v>-8.0379944556938315E-4</v>
      </c>
      <c r="BY41" s="56">
        <f t="shared" si="12"/>
        <v>-6.8809142225002026E-4</v>
      </c>
      <c r="BZ41" s="56">
        <f t="shared" si="13"/>
        <v>-6.4357431519897949E-4</v>
      </c>
      <c r="CA41" s="56">
        <f t="shared" si="14"/>
        <v>-6.3000791844594031E-4</v>
      </c>
      <c r="CB41" s="56">
        <f t="shared" si="15"/>
        <v>-7.6133429049041288E-4</v>
      </c>
      <c r="CC41" s="56">
        <f t="shared" si="16"/>
        <v>-6.4934777144251381E-4</v>
      </c>
      <c r="CD41" s="56">
        <f t="shared" si="17"/>
        <v>-0.1372397585785616</v>
      </c>
      <c r="CE41" s="56">
        <f t="shared" si="18"/>
        <v>-0.73769379411350366</v>
      </c>
      <c r="CF41" s="56">
        <f t="shared" si="19"/>
        <v>-0.74732112704339138</v>
      </c>
      <c r="CG41" s="56" t="e">
        <f>IF(#REF!=0,"",(#REF!-L41)/L41)</f>
        <v>#REF!</v>
      </c>
      <c r="CH41" s="56" t="e">
        <f>IF(#REF!=0,"",(#REF!-M41)/M41)</f>
        <v>#REF!</v>
      </c>
    </row>
    <row r="42" spans="1:86" x14ac:dyDescent="0.3">
      <c r="A42" s="44" t="s">
        <v>41</v>
      </c>
      <c r="B42" s="27">
        <v>4684.2862929000003</v>
      </c>
      <c r="C42" s="27">
        <v>1061.7728342</v>
      </c>
      <c r="D42" s="27">
        <v>197.42808897</v>
      </c>
      <c r="E42" s="27">
        <v>799.25249281000004</v>
      </c>
      <c r="F42" s="27">
        <v>463.40521030000002</v>
      </c>
      <c r="G42" s="27">
        <v>89.661605280000003</v>
      </c>
      <c r="H42" s="27">
        <v>340.89051465</v>
      </c>
      <c r="I42" s="83">
        <v>55.5808617</v>
      </c>
      <c r="J42" s="83">
        <v>27.44401371</v>
      </c>
      <c r="K42" s="83">
        <v>129.71432962</v>
      </c>
      <c r="L42" s="83">
        <v>16.320141599999999</v>
      </c>
      <c r="M42" s="83">
        <v>13.6257786</v>
      </c>
      <c r="N42" s="27"/>
      <c r="O42" s="29" t="s">
        <v>41</v>
      </c>
      <c r="P42" s="27">
        <v>0</v>
      </c>
      <c r="Q42" s="27">
        <v>40.896698754597701</v>
      </c>
      <c r="R42" s="27">
        <v>40.896698754597701</v>
      </c>
      <c r="S42" s="27">
        <v>86.702653970965102</v>
      </c>
      <c r="T42" s="27">
        <v>6.1804145375226396</v>
      </c>
      <c r="U42" s="27">
        <v>0</v>
      </c>
      <c r="V42" s="27">
        <v>4686.1705477934402</v>
      </c>
      <c r="W42" s="27">
        <v>31.4672889657203</v>
      </c>
      <c r="X42" s="27">
        <v>0</v>
      </c>
      <c r="Y42" s="27">
        <v>4.7623828722449</v>
      </c>
      <c r="Z42" s="27">
        <v>0</v>
      </c>
      <c r="AA42" s="27">
        <v>28.404536522912</v>
      </c>
      <c r="AB42" s="27">
        <v>28.404536522912</v>
      </c>
      <c r="AC42" s="27">
        <v>1358333.7824456899</v>
      </c>
      <c r="AD42" s="27">
        <v>0</v>
      </c>
      <c r="AE42" s="27">
        <v>10.2648853385957</v>
      </c>
      <c r="AF42" s="27">
        <v>2.1559221932057899</v>
      </c>
      <c r="AG42" s="27">
        <v>2.5574160259065102</v>
      </c>
      <c r="AH42" s="27">
        <v>0</v>
      </c>
      <c r="AI42" s="27">
        <v>0</v>
      </c>
      <c r="AJ42" s="27">
        <v>1062.3881583139</v>
      </c>
      <c r="AK42" s="27">
        <v>0</v>
      </c>
      <c r="AL42" s="27">
        <v>177.771825085291</v>
      </c>
      <c r="AM42" s="27">
        <v>19.752468757750599</v>
      </c>
      <c r="AN42" s="27">
        <v>197.52429384304199</v>
      </c>
      <c r="AO42" s="27">
        <v>0</v>
      </c>
      <c r="AP42" s="27">
        <v>16.551964315161701</v>
      </c>
      <c r="AQ42" s="27">
        <v>0.13907092776004801</v>
      </c>
      <c r="AR42" s="27">
        <v>62.710342670348403</v>
      </c>
      <c r="AS42" s="27">
        <v>0.152977976487706</v>
      </c>
      <c r="AT42" s="27">
        <v>41.952950721186902</v>
      </c>
      <c r="AU42" s="27">
        <v>50.528967740868701</v>
      </c>
      <c r="AV42" s="27">
        <v>4.6356835595826602E-2</v>
      </c>
      <c r="AW42" s="27">
        <v>0</v>
      </c>
      <c r="AX42" s="27">
        <v>32.635230851480102</v>
      </c>
      <c r="AY42" s="27">
        <v>799.52597367119097</v>
      </c>
      <c r="AZ42" s="27">
        <v>463.543556744103</v>
      </c>
      <c r="BA42" s="27">
        <v>335.982416927087</v>
      </c>
      <c r="BB42" s="27">
        <v>0.37363596510083302</v>
      </c>
      <c r="BC42" s="27">
        <v>0</v>
      </c>
      <c r="BD42" s="27">
        <v>11.0792887117842</v>
      </c>
      <c r="BE42" s="27">
        <v>3.0363768525714101</v>
      </c>
      <c r="BF42" s="27">
        <v>125.951579336078</v>
      </c>
      <c r="BG42" s="27">
        <v>8.3442262934241604</v>
      </c>
      <c r="BH42" s="27">
        <v>1.6224950026731</v>
      </c>
      <c r="BI42" s="27">
        <v>179.95734486350599</v>
      </c>
      <c r="BJ42" s="27">
        <v>7.7090864749306904</v>
      </c>
      <c r="BK42" s="27">
        <v>6.9535206710869296E-2</v>
      </c>
      <c r="BL42" s="27">
        <v>7.6488837778402399</v>
      </c>
      <c r="BM42" s="27">
        <v>4.6356810352904797E-3</v>
      </c>
      <c r="BN42" s="27">
        <v>89.709388898626003</v>
      </c>
      <c r="BO42" s="27">
        <v>18.209024107024899</v>
      </c>
      <c r="BP42" s="27">
        <v>0</v>
      </c>
      <c r="BQ42" s="27">
        <v>4.3937214131119902E-2</v>
      </c>
      <c r="BR42" s="27">
        <v>11.1377639169084</v>
      </c>
      <c r="BS42" s="27">
        <v>5.1186545163445096</v>
      </c>
      <c r="BT42" s="27">
        <v>341.04818190335999</v>
      </c>
      <c r="BU42" s="27">
        <v>4.1537377108357099</v>
      </c>
      <c r="BW42" s="56">
        <f t="shared" si="10"/>
        <v>4.0225015629294006E-4</v>
      </c>
      <c r="BX42" s="56">
        <f t="shared" si="11"/>
        <v>5.7952519981697178E-4</v>
      </c>
      <c r="BY42" s="56">
        <f t="shared" si="12"/>
        <v>4.8729070692976465E-4</v>
      </c>
      <c r="BZ42" s="56">
        <f t="shared" si="13"/>
        <v>3.4217079540087888E-4</v>
      </c>
      <c r="CA42" s="56">
        <f t="shared" si="14"/>
        <v>2.9854313466483415E-4</v>
      </c>
      <c r="CB42" s="56">
        <f t="shared" si="15"/>
        <v>5.3293289225391416E-4</v>
      </c>
      <c r="CC42" s="56">
        <f t="shared" si="16"/>
        <v>4.6251581250909704E-4</v>
      </c>
      <c r="CD42" s="56">
        <f t="shared" si="17"/>
        <v>-0.26419458958122449</v>
      </c>
      <c r="CE42" s="56">
        <f t="shared" si="18"/>
        <v>-0.77479917468228665</v>
      </c>
      <c r="CF42" s="56">
        <f t="shared" si="19"/>
        <v>-0.78102236964779836</v>
      </c>
      <c r="CG42" s="56" t="e">
        <f>IF(#REF!=0,"",(#REF!-L42)/L42)</f>
        <v>#REF!</v>
      </c>
      <c r="CH42" s="56" t="e">
        <f>IF(#REF!=0,"",(#REF!-M42)/M42)</f>
        <v>#REF!</v>
      </c>
    </row>
    <row r="43" spans="1:86" x14ac:dyDescent="0.3">
      <c r="A43" s="44" t="s">
        <v>42</v>
      </c>
      <c r="B43" s="27">
        <v>1581.6475281</v>
      </c>
      <c r="C43" s="27">
        <v>368.00661219</v>
      </c>
      <c r="D43" s="27">
        <v>65.838911330000002</v>
      </c>
      <c r="E43" s="27">
        <v>260.41485641000003</v>
      </c>
      <c r="F43" s="27">
        <v>159.13751239000001</v>
      </c>
      <c r="G43" s="27">
        <v>29.575136709999999</v>
      </c>
      <c r="H43" s="27">
        <v>117.7574523</v>
      </c>
      <c r="I43" s="83">
        <v>17.877073370000002</v>
      </c>
      <c r="J43" s="83">
        <v>8.8271143300000006</v>
      </c>
      <c r="K43" s="83">
        <v>41.721424849999998</v>
      </c>
      <c r="L43" s="83">
        <v>5.2492236700000001</v>
      </c>
      <c r="M43" s="83">
        <v>4.3826065500000002</v>
      </c>
      <c r="N43" s="27"/>
      <c r="O43" s="29" t="s">
        <v>42</v>
      </c>
      <c r="P43" s="27">
        <v>0</v>
      </c>
      <c r="Q43" s="27">
        <v>13.904691261868001</v>
      </c>
      <c r="R43" s="27">
        <v>13.904691261868001</v>
      </c>
      <c r="S43" s="27">
        <v>29.476322678119601</v>
      </c>
      <c r="T43" s="27">
        <v>2.1105094820328798</v>
      </c>
      <c r="U43" s="27">
        <v>0</v>
      </c>
      <c r="V43" s="27">
        <v>1581.82083963028</v>
      </c>
      <c r="W43" s="27">
        <v>10.73564976952</v>
      </c>
      <c r="X43" s="27">
        <v>0</v>
      </c>
      <c r="Y43" s="27">
        <v>1.6328648529029901</v>
      </c>
      <c r="Z43" s="27">
        <v>0</v>
      </c>
      <c r="AA43" s="27">
        <v>9.7586095985074692</v>
      </c>
      <c r="AB43" s="27">
        <v>9.7586095985074692</v>
      </c>
      <c r="AC43" s="27">
        <v>436748.15062418301</v>
      </c>
      <c r="AD43" s="27">
        <v>0</v>
      </c>
      <c r="AE43" s="27">
        <v>3.4838161796006299</v>
      </c>
      <c r="AF43" s="27">
        <v>0.73248482919250202</v>
      </c>
      <c r="AG43" s="27">
        <v>0.87857746411812299</v>
      </c>
      <c r="AH43" s="27">
        <v>0</v>
      </c>
      <c r="AI43" s="27">
        <v>0</v>
      </c>
      <c r="AJ43" s="27">
        <v>368.028574811091</v>
      </c>
      <c r="AK43" s="27">
        <v>0</v>
      </c>
      <c r="AL43" s="27">
        <v>59.261881865330601</v>
      </c>
      <c r="AM43" s="27">
        <v>6.5846805557851997</v>
      </c>
      <c r="AN43" s="27">
        <v>65.846562421115806</v>
      </c>
      <c r="AO43" s="27">
        <v>0</v>
      </c>
      <c r="AP43" s="27">
        <v>5.6504272504505701</v>
      </c>
      <c r="AQ43" s="27">
        <v>4.7746120361337498E-2</v>
      </c>
      <c r="AR43" s="27">
        <v>22.313711763091298</v>
      </c>
      <c r="AS43" s="27">
        <v>5.2520586429449297E-2</v>
      </c>
      <c r="AT43" s="27">
        <v>14.4034560756626</v>
      </c>
      <c r="AU43" s="27">
        <v>17.347808109701901</v>
      </c>
      <c r="AV43" s="27">
        <v>1.5915465753953102E-2</v>
      </c>
      <c r="AW43" s="27">
        <v>0</v>
      </c>
      <c r="AX43" s="27">
        <v>11.204456246520801</v>
      </c>
      <c r="AY43" s="27">
        <v>260.42930142815402</v>
      </c>
      <c r="AZ43" s="27">
        <v>159.14562213451501</v>
      </c>
      <c r="BA43" s="27">
        <v>101.283679293639</v>
      </c>
      <c r="BB43" s="27">
        <v>0.12827786063482</v>
      </c>
      <c r="BC43" s="27">
        <v>0</v>
      </c>
      <c r="BD43" s="27">
        <v>3.8037838257907599</v>
      </c>
      <c r="BE43" s="27">
        <v>1.0424614229732601</v>
      </c>
      <c r="BF43" s="27">
        <v>43.242198008123999</v>
      </c>
      <c r="BG43" s="27">
        <v>2.8647759608018202</v>
      </c>
      <c r="BH43" s="27">
        <v>0.55704383890827103</v>
      </c>
      <c r="BI43" s="27">
        <v>61.783672128617603</v>
      </c>
      <c r="BJ43" s="27">
        <v>2.6076616412343601</v>
      </c>
      <c r="BK43" s="27">
        <v>2.3873139767522599E-2</v>
      </c>
      <c r="BL43" s="27">
        <v>2.6260417996329299</v>
      </c>
      <c r="BM43" s="27">
        <v>1.5915448337439401E-3</v>
      </c>
      <c r="BN43" s="27">
        <v>29.578471566438999</v>
      </c>
      <c r="BO43" s="27">
        <v>6.2539592903637304</v>
      </c>
      <c r="BP43" s="27">
        <v>0</v>
      </c>
      <c r="BQ43" s="27">
        <v>1.4736689897039501E-2</v>
      </c>
      <c r="BR43" s="27">
        <v>3.88476759597788</v>
      </c>
      <c r="BS43" s="27">
        <v>2.2543047829362202</v>
      </c>
      <c r="BT43" s="27">
        <v>117.77371903194999</v>
      </c>
      <c r="BU43" s="27">
        <v>1.50335581453011</v>
      </c>
      <c r="BW43" s="56">
        <f t="shared" si="10"/>
        <v>1.0957658214038643E-4</v>
      </c>
      <c r="BX43" s="56">
        <f t="shared" si="11"/>
        <v>5.9679963249321312E-5</v>
      </c>
      <c r="BY43" s="56">
        <f t="shared" si="12"/>
        <v>1.1620925925483198E-4</v>
      </c>
      <c r="BZ43" s="56">
        <f t="shared" si="13"/>
        <v>5.5469255299513152E-5</v>
      </c>
      <c r="CA43" s="56">
        <f t="shared" si="14"/>
        <v>5.0960608804301439E-5</v>
      </c>
      <c r="CB43" s="56">
        <f t="shared" si="15"/>
        <v>1.1275878355864862E-4</v>
      </c>
      <c r="CC43" s="56">
        <f t="shared" si="16"/>
        <v>1.3813760091001387E-4</v>
      </c>
      <c r="CD43" s="56">
        <f t="shared" si="17"/>
        <v>-0.22220539267899198</v>
      </c>
      <c r="CE43" s="56">
        <f t="shared" si="18"/>
        <v>-0.76090606701897334</v>
      </c>
      <c r="CF43" s="56">
        <f t="shared" si="19"/>
        <v>-0.76610075917607423</v>
      </c>
      <c r="CG43" s="56" t="e">
        <f>IF(#REF!=0,"",(#REF!-L43)/L43)</f>
        <v>#REF!</v>
      </c>
      <c r="CH43" s="56" t="e">
        <f>IF(#REF!=0,"",(#REF!-M43)/M43)</f>
        <v>#REF!</v>
      </c>
    </row>
    <row r="44" spans="1:86" x14ac:dyDescent="0.3">
      <c r="A44" s="44" t="s">
        <v>43</v>
      </c>
      <c r="B44" s="27">
        <v>13974.412784</v>
      </c>
      <c r="C44" s="27">
        <v>2579.1353534999998</v>
      </c>
      <c r="D44" s="27">
        <v>520.01522536000004</v>
      </c>
      <c r="E44" s="27">
        <v>2164.4586089999998</v>
      </c>
      <c r="F44" s="27">
        <v>1418.3630860000001</v>
      </c>
      <c r="G44" s="27">
        <v>189.00742622999999</v>
      </c>
      <c r="H44" s="27">
        <v>926.15069860000006</v>
      </c>
      <c r="I44" s="83">
        <v>147.22908018000001</v>
      </c>
      <c r="J44" s="83">
        <v>72.696909989999995</v>
      </c>
      <c r="K44" s="83">
        <v>343.60248947000002</v>
      </c>
      <c r="L44" s="83">
        <v>43.230696680000001</v>
      </c>
      <c r="M44" s="83">
        <v>36.093553380000003</v>
      </c>
      <c r="N44" s="27"/>
      <c r="O44" s="29" t="s">
        <v>43</v>
      </c>
      <c r="P44" s="27">
        <v>0</v>
      </c>
      <c r="Q44" s="27">
        <v>106.09447404819301</v>
      </c>
      <c r="R44" s="27">
        <v>106.09447404819301</v>
      </c>
      <c r="S44" s="27">
        <v>224.87385072849</v>
      </c>
      <c r="T44" s="27">
        <v>16.241732041103699</v>
      </c>
      <c r="U44" s="27">
        <v>0</v>
      </c>
      <c r="V44" s="27">
        <v>13972.4252557535</v>
      </c>
      <c r="W44" s="27">
        <v>82.470040389996598</v>
      </c>
      <c r="X44" s="27">
        <v>0</v>
      </c>
      <c r="Y44" s="27">
        <v>12.6647821145549</v>
      </c>
      <c r="Z44" s="27">
        <v>0</v>
      </c>
      <c r="AA44" s="27">
        <v>75.981511581477307</v>
      </c>
      <c r="AB44" s="27">
        <v>75.981511581477307</v>
      </c>
      <c r="AC44" s="27">
        <v>3595950.7752708602</v>
      </c>
      <c r="AD44" s="27">
        <v>0</v>
      </c>
      <c r="AE44" s="27">
        <v>26.488025499318599</v>
      </c>
      <c r="AF44" s="27">
        <v>5.5811176681088499</v>
      </c>
      <c r="AG44" s="27">
        <v>6.8404224082843097</v>
      </c>
      <c r="AH44" s="27">
        <v>0</v>
      </c>
      <c r="AI44" s="27">
        <v>0</v>
      </c>
      <c r="AJ44" s="27">
        <v>2578.7031918815801</v>
      </c>
      <c r="AK44" s="27">
        <v>0</v>
      </c>
      <c r="AL44" s="27">
        <v>467.94352298157401</v>
      </c>
      <c r="AM44" s="27">
        <v>51.993909373095903</v>
      </c>
      <c r="AN44" s="27">
        <v>519.93743235467105</v>
      </c>
      <c r="AO44" s="27">
        <v>0</v>
      </c>
      <c r="AP44" s="27">
        <v>43.4572292883933</v>
      </c>
      <c r="AQ44" s="27">
        <v>0.42545250568142001</v>
      </c>
      <c r="AR44" s="27">
        <v>185.20564938228</v>
      </c>
      <c r="AS44" s="27">
        <v>0.46799735563043898</v>
      </c>
      <c r="AT44" s="27">
        <v>128.34489186505499</v>
      </c>
      <c r="AU44" s="27">
        <v>154.58110507558999</v>
      </c>
      <c r="AV44" s="27">
        <v>0.14181786234648899</v>
      </c>
      <c r="AW44" s="27">
        <v>0</v>
      </c>
      <c r="AX44" s="27">
        <v>99.839555748937499</v>
      </c>
      <c r="AY44" s="27">
        <v>2164.0667048628602</v>
      </c>
      <c r="AZ44" s="27">
        <v>1418.0989347392399</v>
      </c>
      <c r="BA44" s="27">
        <v>745.96777012362304</v>
      </c>
      <c r="BB44" s="27">
        <v>1.1430439181699401</v>
      </c>
      <c r="BC44" s="27">
        <v>0</v>
      </c>
      <c r="BD44" s="27">
        <v>33.894399901585601</v>
      </c>
      <c r="BE44" s="27">
        <v>9.2890620586980592</v>
      </c>
      <c r="BF44" s="27">
        <v>385.31829846128397</v>
      </c>
      <c r="BG44" s="27">
        <v>25.527161021357202</v>
      </c>
      <c r="BH44" s="27">
        <v>4.9636059521795399</v>
      </c>
      <c r="BI44" s="27">
        <v>550.53574479560302</v>
      </c>
      <c r="BJ44" s="27">
        <v>19.694928033772999</v>
      </c>
      <c r="BK44" s="27">
        <v>0.21272590940679101</v>
      </c>
      <c r="BL44" s="27">
        <v>23.3998905095212</v>
      </c>
      <c r="BM44" s="27">
        <v>1.41817981947232E-2</v>
      </c>
      <c r="BN44" s="27">
        <v>188.980161783803</v>
      </c>
      <c r="BO44" s="27">
        <v>48.667044996095697</v>
      </c>
      <c r="BP44" s="27">
        <v>0</v>
      </c>
      <c r="BQ44" s="27">
        <v>0.10939991613835</v>
      </c>
      <c r="BR44" s="27">
        <v>31.117162482315599</v>
      </c>
      <c r="BS44" s="27">
        <v>24.942249517308401</v>
      </c>
      <c r="BT44" s="27">
        <v>926.017969604413</v>
      </c>
      <c r="BU44" s="27">
        <v>12.8427603715628</v>
      </c>
      <c r="BW44" s="56">
        <f t="shared" si="10"/>
        <v>-1.4222624429526123E-4</v>
      </c>
      <c r="BX44" s="56">
        <f t="shared" si="11"/>
        <v>-1.6756065858787857E-4</v>
      </c>
      <c r="BY44" s="56">
        <f t="shared" si="12"/>
        <v>-1.495975531776865E-4</v>
      </c>
      <c r="BZ44" s="56">
        <f t="shared" si="13"/>
        <v>-1.8106335483155948E-4</v>
      </c>
      <c r="CA44" s="56">
        <f t="shared" si="14"/>
        <v>-1.862367001563185E-4</v>
      </c>
      <c r="CB44" s="56">
        <f t="shared" si="15"/>
        <v>-1.4425066115559391E-4</v>
      </c>
      <c r="CC44" s="56">
        <f t="shared" si="16"/>
        <v>-1.4331252547527724E-4</v>
      </c>
      <c r="CD44" s="56">
        <f t="shared" si="17"/>
        <v>-0.27939185710809622</v>
      </c>
      <c r="CE44" s="56">
        <f t="shared" si="18"/>
        <v>-0.77658291056197748</v>
      </c>
      <c r="CF44" s="56">
        <f t="shared" si="19"/>
        <v>-0.77886798288720993</v>
      </c>
      <c r="CG44" s="56" t="e">
        <f>IF(#REF!=0,"",(#REF!-L44)/L44)</f>
        <v>#REF!</v>
      </c>
      <c r="CH44" s="56" t="e">
        <f>IF(#REF!=0,"",(#REF!-M44)/M44)</f>
        <v>#REF!</v>
      </c>
    </row>
    <row r="45" spans="1:86" x14ac:dyDescent="0.3">
      <c r="A45" s="44" t="s">
        <v>44</v>
      </c>
      <c r="B45" s="27">
        <v>225.54057829999999</v>
      </c>
      <c r="C45" s="27">
        <v>25.896481779999998</v>
      </c>
      <c r="D45" s="27">
        <v>7.1295912899999996</v>
      </c>
      <c r="E45" s="27">
        <v>38.62712947</v>
      </c>
      <c r="F45" s="27">
        <v>25.49426442</v>
      </c>
      <c r="G45" s="27">
        <v>2.2945786699999999</v>
      </c>
      <c r="H45" s="27">
        <v>14.58148375</v>
      </c>
      <c r="I45" s="83">
        <v>2.226648</v>
      </c>
      <c r="J45" s="83">
        <v>1.0994459999999999</v>
      </c>
      <c r="K45" s="83">
        <v>5.1965402699999999</v>
      </c>
      <c r="L45" s="83">
        <v>0.65380799999999994</v>
      </c>
      <c r="M45" s="83">
        <v>0.54586800000000002</v>
      </c>
      <c r="N45" s="27"/>
      <c r="O45" s="29" t="s">
        <v>44</v>
      </c>
      <c r="P45" s="27">
        <v>0</v>
      </c>
      <c r="Q45" s="27">
        <v>1.74492859204881</v>
      </c>
      <c r="R45" s="27">
        <v>1.74492859204881</v>
      </c>
      <c r="S45" s="27">
        <v>3.6992857874634102</v>
      </c>
      <c r="T45" s="27">
        <v>0.26385086043849898</v>
      </c>
      <c r="U45" s="27">
        <v>0</v>
      </c>
      <c r="V45" s="27">
        <v>225.54049460694301</v>
      </c>
      <c r="W45" s="27">
        <v>1.3432128985532099</v>
      </c>
      <c r="X45" s="27">
        <v>0</v>
      </c>
      <c r="Y45" s="27">
        <v>0.20342260926073499</v>
      </c>
      <c r="Z45" s="27">
        <v>0</v>
      </c>
      <c r="AA45" s="27">
        <v>1.2136082997183499</v>
      </c>
      <c r="AB45" s="27">
        <v>1.2136082997183499</v>
      </c>
      <c r="AC45" s="27">
        <v>54392.433358135298</v>
      </c>
      <c r="AD45" s="27">
        <v>0</v>
      </c>
      <c r="AE45" s="27">
        <v>0.43786476678957398</v>
      </c>
      <c r="AF45" s="27">
        <v>9.1977408567491703E-2</v>
      </c>
      <c r="AG45" s="27">
        <v>0.109265520450624</v>
      </c>
      <c r="AH45" s="27">
        <v>0</v>
      </c>
      <c r="AI45" s="27">
        <v>0</v>
      </c>
      <c r="AJ45" s="27">
        <v>25.896500823977401</v>
      </c>
      <c r="AK45" s="27">
        <v>0</v>
      </c>
      <c r="AL45" s="27">
        <v>6.4166532956342897</v>
      </c>
      <c r="AM45" s="27">
        <v>0.71296209703643598</v>
      </c>
      <c r="AN45" s="27">
        <v>7.12961539267073</v>
      </c>
      <c r="AO45" s="27">
        <v>0</v>
      </c>
      <c r="AP45" s="27">
        <v>0.706590182267123</v>
      </c>
      <c r="AQ45" s="27">
        <v>7.64834251007236E-3</v>
      </c>
      <c r="AR45" s="27">
        <v>2.6920432457547201</v>
      </c>
      <c r="AS45" s="27">
        <v>8.4131098948946395E-3</v>
      </c>
      <c r="AT45" s="27">
        <v>2.3072314908205001</v>
      </c>
      <c r="AU45" s="27">
        <v>2.7788735483942002</v>
      </c>
      <c r="AV45" s="27">
        <v>2.5494233260029602E-3</v>
      </c>
      <c r="AW45" s="27">
        <v>0</v>
      </c>
      <c r="AX45" s="27">
        <v>1.7947965409480899</v>
      </c>
      <c r="AY45" s="27">
        <v>38.625744101809403</v>
      </c>
      <c r="AZ45" s="27">
        <v>25.492881675733098</v>
      </c>
      <c r="BA45" s="27">
        <v>13.132862426076199</v>
      </c>
      <c r="BB45" s="27">
        <v>2.0548376571482101E-2</v>
      </c>
      <c r="BC45" s="27">
        <v>0</v>
      </c>
      <c r="BD45" s="27">
        <v>0.60931227919332798</v>
      </c>
      <c r="BE45" s="27">
        <v>0.166987174611573</v>
      </c>
      <c r="BF45" s="27">
        <v>6.9267903459603</v>
      </c>
      <c r="BG45" s="27">
        <v>0.45889676306376298</v>
      </c>
      <c r="BH45" s="27">
        <v>8.9229194706702597E-2</v>
      </c>
      <c r="BI45" s="27">
        <v>9.8968708697784802</v>
      </c>
      <c r="BJ45" s="27">
        <v>0.32870075672238802</v>
      </c>
      <c r="BK45" s="27">
        <v>3.82414788604308E-3</v>
      </c>
      <c r="BL45" s="27">
        <v>0.42065512547054901</v>
      </c>
      <c r="BM45" s="27">
        <v>2.5494259715493501E-4</v>
      </c>
      <c r="BN45" s="27">
        <v>2.2945841829395301</v>
      </c>
      <c r="BO45" s="27">
        <v>0.77796272295037905</v>
      </c>
      <c r="BP45" s="27">
        <v>0</v>
      </c>
      <c r="BQ45" s="27">
        <v>1.87125869089546E-3</v>
      </c>
      <c r="BR45" s="27">
        <v>0.47683596864321998</v>
      </c>
      <c r="BS45" s="27">
        <v>0.22689719688486901</v>
      </c>
      <c r="BT45" s="27">
        <v>14.581479742279599</v>
      </c>
      <c r="BU45" s="27">
        <v>0.17873305512381699</v>
      </c>
      <c r="BW45" s="56">
        <f t="shared" si="10"/>
        <v>-3.7107760213175306E-7</v>
      </c>
      <c r="BX45" s="56">
        <f t="shared" si="11"/>
        <v>7.3538859698507498E-7</v>
      </c>
      <c r="BY45" s="56">
        <f t="shared" si="12"/>
        <v>3.3806525156908353E-6</v>
      </c>
      <c r="BZ45" s="56">
        <f t="shared" si="13"/>
        <v>-3.5865160305868612E-5</v>
      </c>
      <c r="CA45" s="56">
        <f t="shared" si="14"/>
        <v>-5.4237464714499923E-5</v>
      </c>
      <c r="CB45" s="56">
        <f t="shared" si="15"/>
        <v>2.4025933833929948E-6</v>
      </c>
      <c r="CC45" s="56">
        <f t="shared" si="16"/>
        <v>-2.7484997203238361E-7</v>
      </c>
      <c r="CD45" s="56">
        <f t="shared" si="17"/>
        <v>-0.21634286512784687</v>
      </c>
      <c r="CE45" s="56">
        <f t="shared" si="18"/>
        <v>-0.76001471610383864</v>
      </c>
      <c r="CF45" s="56">
        <f t="shared" si="19"/>
        <v>-0.76645840565797252</v>
      </c>
      <c r="CG45" s="56" t="e">
        <f>IF(#REF!=0,"",(#REF!-L45)/L45)</f>
        <v>#REF!</v>
      </c>
      <c r="CH45" s="56" t="e">
        <f>IF(#REF!=0,"",(#REF!-M45)/M45)</f>
        <v>#REF!</v>
      </c>
    </row>
    <row r="46" spans="1:86" x14ac:dyDescent="0.3">
      <c r="A46" s="44" t="s">
        <v>45</v>
      </c>
      <c r="B46" s="27">
        <v>11.7636614</v>
      </c>
      <c r="C46" s="27">
        <v>0.80879212</v>
      </c>
      <c r="D46" s="27">
        <v>0.27874902000000001</v>
      </c>
      <c r="E46" s="27">
        <v>2.0432982000000002</v>
      </c>
      <c r="F46" s="27">
        <v>1.5000120400000001</v>
      </c>
      <c r="G46" s="27">
        <v>5.1679999999999997E-2</v>
      </c>
      <c r="H46" s="27">
        <v>0.69122004000000004</v>
      </c>
      <c r="I46" s="83">
        <v>9.3282400000000001E-2</v>
      </c>
      <c r="J46" s="83">
        <v>4.6059799999999998E-2</v>
      </c>
      <c r="K46" s="83">
        <v>0.21770202</v>
      </c>
      <c r="L46" s="83">
        <v>2.7390399999999999E-2</v>
      </c>
      <c r="M46" s="83">
        <v>2.2868400000000001E-2</v>
      </c>
      <c r="N46" s="27"/>
      <c r="O46" s="29" t="s">
        <v>45</v>
      </c>
      <c r="P46" s="27">
        <v>0</v>
      </c>
      <c r="Q46" s="27">
        <v>8.5918558269812595E-2</v>
      </c>
      <c r="R46" s="27">
        <v>8.5918558269812595E-2</v>
      </c>
      <c r="S46" s="27">
        <v>0.18218594884174599</v>
      </c>
      <c r="T46" s="27">
        <v>1.28566296056482E-2</v>
      </c>
      <c r="U46" s="27">
        <v>0</v>
      </c>
      <c r="V46" s="27">
        <v>11.7636574678814</v>
      </c>
      <c r="W46" s="27">
        <v>6.5594144083070099E-2</v>
      </c>
      <c r="X46" s="27">
        <v>0</v>
      </c>
      <c r="Y46" s="27">
        <v>9.8151239934522704E-3</v>
      </c>
      <c r="Z46" s="27">
        <v>0</v>
      </c>
      <c r="AA46" s="27">
        <v>5.8269673241951703E-2</v>
      </c>
      <c r="AB46" s="27">
        <v>5.8269673241951703E-2</v>
      </c>
      <c r="AC46" s="27">
        <v>2278.6972888660998</v>
      </c>
      <c r="AD46" s="27">
        <v>0</v>
      </c>
      <c r="AE46" s="27">
        <v>2.1651445515523199E-2</v>
      </c>
      <c r="AF46" s="27">
        <v>4.5365530801324896E-3</v>
      </c>
      <c r="AG46" s="27">
        <v>5.2465847649597304E-3</v>
      </c>
      <c r="AH46" s="27">
        <v>0</v>
      </c>
      <c r="AI46" s="27">
        <v>0</v>
      </c>
      <c r="AJ46" s="27">
        <v>0.80879137110953103</v>
      </c>
      <c r="AK46" s="27">
        <v>0</v>
      </c>
      <c r="AL46" s="27">
        <v>0.250874518427884</v>
      </c>
      <c r="AM46" s="27">
        <v>2.7875284534025501E-2</v>
      </c>
      <c r="AN46" s="27">
        <v>0.27874980296190899</v>
      </c>
      <c r="AO46" s="27">
        <v>0</v>
      </c>
      <c r="AP46" s="27">
        <v>3.44563953328152E-2</v>
      </c>
      <c r="AQ46" s="27">
        <v>4.5000744059921601E-4</v>
      </c>
      <c r="AR46" s="27">
        <v>0.117948749152598</v>
      </c>
      <c r="AS46" s="27">
        <v>4.9500377541515704E-4</v>
      </c>
      <c r="AT46" s="27">
        <v>0.135751142269768</v>
      </c>
      <c r="AU46" s="27">
        <v>0.163501160182322</v>
      </c>
      <c r="AV46" s="27">
        <v>1.50000275577748E-4</v>
      </c>
      <c r="AW46" s="27">
        <v>0</v>
      </c>
      <c r="AX46" s="27">
        <v>0.10560073193449999</v>
      </c>
      <c r="AY46" s="27">
        <v>2.0432168805701099</v>
      </c>
      <c r="AZ46" s="27">
        <v>1.4999307812629099</v>
      </c>
      <c r="BA46" s="27">
        <v>0.54328609930719696</v>
      </c>
      <c r="BB46" s="27">
        <v>1.2090146993171101E-3</v>
      </c>
      <c r="BC46" s="27">
        <v>0</v>
      </c>
      <c r="BD46" s="27">
        <v>3.5850240028219099E-2</v>
      </c>
      <c r="BE46" s="27">
        <v>9.8251183606430804E-3</v>
      </c>
      <c r="BF46" s="27">
        <v>0.40755325539994602</v>
      </c>
      <c r="BG46" s="27">
        <v>2.70002259737539E-2</v>
      </c>
      <c r="BH46" s="27">
        <v>5.2500868069908502E-3</v>
      </c>
      <c r="BI46" s="27">
        <v>0.58230460159724795</v>
      </c>
      <c r="BJ46" s="27">
        <v>1.6381701549298099E-2</v>
      </c>
      <c r="BK46" s="27">
        <v>2.25003720299608E-4</v>
      </c>
      <c r="BL46" s="27">
        <v>2.4750188770757801E-2</v>
      </c>
      <c r="BM46" s="27">
        <v>1.50000275577748E-5</v>
      </c>
      <c r="BN46" s="27">
        <v>5.1680572319868598E-2</v>
      </c>
      <c r="BO46" s="27">
        <v>3.7378923712362899E-2</v>
      </c>
      <c r="BP46" s="27">
        <v>0</v>
      </c>
      <c r="BQ46" s="27">
        <v>9.5119094341286501E-5</v>
      </c>
      <c r="BR46" s="27">
        <v>2.2037515214647498E-2</v>
      </c>
      <c r="BS46" s="27">
        <v>3.60908665817887E-3</v>
      </c>
      <c r="BT46" s="27">
        <v>0.69121998269371698</v>
      </c>
      <c r="BU46" s="27">
        <v>7.4602274288044796E-3</v>
      </c>
      <c r="BW46" s="56">
        <f t="shared" si="10"/>
        <v>-3.3425975695820151E-7</v>
      </c>
      <c r="BX46" s="56">
        <f t="shared" si="11"/>
        <v>-9.2593690078384696E-7</v>
      </c>
      <c r="BY46" s="56">
        <f t="shared" si="12"/>
        <v>2.8088418354757517E-6</v>
      </c>
      <c r="BZ46" s="56">
        <f t="shared" si="13"/>
        <v>-3.9798121434411355E-5</v>
      </c>
      <c r="CA46" s="56">
        <f t="shared" si="14"/>
        <v>-5.4172056572422679E-5</v>
      </c>
      <c r="CB46" s="56">
        <f t="shared" si="15"/>
        <v>1.1074300863024831E-5</v>
      </c>
      <c r="CC46" s="56">
        <f t="shared" si="16"/>
        <v>-8.2905991921512444E-8</v>
      </c>
      <c r="CD46" s="56">
        <f t="shared" si="17"/>
        <v>-7.894138369282315E-2</v>
      </c>
      <c r="CE46" s="56">
        <f t="shared" si="18"/>
        <v>-0.72087091985531415</v>
      </c>
      <c r="CF46" s="56">
        <f t="shared" si="19"/>
        <v>-0.73234206443306449</v>
      </c>
      <c r="CG46" s="56" t="e">
        <f>IF(#REF!=0,"",(#REF!-L46)/L46)</f>
        <v>#REF!</v>
      </c>
      <c r="CH46" s="56" t="e">
        <f>IF(#REF!=0,"",(#REF!-M46)/M46)</f>
        <v>#REF!</v>
      </c>
    </row>
    <row r="47" spans="1:86" x14ac:dyDescent="0.3">
      <c r="A47" s="44" t="s">
        <v>46</v>
      </c>
      <c r="B47" s="27">
        <v>658.99072850000005</v>
      </c>
      <c r="C47" s="27">
        <v>103.70057672</v>
      </c>
      <c r="D47" s="27">
        <v>22.276317840000001</v>
      </c>
      <c r="E47" s="27">
        <v>111.33381489999999</v>
      </c>
      <c r="F47" s="27">
        <v>74.199830930000005</v>
      </c>
      <c r="G47" s="27">
        <v>8.2157855600000005</v>
      </c>
      <c r="H47" s="27">
        <v>44.789257409999998</v>
      </c>
      <c r="I47" s="83">
        <v>6.5095231900000003</v>
      </c>
      <c r="J47" s="83">
        <v>3.2141897400000001</v>
      </c>
      <c r="K47" s="83">
        <v>15.191893289999999</v>
      </c>
      <c r="L47" s="83">
        <v>1.91138352</v>
      </c>
      <c r="M47" s="83">
        <v>1.5958249200000001</v>
      </c>
      <c r="N47" s="27"/>
      <c r="O47" s="29" t="s">
        <v>46</v>
      </c>
      <c r="P47" s="27">
        <v>0</v>
      </c>
      <c r="Q47" s="27">
        <v>5.3990735157545604</v>
      </c>
      <c r="R47" s="27">
        <v>5.3990735157545604</v>
      </c>
      <c r="S47" s="27">
        <v>11.4467171831544</v>
      </c>
      <c r="T47" s="27">
        <v>0.81464943081517005</v>
      </c>
      <c r="U47" s="27">
        <v>0</v>
      </c>
      <c r="V47" s="27">
        <v>658.79122604540396</v>
      </c>
      <c r="W47" s="27">
        <v>4.1490393339241702</v>
      </c>
      <c r="X47" s="27">
        <v>0</v>
      </c>
      <c r="Y47" s="27">
        <v>0.62680966971312302</v>
      </c>
      <c r="Z47" s="27">
        <v>0</v>
      </c>
      <c r="AA47" s="27">
        <v>3.7358270195098</v>
      </c>
      <c r="AB47" s="27">
        <v>3.7358270195098</v>
      </c>
      <c r="AC47" s="27">
        <v>158959.21330709799</v>
      </c>
      <c r="AD47" s="27">
        <v>0</v>
      </c>
      <c r="AE47" s="27">
        <v>1.3560199880884201</v>
      </c>
      <c r="AF47" s="27">
        <v>0.28469437772207401</v>
      </c>
      <c r="AG47" s="27">
        <v>0.33635637630913201</v>
      </c>
      <c r="AH47" s="27">
        <v>0</v>
      </c>
      <c r="AI47" s="27">
        <v>0</v>
      </c>
      <c r="AJ47" s="27">
        <v>103.630401913611</v>
      </c>
      <c r="AK47" s="27">
        <v>0</v>
      </c>
      <c r="AL47" s="27">
        <v>20.039779559847201</v>
      </c>
      <c r="AM47" s="27">
        <v>2.2266571823828598</v>
      </c>
      <c r="AN47" s="27">
        <v>22.266436742229999</v>
      </c>
      <c r="AO47" s="27">
        <v>0</v>
      </c>
      <c r="AP47" s="27">
        <v>2.1819794121926601</v>
      </c>
      <c r="AQ47" s="27">
        <v>2.22542824231E-2</v>
      </c>
      <c r="AR47" s="27">
        <v>8.1402044822169604</v>
      </c>
      <c r="AS47" s="27">
        <v>2.4479410153386501E-2</v>
      </c>
      <c r="AT47" s="27">
        <v>6.7133357584175197</v>
      </c>
      <c r="AU47" s="27">
        <v>8.0856709491448804</v>
      </c>
      <c r="AV47" s="27">
        <v>7.4180357920380002E-3</v>
      </c>
      <c r="AW47" s="27">
        <v>0</v>
      </c>
      <c r="AX47" s="27">
        <v>5.2223037858871102</v>
      </c>
      <c r="AY47" s="27">
        <v>111.302102243864</v>
      </c>
      <c r="AZ47" s="27">
        <v>74.176494567370398</v>
      </c>
      <c r="BA47" s="27">
        <v>37.125607676493701</v>
      </c>
      <c r="BB47" s="27">
        <v>5.97894222236919E-2</v>
      </c>
      <c r="BC47" s="27">
        <v>0</v>
      </c>
      <c r="BD47" s="27">
        <v>1.7729130441971499</v>
      </c>
      <c r="BE47" s="27">
        <v>0.48588357281039601</v>
      </c>
      <c r="BF47" s="27">
        <v>20.1548427277787</v>
      </c>
      <c r="BG47" s="27">
        <v>1.3352513544646301</v>
      </c>
      <c r="BH47" s="27">
        <v>0.25963342096705699</v>
      </c>
      <c r="BI47" s="27">
        <v>28.796874286942501</v>
      </c>
      <c r="BJ47" s="27">
        <v>1.01960495454047</v>
      </c>
      <c r="BK47" s="27">
        <v>1.1127117511863601E-2</v>
      </c>
      <c r="BL47" s="27">
        <v>1.2239755948345701</v>
      </c>
      <c r="BM47" s="27">
        <v>7.4180382171221896E-4</v>
      </c>
      <c r="BN47" s="27">
        <v>8.2109733648594201</v>
      </c>
      <c r="BO47" s="27">
        <v>2.3951219281716298</v>
      </c>
      <c r="BP47" s="27">
        <v>0</v>
      </c>
      <c r="BQ47" s="27">
        <v>5.8288527492187303E-3</v>
      </c>
      <c r="BR47" s="27">
        <v>1.45669647324283</v>
      </c>
      <c r="BS47" s="27">
        <v>0.603935665913787</v>
      </c>
      <c r="BT47" s="27">
        <v>44.7705664225047</v>
      </c>
      <c r="BU47" s="27">
        <v>0.53564524219756704</v>
      </c>
      <c r="BW47" s="56">
        <f t="shared" si="10"/>
        <v>-3.0273939521151537E-4</v>
      </c>
      <c r="BX47" s="56">
        <f t="shared" si="11"/>
        <v>-6.7670603779266126E-4</v>
      </c>
      <c r="BY47" s="56">
        <f t="shared" si="12"/>
        <v>-4.43569616889696E-4</v>
      </c>
      <c r="BZ47" s="56">
        <f t="shared" si="13"/>
        <v>-2.8484298471653438E-4</v>
      </c>
      <c r="CA47" s="56">
        <f t="shared" si="14"/>
        <v>-3.1450695152691514E-4</v>
      </c>
      <c r="CB47" s="56">
        <f t="shared" si="15"/>
        <v>-5.8572550432784169E-4</v>
      </c>
      <c r="CC47" s="56">
        <f t="shared" si="16"/>
        <v>-4.1730960895824791E-4</v>
      </c>
      <c r="CD47" s="56">
        <f t="shared" si="17"/>
        <v>-0.17058848118881037</v>
      </c>
      <c r="CE47" s="56">
        <f t="shared" si="18"/>
        <v>-0.74654594261284346</v>
      </c>
      <c r="CF47" s="56">
        <f t="shared" si="19"/>
        <v>-0.75409075431244021</v>
      </c>
      <c r="CG47" s="56" t="e">
        <f>IF(#REF!=0,"",(#REF!-L47)/L47)</f>
        <v>#REF!</v>
      </c>
      <c r="CH47" s="56" t="e">
        <f>IF(#REF!=0,"",(#REF!-M47)/M47)</f>
        <v>#REF!</v>
      </c>
    </row>
    <row r="48" spans="1:86" x14ac:dyDescent="0.3">
      <c r="A48" s="44" t="s">
        <v>47</v>
      </c>
      <c r="B48" s="27">
        <v>25671.216762</v>
      </c>
      <c r="C48" s="27">
        <v>1380.6935163999999</v>
      </c>
      <c r="D48" s="27">
        <v>1134.5229683</v>
      </c>
      <c r="E48" s="27">
        <v>3526.6888174000001</v>
      </c>
      <c r="F48" s="27">
        <v>3012.9241573999998</v>
      </c>
      <c r="G48" s="27">
        <v>214.75454317000001</v>
      </c>
      <c r="H48" s="27">
        <v>2440.8994812999999</v>
      </c>
      <c r="I48" s="83">
        <v>94.321937449999993</v>
      </c>
      <c r="J48" s="83">
        <v>46.573090190000002</v>
      </c>
      <c r="K48" s="83">
        <v>220.12805908000001</v>
      </c>
      <c r="L48" s="83">
        <v>27.695637600000001</v>
      </c>
      <c r="M48" s="83">
        <v>23.1232446</v>
      </c>
      <c r="N48" s="27"/>
      <c r="O48" s="29" t="s">
        <v>47</v>
      </c>
      <c r="P48" s="27">
        <v>5.7415510717880001E-2</v>
      </c>
      <c r="Q48" s="27">
        <v>215.59763459582399</v>
      </c>
      <c r="R48" s="27">
        <v>215.59763459582399</v>
      </c>
      <c r="S48" s="27">
        <v>456.36641994583198</v>
      </c>
      <c r="T48" s="27">
        <v>35.853824671279902</v>
      </c>
      <c r="U48" s="27">
        <v>0.486371739087396</v>
      </c>
      <c r="V48" s="27">
        <v>25652.589817834301</v>
      </c>
      <c r="W48" s="27">
        <v>178.936041228704</v>
      </c>
      <c r="X48" s="27">
        <v>6.20630742674316E-2</v>
      </c>
      <c r="Y48" s="27">
        <v>29.933835084590601</v>
      </c>
      <c r="Z48" s="27">
        <v>1.8628166091502799E-3</v>
      </c>
      <c r="AA48" s="27">
        <v>185.472755464448</v>
      </c>
      <c r="AB48" s="27">
        <v>185.472755464448</v>
      </c>
      <c r="AC48" s="27">
        <v>8775635.7477432899</v>
      </c>
      <c r="AD48" s="27">
        <v>0</v>
      </c>
      <c r="AE48" s="27">
        <v>51.938840516967197</v>
      </c>
      <c r="AF48" s="27">
        <v>11.190601913852401</v>
      </c>
      <c r="AG48" s="27">
        <v>16.693638143087</v>
      </c>
      <c r="AH48" s="27">
        <v>0.20696807927622199</v>
      </c>
      <c r="AI48" s="27">
        <v>0</v>
      </c>
      <c r="AJ48" s="27">
        <v>1381.7123347498</v>
      </c>
      <c r="AK48" s="27">
        <v>0</v>
      </c>
      <c r="AL48" s="27">
        <v>1019.8960045538601</v>
      </c>
      <c r="AM48" s="27">
        <v>113.321920953278</v>
      </c>
      <c r="AN48" s="27">
        <v>1133.2179255071401</v>
      </c>
      <c r="AO48" s="27">
        <v>0</v>
      </c>
      <c r="AP48" s="27">
        <v>95.423623155883405</v>
      </c>
      <c r="AQ48" s="27">
        <v>0.903462332280627</v>
      </c>
      <c r="AR48" s="27">
        <v>679.76171575377202</v>
      </c>
      <c r="AS48" s="27">
        <v>0.99415143839459397</v>
      </c>
      <c r="AT48" s="27">
        <v>272.32361283905601</v>
      </c>
      <c r="AU48" s="27">
        <v>328.16366043860899</v>
      </c>
      <c r="AV48" s="27">
        <v>0.30162371109641301</v>
      </c>
      <c r="AW48" s="27">
        <v>0</v>
      </c>
      <c r="AX48" s="27">
        <v>211.839847406648</v>
      </c>
      <c r="AY48" s="27">
        <v>3524.3540948756499</v>
      </c>
      <c r="AZ48" s="27">
        <v>3010.50926465766</v>
      </c>
      <c r="BA48" s="27">
        <v>513.84483021798098</v>
      </c>
      <c r="BB48" s="27">
        <v>2.4252993499451598</v>
      </c>
      <c r="BC48" s="27">
        <v>1.77530823371197E-4</v>
      </c>
      <c r="BD48" s="27">
        <v>71.936645766629795</v>
      </c>
      <c r="BE48" s="27">
        <v>19.711505820422499</v>
      </c>
      <c r="BF48" s="27">
        <v>818.12794233370198</v>
      </c>
      <c r="BG48" s="27">
        <v>54.168544286005499</v>
      </c>
      <c r="BH48" s="27">
        <v>10.548967512359599</v>
      </c>
      <c r="BI48" s="27">
        <v>1168.92635203845</v>
      </c>
      <c r="BJ48" s="27">
        <v>35.946415639541897</v>
      </c>
      <c r="BK48" s="27">
        <v>0.45151967245931002</v>
      </c>
      <c r="BL48" s="27">
        <v>49.6547803130563</v>
      </c>
      <c r="BM48" s="27">
        <v>3.11718677283024E-2</v>
      </c>
      <c r="BN48" s="27">
        <v>214.51267041475299</v>
      </c>
      <c r="BO48" s="27">
        <v>118.162583703601</v>
      </c>
      <c r="BP48" s="27">
        <v>0</v>
      </c>
      <c r="BQ48" s="27">
        <v>0.18335358611989699</v>
      </c>
      <c r="BR48" s="27">
        <v>93.221273078371794</v>
      </c>
      <c r="BS48" s="27">
        <v>208.11581482003001</v>
      </c>
      <c r="BT48" s="27">
        <v>2439.0822198625401</v>
      </c>
      <c r="BU48" s="27">
        <v>53.937262850768299</v>
      </c>
      <c r="BW48" s="56">
        <f t="shared" si="10"/>
        <v>-7.2559646620534658E-4</v>
      </c>
      <c r="BX48" s="56">
        <f t="shared" si="11"/>
        <v>7.3790333459125481E-4</v>
      </c>
      <c r="BY48" s="56">
        <f t="shared" si="12"/>
        <v>-1.1503009011932421E-3</v>
      </c>
      <c r="BZ48" s="56">
        <f t="shared" si="13"/>
        <v>-6.6201546131063732E-4</v>
      </c>
      <c r="CA48" s="56">
        <f t="shared" si="14"/>
        <v>-8.0151129473625578E-4</v>
      </c>
      <c r="CB48" s="56">
        <f t="shared" si="15"/>
        <v>-1.126275382474908E-3</v>
      </c>
      <c r="CC48" s="56">
        <f t="shared" si="16"/>
        <v>-7.4450482348087659E-4</v>
      </c>
      <c r="CD48" s="56">
        <f t="shared" si="17"/>
        <v>1.2857634228528456</v>
      </c>
      <c r="CE48" s="56">
        <f t="shared" si="18"/>
        <v>-0.2301600661452716</v>
      </c>
      <c r="CF48" s="56">
        <f t="shared" si="19"/>
        <v>-0.15743246799335753</v>
      </c>
      <c r="CG48" s="56" t="e">
        <f>IF(#REF!=0,"",(#REF!-L48)/L48)</f>
        <v>#REF!</v>
      </c>
      <c r="CH48" s="56" t="e">
        <f>IF(#REF!=0,"",(#REF!-M48)/M48)</f>
        <v>#REF!</v>
      </c>
    </row>
    <row r="49" spans="1:86" x14ac:dyDescent="0.3">
      <c r="A49" s="44" t="s">
        <v>48</v>
      </c>
      <c r="B49" s="27">
        <v>41.684672800000001</v>
      </c>
      <c r="C49" s="27">
        <v>5.7371542399999997</v>
      </c>
      <c r="D49" s="27">
        <v>1.3745375799999999</v>
      </c>
      <c r="E49" s="27">
        <v>7.4428316299999997</v>
      </c>
      <c r="F49" s="27">
        <v>4.7164650899999998</v>
      </c>
      <c r="G49" s="27">
        <v>0.52077850999999997</v>
      </c>
      <c r="H49" s="27">
        <v>2.66291514</v>
      </c>
      <c r="I49" s="83">
        <v>0.4226588</v>
      </c>
      <c r="J49" s="83">
        <v>0.20869509999999999</v>
      </c>
      <c r="K49" s="83">
        <v>0.98639904</v>
      </c>
      <c r="L49" s="83">
        <v>0.1241048</v>
      </c>
      <c r="M49" s="83">
        <v>0.10361579999999999</v>
      </c>
      <c r="N49" s="27"/>
      <c r="O49" s="29" t="s">
        <v>48</v>
      </c>
      <c r="P49" s="27">
        <v>0</v>
      </c>
      <c r="Q49" s="27">
        <v>0.33099972338894401</v>
      </c>
      <c r="R49" s="27">
        <v>0.33099972338894401</v>
      </c>
      <c r="S49" s="27">
        <v>0.70185808793134796</v>
      </c>
      <c r="T49" s="27">
        <v>4.9529882275258001E-2</v>
      </c>
      <c r="U49" s="27">
        <v>0</v>
      </c>
      <c r="V49" s="27">
        <v>41.684658366264799</v>
      </c>
      <c r="W49" s="27">
        <v>0.25270345008349998</v>
      </c>
      <c r="X49" s="27">
        <v>0</v>
      </c>
      <c r="Y49" s="27">
        <v>3.78128871634782E-2</v>
      </c>
      <c r="Z49" s="27">
        <v>0</v>
      </c>
      <c r="AA49" s="27">
        <v>0.22448311188346301</v>
      </c>
      <c r="AB49" s="27">
        <v>0.22448311188346301</v>
      </c>
      <c r="AC49" s="27">
        <v>10324.6858226271</v>
      </c>
      <c r="AD49" s="27">
        <v>0</v>
      </c>
      <c r="AE49" s="27">
        <v>8.3412537119771493E-2</v>
      </c>
      <c r="AF49" s="27">
        <v>1.7476969750381599E-2</v>
      </c>
      <c r="AG49" s="27">
        <v>2.0212306581347698E-2</v>
      </c>
      <c r="AH49" s="27">
        <v>0</v>
      </c>
      <c r="AI49" s="27">
        <v>0</v>
      </c>
      <c r="AJ49" s="27">
        <v>5.7371507465401201</v>
      </c>
      <c r="AK49" s="27">
        <v>0</v>
      </c>
      <c r="AL49" s="27">
        <v>1.23708478425018</v>
      </c>
      <c r="AM49" s="27">
        <v>0.13745399449946799</v>
      </c>
      <c r="AN49" s="27">
        <v>1.3745387787496399</v>
      </c>
      <c r="AO49" s="27">
        <v>0</v>
      </c>
      <c r="AP49" s="27">
        <v>0.132743377315542</v>
      </c>
      <c r="AQ49" s="27">
        <v>1.4149423766927299E-3</v>
      </c>
      <c r="AR49" s="27">
        <v>0.45439806511351</v>
      </c>
      <c r="AS49" s="27">
        <v>1.55642884306949E-3</v>
      </c>
      <c r="AT49" s="27">
        <v>0.42684006018617998</v>
      </c>
      <c r="AU49" s="27">
        <v>0.51409425861318203</v>
      </c>
      <c r="AV49" s="27">
        <v>4.7164701797318002E-4</v>
      </c>
      <c r="AW49" s="27">
        <v>0</v>
      </c>
      <c r="AX49" s="27">
        <v>0.33203888953190303</v>
      </c>
      <c r="AY49" s="27">
        <v>7.4425748393106099</v>
      </c>
      <c r="AZ49" s="27">
        <v>4.7162088830833797</v>
      </c>
      <c r="BA49" s="27">
        <v>2.7263659562272302</v>
      </c>
      <c r="BB49" s="27">
        <v>3.8014748921113102E-3</v>
      </c>
      <c r="BC49" s="27">
        <v>0</v>
      </c>
      <c r="BD49" s="27">
        <v>0.112723435682909</v>
      </c>
      <c r="BE49" s="27">
        <v>3.0892915998390599E-2</v>
      </c>
      <c r="BF49" s="27">
        <v>1.2814634280769599</v>
      </c>
      <c r="BG49" s="27">
        <v>8.4896410324244706E-2</v>
      </c>
      <c r="BH49" s="27">
        <v>1.6507638464039801E-2</v>
      </c>
      <c r="BI49" s="27">
        <v>1.8309311772130199</v>
      </c>
      <c r="BJ49" s="27">
        <v>6.3111076356862097E-2</v>
      </c>
      <c r="BK49" s="27">
        <v>7.0747532201259904E-4</v>
      </c>
      <c r="BL49" s="27">
        <v>7.7821535849909307E-2</v>
      </c>
      <c r="BM49" s="27">
        <v>4.7164690774208102E-5</v>
      </c>
      <c r="BN49" s="27">
        <v>0.52078102702315399</v>
      </c>
      <c r="BO49" s="27">
        <v>0.14400311071373501</v>
      </c>
      <c r="BP49" s="27">
        <v>0</v>
      </c>
      <c r="BQ49" s="27">
        <v>3.6642926640100898E-4</v>
      </c>
      <c r="BR49" s="27">
        <v>8.4898191788223998E-2</v>
      </c>
      <c r="BS49" s="27">
        <v>1.39040438896145E-2</v>
      </c>
      <c r="BT49" s="27">
        <v>2.6629146205018799</v>
      </c>
      <c r="BU49" s="27">
        <v>2.8740588193698E-2</v>
      </c>
      <c r="BW49" s="56">
        <f t="shared" si="10"/>
        <v>-3.4626000956882605E-7</v>
      </c>
      <c r="BX49" s="56">
        <f t="shared" si="11"/>
        <v>-6.0891859159776142E-7</v>
      </c>
      <c r="BY49" s="56">
        <f t="shared" si="12"/>
        <v>8.7211121575648502E-7</v>
      </c>
      <c r="BZ49" s="56">
        <f t="shared" si="13"/>
        <v>-3.4501746399142207E-5</v>
      </c>
      <c r="CA49" s="56">
        <f t="shared" si="14"/>
        <v>-5.432180917936026E-5</v>
      </c>
      <c r="CB49" s="56">
        <f t="shared" si="15"/>
        <v>4.8331932014896697E-6</v>
      </c>
      <c r="CC49" s="56">
        <f t="shared" si="16"/>
        <v>-1.9508624675037301E-7</v>
      </c>
      <c r="CD49" s="56">
        <f t="shared" si="17"/>
        <v>-0.21686305031636863</v>
      </c>
      <c r="CE49" s="56">
        <f t="shared" si="18"/>
        <v>-0.76266868615862082</v>
      </c>
      <c r="CF49" s="56">
        <f t="shared" si="19"/>
        <v>-0.77242160344817146</v>
      </c>
      <c r="CG49" s="56" t="e">
        <f>IF(#REF!=0,"",(#REF!-L49)/L49)</f>
        <v>#REF!</v>
      </c>
      <c r="CH49" s="56" t="e">
        <f>IF(#REF!=0,"",(#REF!-M49)/M49)</f>
        <v>#REF!</v>
      </c>
    </row>
    <row r="50" spans="1:86" x14ac:dyDescent="0.3">
      <c r="A50" s="44" t="s">
        <v>49</v>
      </c>
      <c r="B50" s="27">
        <v>207.1011642</v>
      </c>
      <c r="C50" s="27">
        <v>15.92842424</v>
      </c>
      <c r="D50" s="27">
        <v>5.0455187800000001</v>
      </c>
      <c r="E50" s="27">
        <v>35.646283459999999</v>
      </c>
      <c r="F50" s="27">
        <v>26.021397520000001</v>
      </c>
      <c r="G50" s="27">
        <v>0.93540800000000002</v>
      </c>
      <c r="H50" s="27">
        <v>12.241700720000001</v>
      </c>
      <c r="I50" s="83">
        <v>1.6790832</v>
      </c>
      <c r="J50" s="83">
        <v>0.82907640000000005</v>
      </c>
      <c r="K50" s="83">
        <v>3.9186363599999998</v>
      </c>
      <c r="L50" s="83">
        <v>0.4930272</v>
      </c>
      <c r="M50" s="83">
        <v>0.41163119999999997</v>
      </c>
      <c r="N50" s="27"/>
      <c r="O50" s="29" t="s">
        <v>49</v>
      </c>
      <c r="P50" s="27">
        <v>0</v>
      </c>
      <c r="Q50" s="27">
        <v>1.4878655723057499</v>
      </c>
      <c r="R50" s="27">
        <v>1.4878655723057499</v>
      </c>
      <c r="S50" s="27">
        <v>3.1545957992030198</v>
      </c>
      <c r="T50" s="27">
        <v>0.22401330429164901</v>
      </c>
      <c r="U50" s="27">
        <v>0</v>
      </c>
      <c r="V50" s="27">
        <v>207.10109404366199</v>
      </c>
      <c r="W50" s="27">
        <v>1.14146133571983</v>
      </c>
      <c r="X50" s="27">
        <v>0</v>
      </c>
      <c r="Y50" s="27">
        <v>0.17201053302997699</v>
      </c>
      <c r="Z50" s="27">
        <v>0</v>
      </c>
      <c r="AA50" s="27">
        <v>1.02417460215942</v>
      </c>
      <c r="AB50" s="27">
        <v>1.02417460215942</v>
      </c>
      <c r="AC50" s="27">
        <v>41016.551384778097</v>
      </c>
      <c r="AD50" s="27">
        <v>0</v>
      </c>
      <c r="AE50" s="27">
        <v>0.37401996941086901</v>
      </c>
      <c r="AF50" s="27">
        <v>7.8482908906342103E-2</v>
      </c>
      <c r="AG50" s="27">
        <v>9.2212305977281306E-2</v>
      </c>
      <c r="AH50" s="27">
        <v>0</v>
      </c>
      <c r="AI50" s="27">
        <v>0</v>
      </c>
      <c r="AJ50" s="27">
        <v>15.928415990123201</v>
      </c>
      <c r="AK50" s="27">
        <v>0</v>
      </c>
      <c r="AL50" s="27">
        <v>4.5409291820301201</v>
      </c>
      <c r="AM50" s="27">
        <v>0.50455776054498203</v>
      </c>
      <c r="AN50" s="27">
        <v>5.0454869425751099</v>
      </c>
      <c r="AO50" s="27">
        <v>0</v>
      </c>
      <c r="AP50" s="27">
        <v>0.60009238605135595</v>
      </c>
      <c r="AQ50" s="27">
        <v>7.8063662869205302E-3</v>
      </c>
      <c r="AR50" s="27">
        <v>2.1908472742604799</v>
      </c>
      <c r="AS50" s="27">
        <v>8.5869173321869198E-3</v>
      </c>
      <c r="AT50" s="27">
        <v>2.3549343959611302</v>
      </c>
      <c r="AU50" s="27">
        <v>2.8363298555421399</v>
      </c>
      <c r="AV50" s="27">
        <v>2.6021608602435002E-3</v>
      </c>
      <c r="AW50" s="27">
        <v>0</v>
      </c>
      <c r="AX50" s="27">
        <v>1.8319051792082</v>
      </c>
      <c r="AY50" s="27">
        <v>35.6448635571575</v>
      </c>
      <c r="AZ50" s="27">
        <v>26.0199815319918</v>
      </c>
      <c r="BA50" s="27">
        <v>9.6248820251657605</v>
      </c>
      <c r="BB50" s="27">
        <v>2.0973143735842199E-2</v>
      </c>
      <c r="BC50" s="27">
        <v>0</v>
      </c>
      <c r="BD50" s="27">
        <v>0.62191083406361403</v>
      </c>
      <c r="BE50" s="27">
        <v>0.170440238760561</v>
      </c>
      <c r="BF50" s="27">
        <v>7.0700104168389002</v>
      </c>
      <c r="BG50" s="27">
        <v>0.46838627181886799</v>
      </c>
      <c r="BH50" s="27">
        <v>9.1075531451688396E-2</v>
      </c>
      <c r="BI50" s="27">
        <v>10.1015049852014</v>
      </c>
      <c r="BJ50" s="27">
        <v>0.28168972086266802</v>
      </c>
      <c r="BK50" s="27">
        <v>3.9031992372007898E-3</v>
      </c>
      <c r="BL50" s="27">
        <v>0.429351819088719</v>
      </c>
      <c r="BM50" s="27">
        <v>2.60216604110517E-4</v>
      </c>
      <c r="BN50" s="27">
        <v>0.93540671858551405</v>
      </c>
      <c r="BO50" s="27">
        <v>0.65671497875321905</v>
      </c>
      <c r="BP50" s="27">
        <v>0</v>
      </c>
      <c r="BQ50" s="27">
        <v>1.6169044660129901E-3</v>
      </c>
      <c r="BR50" s="27">
        <v>0.396254460715951</v>
      </c>
      <c r="BS50" s="27">
        <v>0.13929474958249899</v>
      </c>
      <c r="BT50" s="27">
        <v>12.2416986612432</v>
      </c>
      <c r="BU50" s="27">
        <v>0.142802934300611</v>
      </c>
      <c r="BW50" s="56">
        <f t="shared" si="10"/>
        <v>-3.3875395284660665E-7</v>
      </c>
      <c r="BX50" s="56">
        <f t="shared" si="11"/>
        <v>-5.1793427116065321E-7</v>
      </c>
      <c r="BY50" s="56">
        <f t="shared" si="12"/>
        <v>-6.310039914312464E-6</v>
      </c>
      <c r="BZ50" s="56">
        <f t="shared" si="13"/>
        <v>-3.9833124373064991E-5</v>
      </c>
      <c r="CA50" s="56">
        <f t="shared" si="14"/>
        <v>-5.4416293633455728E-5</v>
      </c>
      <c r="CB50" s="56">
        <f t="shared" si="15"/>
        <v>-1.369899002323257E-6</v>
      </c>
      <c r="CC50" s="56">
        <f t="shared" si="16"/>
        <v>-1.6817571738460552E-7</v>
      </c>
      <c r="CD50" s="56">
        <f t="shared" si="17"/>
        <v>-0.11388216360824174</v>
      </c>
      <c r="CE50" s="56">
        <f t="shared" si="18"/>
        <v>-0.72980378612676833</v>
      </c>
      <c r="CF50" s="56">
        <f t="shared" si="19"/>
        <v>-0.73864005024456514</v>
      </c>
      <c r="CG50" s="56" t="e">
        <f>IF(#REF!=0,"",(#REF!-L50)/L50)</f>
        <v>#REF!</v>
      </c>
      <c r="CH50" s="56" t="e">
        <f>IF(#REF!=0,"",(#REF!-M50)/M50)</f>
        <v>#REF!</v>
      </c>
    </row>
    <row r="51" spans="1:86" x14ac:dyDescent="0.3">
      <c r="A51" s="44" t="s">
        <v>50</v>
      </c>
      <c r="B51" s="27">
        <v>859.21208879999995</v>
      </c>
      <c r="C51" s="27">
        <v>67.974139769999994</v>
      </c>
      <c r="D51" s="27">
        <v>21.761268220000002</v>
      </c>
      <c r="E51" s="27">
        <v>149.01778034</v>
      </c>
      <c r="F51" s="27">
        <v>106.9110359</v>
      </c>
      <c r="G51" s="27">
        <v>4.7828699099999996</v>
      </c>
      <c r="H51" s="27">
        <v>51.354139539999998</v>
      </c>
      <c r="I51" s="83">
        <v>7.1711935100000002</v>
      </c>
      <c r="J51" s="83">
        <v>3.5409012899999999</v>
      </c>
      <c r="K51" s="83">
        <v>16.7360954</v>
      </c>
      <c r="L51" s="83">
        <v>2.1056688000000001</v>
      </c>
      <c r="M51" s="83">
        <v>1.7580347999999999</v>
      </c>
      <c r="N51" s="27"/>
      <c r="O51" s="29" t="s">
        <v>50</v>
      </c>
      <c r="P51" s="27">
        <v>0</v>
      </c>
      <c r="Q51" s="27">
        <v>6.3158074492031897</v>
      </c>
      <c r="R51" s="27">
        <v>6.3158074492031897</v>
      </c>
      <c r="S51" s="27">
        <v>13.391249345723301</v>
      </c>
      <c r="T51" s="27">
        <v>0.94782715458511702</v>
      </c>
      <c r="U51" s="27">
        <v>0</v>
      </c>
      <c r="V51" s="27">
        <v>859.21181765571396</v>
      </c>
      <c r="W51" s="27">
        <v>4.8329252654905002</v>
      </c>
      <c r="X51" s="27">
        <v>0</v>
      </c>
      <c r="Y51" s="27">
        <v>0.72559077610079503</v>
      </c>
      <c r="Z51" s="27">
        <v>0</v>
      </c>
      <c r="AA51" s="27">
        <v>4.31356861875802</v>
      </c>
      <c r="AB51" s="27">
        <v>4.31356861875802</v>
      </c>
      <c r="AC51" s="27">
        <v>175177.49983961301</v>
      </c>
      <c r="AD51" s="27">
        <v>0</v>
      </c>
      <c r="AE51" s="27">
        <v>1.5897413305433801</v>
      </c>
      <c r="AF51" s="27">
        <v>0.333322625610873</v>
      </c>
      <c r="AG51" s="27">
        <v>0.38837972861985098</v>
      </c>
      <c r="AH51" s="27">
        <v>0</v>
      </c>
      <c r="AI51" s="27">
        <v>0</v>
      </c>
      <c r="AJ51" s="27">
        <v>67.974117296912894</v>
      </c>
      <c r="AK51" s="27">
        <v>0</v>
      </c>
      <c r="AL51" s="27">
        <v>19.585069748728198</v>
      </c>
      <c r="AM51" s="27">
        <v>2.1761221625137099</v>
      </c>
      <c r="AN51" s="27">
        <v>21.761191911241902</v>
      </c>
      <c r="AO51" s="27">
        <v>0</v>
      </c>
      <c r="AP51" s="27">
        <v>2.5396701396628001</v>
      </c>
      <c r="AQ51" s="27">
        <v>3.2073410605334002E-2</v>
      </c>
      <c r="AR51" s="27">
        <v>8.9669571027960107</v>
      </c>
      <c r="AS51" s="27">
        <v>3.5280551375959701E-2</v>
      </c>
      <c r="AT51" s="27">
        <v>9.6754453611997508</v>
      </c>
      <c r="AU51" s="27">
        <v>11.6532993821546</v>
      </c>
      <c r="AV51" s="27">
        <v>1.06910407469259E-2</v>
      </c>
      <c r="AW51" s="27">
        <v>0</v>
      </c>
      <c r="AX51" s="27">
        <v>7.5265358223515504</v>
      </c>
      <c r="AY51" s="27">
        <v>149.011965732568</v>
      </c>
      <c r="AZ51" s="27">
        <v>106.905234690939</v>
      </c>
      <c r="BA51" s="27">
        <v>42.106731041628699</v>
      </c>
      <c r="BB51" s="27">
        <v>8.6170661992868006E-2</v>
      </c>
      <c r="BC51" s="27">
        <v>0</v>
      </c>
      <c r="BD51" s="27">
        <v>2.55517558160683</v>
      </c>
      <c r="BE51" s="27">
        <v>0.70026714506963805</v>
      </c>
      <c r="BF51" s="27">
        <v>29.047723341986401</v>
      </c>
      <c r="BG51" s="27">
        <v>1.9243960713636099</v>
      </c>
      <c r="BH51" s="27">
        <v>0.374188726665454</v>
      </c>
      <c r="BI51" s="27">
        <v>41.5028506864641</v>
      </c>
      <c r="BJ51" s="27">
        <v>1.2002190227184</v>
      </c>
      <c r="BK51" s="27">
        <v>1.60367510485733E-2</v>
      </c>
      <c r="BL51" s="27">
        <v>1.7640310521007201</v>
      </c>
      <c r="BM51" s="27">
        <v>1.0691042069699099E-3</v>
      </c>
      <c r="BN51" s="27">
        <v>4.7828431025645202</v>
      </c>
      <c r="BO51" s="27">
        <v>2.76652969800426</v>
      </c>
      <c r="BP51" s="27">
        <v>0</v>
      </c>
      <c r="BQ51" s="27">
        <v>6.9311334810870902E-3</v>
      </c>
      <c r="BR51" s="27">
        <v>1.6492128667096499</v>
      </c>
      <c r="BS51" s="27">
        <v>0.41889163591990602</v>
      </c>
      <c r="BT51" s="27">
        <v>51.354123910778902</v>
      </c>
      <c r="BU51" s="27">
        <v>0.57561784479461198</v>
      </c>
      <c r="BW51" s="56">
        <f t="shared" si="10"/>
        <v>-3.1557317398519676E-7</v>
      </c>
      <c r="BX51" s="56">
        <f t="shared" si="11"/>
        <v>-3.3061230602879983E-7</v>
      </c>
      <c r="BY51" s="56">
        <f t="shared" si="12"/>
        <v>-3.5066319356244339E-6</v>
      </c>
      <c r="BZ51" s="56">
        <f t="shared" si="13"/>
        <v>-3.9019554705042818E-5</v>
      </c>
      <c r="CA51" s="56">
        <f t="shared" si="14"/>
        <v>-5.4262022738523449E-5</v>
      </c>
      <c r="CB51" s="56">
        <f t="shared" si="15"/>
        <v>-5.6048849297362268E-6</v>
      </c>
      <c r="CC51" s="56">
        <f t="shared" si="16"/>
        <v>-3.0434199143417004E-7</v>
      </c>
      <c r="CD51" s="56">
        <f t="shared" si="17"/>
        <v>-0.11928085047544763</v>
      </c>
      <c r="CE51" s="56">
        <f t="shared" si="18"/>
        <v>-0.73232036790691868</v>
      </c>
      <c r="CF51" s="56">
        <f t="shared" si="19"/>
        <v>-0.74225955841778846</v>
      </c>
      <c r="CG51" s="56" t="e">
        <f>IF(#REF!=0,"",(#REF!-L51)/L51)</f>
        <v>#REF!</v>
      </c>
      <c r="CH51" s="56" t="e">
        <f>IF(#REF!=0,"",(#REF!-M51)/M51)</f>
        <v>#REF!</v>
      </c>
    </row>
    <row r="52" spans="1:86" x14ac:dyDescent="0.3">
      <c r="B52" s="27"/>
      <c r="C52" s="27"/>
      <c r="D52" s="27"/>
      <c r="E52" s="27"/>
      <c r="F52" s="27"/>
      <c r="G52" s="27"/>
      <c r="H52" s="27"/>
      <c r="I52" s="83"/>
      <c r="J52" s="83"/>
      <c r="K52" s="83"/>
      <c r="L52" s="83"/>
      <c r="M52" s="83"/>
      <c r="P52" s="27"/>
      <c r="BW52" s="56"/>
      <c r="BX52" s="56"/>
      <c r="BY52" s="56"/>
      <c r="BZ52" s="56"/>
      <c r="CA52" s="56"/>
      <c r="CB52" s="56"/>
      <c r="CC52" s="56"/>
      <c r="CD52" s="56"/>
      <c r="CE52" s="56"/>
      <c r="CF52" s="56" t="str">
        <f t="shared" ref="CF52:CF61" si="20">IF(Z52=0,"",(Z52-K52)/K52)</f>
        <v/>
      </c>
    </row>
    <row r="53" spans="1:86" x14ac:dyDescent="0.3">
      <c r="B53" s="27"/>
      <c r="C53" s="27"/>
      <c r="D53" s="27"/>
      <c r="E53" s="27"/>
      <c r="F53" s="27"/>
      <c r="G53" s="27"/>
      <c r="H53" s="27"/>
      <c r="I53" s="83"/>
      <c r="J53" s="83"/>
      <c r="K53" s="83"/>
      <c r="L53" s="83"/>
      <c r="M53" s="83"/>
      <c r="P53" s="27"/>
      <c r="BW53" s="56"/>
      <c r="BX53" s="56"/>
      <c r="BY53" s="56"/>
      <c r="BZ53" s="56"/>
      <c r="CA53" s="56"/>
      <c r="CB53" s="56"/>
      <c r="CC53" s="56"/>
      <c r="CD53" s="56"/>
      <c r="CE53" s="56"/>
      <c r="CF53" s="56" t="str">
        <f t="shared" si="20"/>
        <v/>
      </c>
    </row>
    <row r="54" spans="1:86" x14ac:dyDescent="0.3">
      <c r="A54" s="44" t="s">
        <v>231</v>
      </c>
      <c r="B54" s="27"/>
      <c r="C54" s="27"/>
      <c r="D54" s="27"/>
      <c r="E54" s="27"/>
      <c r="F54" s="27"/>
      <c r="G54" s="27"/>
      <c r="H54" s="27"/>
      <c r="I54" s="83"/>
      <c r="J54" s="83"/>
      <c r="K54" s="83"/>
      <c r="L54" s="83"/>
      <c r="M54" s="83"/>
      <c r="N54" s="27"/>
      <c r="P54" s="27"/>
      <c r="BW54" s="56"/>
      <c r="BX54" s="56"/>
      <c r="BY54" s="56"/>
      <c r="BZ54" s="56"/>
      <c r="CA54" s="56"/>
      <c r="CB54" s="56"/>
      <c r="CC54" s="56"/>
      <c r="CD54" s="56"/>
      <c r="CE54" s="56"/>
      <c r="CF54" s="56" t="str">
        <f t="shared" si="20"/>
        <v/>
      </c>
    </row>
    <row r="55" spans="1:86" x14ac:dyDescent="0.3">
      <c r="A55" s="44" t="s">
        <v>1</v>
      </c>
      <c r="B55" s="27"/>
      <c r="C55" s="27"/>
      <c r="D55" s="27"/>
      <c r="E55" s="27"/>
      <c r="F55" s="27"/>
      <c r="G55" s="27"/>
      <c r="H55" s="27"/>
      <c r="I55" s="83"/>
      <c r="J55" s="83"/>
      <c r="K55" s="83"/>
      <c r="L55" s="83"/>
      <c r="M55" s="83"/>
      <c r="N55" s="27"/>
      <c r="P55" s="27"/>
      <c r="BW55" s="56"/>
      <c r="BX55" s="56"/>
      <c r="BY55" s="56"/>
      <c r="BZ55" s="56"/>
      <c r="CA55" s="56"/>
      <c r="CB55" s="56"/>
      <c r="CC55" s="56"/>
      <c r="CD55" s="56"/>
      <c r="CE55" s="56"/>
      <c r="CF55" s="56" t="str">
        <f t="shared" si="20"/>
        <v/>
      </c>
    </row>
    <row r="56" spans="1:86" x14ac:dyDescent="0.3">
      <c r="A56" s="44" t="s">
        <v>11</v>
      </c>
      <c r="B56" s="27"/>
      <c r="C56" s="27"/>
      <c r="D56" s="27"/>
      <c r="E56" s="27"/>
      <c r="F56" s="27"/>
      <c r="G56" s="27"/>
      <c r="H56" s="27"/>
      <c r="I56" s="83"/>
      <c r="J56" s="83"/>
      <c r="K56" s="83"/>
      <c r="L56" s="83"/>
      <c r="M56" s="83"/>
      <c r="N56" s="27"/>
      <c r="P56" s="27"/>
      <c r="BW56" s="56"/>
      <c r="BX56" s="56"/>
      <c r="BY56" s="56"/>
      <c r="BZ56" s="56"/>
      <c r="CA56" s="56"/>
      <c r="CB56" s="56"/>
      <c r="CC56" s="56"/>
      <c r="CD56" s="56"/>
      <c r="CE56" s="56"/>
      <c r="CF56" s="56" t="str">
        <f t="shared" si="20"/>
        <v/>
      </c>
    </row>
    <row r="57" spans="1:86" x14ac:dyDescent="0.3">
      <c r="A57" s="44" t="s">
        <v>58</v>
      </c>
      <c r="B57" s="27"/>
      <c r="C57" s="27"/>
      <c r="D57" s="27"/>
      <c r="E57" s="27"/>
      <c r="F57" s="27"/>
      <c r="G57" s="27"/>
      <c r="H57" s="27"/>
      <c r="I57" s="83"/>
      <c r="J57" s="83"/>
      <c r="K57" s="83"/>
      <c r="L57" s="83"/>
      <c r="M57" s="83"/>
      <c r="N57" s="27"/>
      <c r="P57" s="27"/>
      <c r="BW57" s="56"/>
      <c r="BX57" s="56"/>
      <c r="BY57" s="56"/>
      <c r="BZ57" s="56"/>
      <c r="CA57" s="56"/>
      <c r="CB57" s="56"/>
      <c r="CC57" s="56"/>
      <c r="CD57" s="56"/>
      <c r="CE57" s="56"/>
      <c r="CF57" s="56" t="str">
        <f t="shared" si="20"/>
        <v/>
      </c>
    </row>
    <row r="58" spans="1:86" x14ac:dyDescent="0.3">
      <c r="A58" s="44" t="s">
        <v>176</v>
      </c>
      <c r="B58" s="27"/>
      <c r="C58" s="27"/>
      <c r="D58" s="27"/>
      <c r="E58" s="27"/>
      <c r="F58" s="27"/>
      <c r="G58" s="27"/>
      <c r="H58" s="27"/>
      <c r="I58" s="83"/>
      <c r="J58" s="83"/>
      <c r="K58" s="83"/>
      <c r="L58" s="83"/>
      <c r="M58" s="83"/>
      <c r="N58" s="27"/>
      <c r="BW58" s="56"/>
      <c r="BX58" s="56"/>
      <c r="BY58" s="56"/>
      <c r="BZ58" s="56"/>
      <c r="CA58" s="56"/>
      <c r="CB58" s="56"/>
      <c r="CC58" s="56"/>
      <c r="CD58" s="56"/>
      <c r="CE58" s="56"/>
      <c r="CF58" s="56" t="str">
        <f t="shared" si="20"/>
        <v/>
      </c>
    </row>
    <row r="59" spans="1:86" x14ac:dyDescent="0.3">
      <c r="A59" s="44" t="s">
        <v>237</v>
      </c>
      <c r="B59" s="44"/>
      <c r="C59" s="44"/>
      <c r="D59" s="44"/>
      <c r="E59" s="44"/>
      <c r="F59" s="44"/>
      <c r="G59" s="44"/>
      <c r="H59" s="44"/>
      <c r="I59" s="102"/>
      <c r="J59" s="102"/>
      <c r="K59" s="102"/>
      <c r="L59" s="102"/>
      <c r="M59" s="102"/>
      <c r="N59" s="27"/>
      <c r="BW59" s="56"/>
      <c r="BX59" s="56"/>
      <c r="BY59" s="56"/>
      <c r="BZ59" s="56"/>
      <c r="CA59" s="56"/>
      <c r="CB59" s="56"/>
      <c r="CC59" s="56"/>
      <c r="CD59" s="56"/>
      <c r="CE59" s="56"/>
      <c r="CF59" s="56" t="str">
        <f t="shared" si="20"/>
        <v/>
      </c>
    </row>
    <row r="60" spans="1:86" x14ac:dyDescent="0.3">
      <c r="A60" s="44"/>
      <c r="B60" s="44"/>
      <c r="C60" s="44"/>
      <c r="D60" s="44"/>
      <c r="E60" s="44"/>
      <c r="F60" s="44"/>
      <c r="G60" s="44"/>
      <c r="H60" s="44"/>
      <c r="I60" s="102"/>
      <c r="J60" s="102"/>
      <c r="K60" s="102"/>
      <c r="L60" s="102"/>
      <c r="M60" s="102"/>
      <c r="N60" s="27"/>
      <c r="BW60" s="56"/>
      <c r="BX60" s="56"/>
      <c r="BY60" s="56"/>
      <c r="BZ60" s="56"/>
      <c r="CA60" s="56"/>
      <c r="CB60" s="56"/>
      <c r="CC60" s="56"/>
      <c r="CD60" s="56"/>
      <c r="CE60" s="56"/>
      <c r="CF60" s="56" t="str">
        <f t="shared" si="20"/>
        <v/>
      </c>
    </row>
    <row r="61" spans="1:86" x14ac:dyDescent="0.3">
      <c r="A61" s="1" t="s">
        <v>55</v>
      </c>
      <c r="B61" s="1">
        <f t="shared" ref="B61:K61" si="21">SUM(B3:B58)</f>
        <v>278700.50521290011</v>
      </c>
      <c r="C61" s="1">
        <f t="shared" si="21"/>
        <v>54441.982027030004</v>
      </c>
      <c r="D61" s="1">
        <f t="shared" si="21"/>
        <v>10824.231912570003</v>
      </c>
      <c r="E61" s="1">
        <f t="shared" si="21"/>
        <v>41115.25110152999</v>
      </c>
      <c r="F61" s="1">
        <f t="shared" si="21"/>
        <v>28632.060384499997</v>
      </c>
      <c r="G61" s="1">
        <f t="shared" si="21"/>
        <v>3908.3635937699987</v>
      </c>
      <c r="H61" s="1">
        <f t="shared" si="21"/>
        <v>18322.82037967</v>
      </c>
      <c r="I61" s="103">
        <f t="shared" si="21"/>
        <v>2765.9995482499999</v>
      </c>
      <c r="J61" s="103">
        <f t="shared" si="21"/>
        <v>1365.7602039800001</v>
      </c>
      <c r="K61" s="103">
        <f t="shared" si="21"/>
        <v>6455.2759306499984</v>
      </c>
      <c r="L61" s="103">
        <f t="shared" ref="L61:M61" si="22">SUM(L3:L58)</f>
        <v>705.97736099000008</v>
      </c>
      <c r="M61" s="103">
        <f t="shared" si="22"/>
        <v>678.09128247999979</v>
      </c>
      <c r="P61" s="1">
        <f t="shared" ref="P61:BU61" si="23">SUM(P3:P58)</f>
        <v>5.7415510717880001E-2</v>
      </c>
      <c r="Q61" s="1">
        <f t="shared" si="23"/>
        <v>2031.7069703553002</v>
      </c>
      <c r="R61" s="1">
        <f t="shared" si="23"/>
        <v>2031.7069703553002</v>
      </c>
      <c r="S61" s="1">
        <f t="shared" si="23"/>
        <v>4305.7039234111198</v>
      </c>
      <c r="T61" s="1">
        <f t="shared" si="23"/>
        <v>314.04419527915559</v>
      </c>
      <c r="U61" s="1">
        <f t="shared" si="23"/>
        <v>0.486371739087396</v>
      </c>
      <c r="V61" s="1">
        <f t="shared" si="23"/>
        <v>278720.70556548092</v>
      </c>
      <c r="W61" s="1">
        <f t="shared" si="23"/>
        <v>1591.3119508888535</v>
      </c>
      <c r="X61" s="1">
        <f t="shared" si="23"/>
        <v>6.20630742674316E-2</v>
      </c>
      <c r="Y61" s="1">
        <f t="shared" si="23"/>
        <v>246.97467795771584</v>
      </c>
      <c r="Z61" s="1">
        <f t="shared" si="23"/>
        <v>1.8628166091502799E-3</v>
      </c>
      <c r="AA61" s="1">
        <f t="shared" si="23"/>
        <v>1487.9341200097454</v>
      </c>
      <c r="AB61" s="1">
        <f t="shared" si="23"/>
        <v>1487.9341200097454</v>
      </c>
      <c r="AC61" s="1">
        <f t="shared" si="23"/>
        <v>75249481.511440471</v>
      </c>
      <c r="AD61" s="1">
        <f t="shared" si="23"/>
        <v>0</v>
      </c>
      <c r="AE61" s="1">
        <f t="shared" si="23"/>
        <v>505.24644688246309</v>
      </c>
      <c r="AF61" s="1">
        <f t="shared" si="23"/>
        <v>106.71829316111678</v>
      </c>
      <c r="AG61" s="1">
        <f t="shared" si="23"/>
        <v>133.95125257843773</v>
      </c>
      <c r="AH61" s="1">
        <f t="shared" si="23"/>
        <v>0.20696807927622199</v>
      </c>
      <c r="AI61" s="1">
        <f t="shared" si="23"/>
        <v>0</v>
      </c>
      <c r="AJ61" s="1">
        <f t="shared" si="23"/>
        <v>54453.504141121368</v>
      </c>
      <c r="AK61" s="1">
        <f t="shared" si="23"/>
        <v>0</v>
      </c>
      <c r="AL61" s="1">
        <f t="shared" si="23"/>
        <v>9742.2187697450918</v>
      </c>
      <c r="AM61" s="1">
        <f t="shared" si="23"/>
        <v>1082.4688404467315</v>
      </c>
      <c r="AN61" s="1">
        <f t="shared" si="23"/>
        <v>10824.687610191822</v>
      </c>
      <c r="AO61" s="1">
        <f t="shared" si="23"/>
        <v>0</v>
      </c>
      <c r="AP61" s="1">
        <f t="shared" si="23"/>
        <v>839.73297123444752</v>
      </c>
      <c r="AQ61" s="1">
        <f t="shared" si="23"/>
        <v>8.590298696793246</v>
      </c>
      <c r="AR61" s="1">
        <f t="shared" si="23"/>
        <v>3867.9976298484735</v>
      </c>
      <c r="AS61" s="1">
        <f t="shared" si="23"/>
        <v>9.449669481363097</v>
      </c>
      <c r="AT61" s="1">
        <f t="shared" si="23"/>
        <v>2591.1854659667174</v>
      </c>
      <c r="AU61" s="1">
        <f t="shared" si="23"/>
        <v>3121.046723412725</v>
      </c>
      <c r="AV61" s="1">
        <f t="shared" si="23"/>
        <v>2.8639041129611895</v>
      </c>
      <c r="AW61" s="1">
        <f t="shared" si="23"/>
        <v>0</v>
      </c>
      <c r="AX61" s="1">
        <f t="shared" si="23"/>
        <v>2015.6836438152036</v>
      </c>
      <c r="AY61" s="1">
        <f t="shared" si="23"/>
        <v>41117.067541621123</v>
      </c>
      <c r="AZ61" s="1">
        <f t="shared" si="23"/>
        <v>28631.908437206712</v>
      </c>
      <c r="BA61" s="1">
        <f t="shared" si="23"/>
        <v>12485.159104414386</v>
      </c>
      <c r="BB61" s="1">
        <f t="shared" si="23"/>
        <v>23.077226134985654</v>
      </c>
      <c r="BC61" s="1">
        <f t="shared" si="23"/>
        <v>1.77530823371197E-4</v>
      </c>
      <c r="BD61" s="1">
        <f t="shared" si="23"/>
        <v>684.32115118711124</v>
      </c>
      <c r="BE61" s="1">
        <f t="shared" si="23"/>
        <v>187.54081140657388</v>
      </c>
      <c r="BF61" s="1">
        <f t="shared" si="23"/>
        <v>7779.8380264670177</v>
      </c>
      <c r="BG61" s="1">
        <f t="shared" si="23"/>
        <v>515.37865714522343</v>
      </c>
      <c r="BH61" s="1">
        <f t="shared" si="23"/>
        <v>100.22873786137866</v>
      </c>
      <c r="BI61" s="1">
        <f t="shared" si="23"/>
        <v>11115.690908248238</v>
      </c>
      <c r="BJ61" s="1">
        <f t="shared" si="23"/>
        <v>372.84099577953896</v>
      </c>
      <c r="BK61" s="1">
        <f t="shared" si="23"/>
        <v>4.2949367683168189</v>
      </c>
      <c r="BL61" s="1">
        <f t="shared" si="23"/>
        <v>472.43069902370456</v>
      </c>
      <c r="BM61" s="1">
        <f t="shared" si="23"/>
        <v>0.28739994755388348</v>
      </c>
      <c r="BN61" s="1">
        <f t="shared" si="23"/>
        <v>3908.9486425132268</v>
      </c>
      <c r="BO61" s="1">
        <f t="shared" si="23"/>
        <v>952.37647738982218</v>
      </c>
      <c r="BP61" s="1">
        <f t="shared" si="23"/>
        <v>0</v>
      </c>
      <c r="BQ61" s="1">
        <f t="shared" si="23"/>
        <v>2.052412251576758</v>
      </c>
      <c r="BR61" s="1">
        <f t="shared" si="23"/>
        <v>627.64765737589562</v>
      </c>
      <c r="BS61" s="1">
        <f t="shared" si="23"/>
        <v>644.34617446133507</v>
      </c>
      <c r="BT61" s="1">
        <f t="shared" si="23"/>
        <v>18323.388144626493</v>
      </c>
      <c r="BU61" s="1">
        <f t="shared" si="23"/>
        <v>275.42216468971549</v>
      </c>
      <c r="BV61" s="1"/>
      <c r="BW61" s="56">
        <f>IF(V61=0,"",(V61-B61)/B61)</f>
        <v>7.2480502198513512E-5</v>
      </c>
      <c r="BX61" s="56">
        <f>IF(AJ61=0,"",(AJ61-C61)/C61)</f>
        <v>2.1164023906482653E-4</v>
      </c>
      <c r="BY61" s="56">
        <f>IF(AN61=0,"",(AN61-D61)/D61)</f>
        <v>4.2099765184255935E-5</v>
      </c>
      <c r="BZ61" s="56">
        <f>IF(AY61=0,"",(AY61-E61)/E61)</f>
        <v>4.4179228934980428E-5</v>
      </c>
      <c r="CA61" s="56">
        <f>IF(AZ61=0,"",(AZ61-F61)/F61)</f>
        <v>-5.3068934350007343E-6</v>
      </c>
      <c r="CB61" s="56">
        <f>IF(BN61=0,"",(BN61-G61)/G61)</f>
        <v>1.4969148319789123E-4</v>
      </c>
      <c r="CC61" s="56">
        <f>IF(BT61=0,"",(BT61-H61)/H61)</f>
        <v>3.0986766487279088E-5</v>
      </c>
      <c r="CD61" s="56"/>
      <c r="CE61" s="56"/>
      <c r="CF61" s="56">
        <f t="shared" si="20"/>
        <v>-0.99999971142726829</v>
      </c>
    </row>
    <row r="62" spans="1:86" x14ac:dyDescent="0.3">
      <c r="A62" s="44" t="s">
        <v>56</v>
      </c>
      <c r="B62" s="27">
        <f t="shared" ref="B62:K62" si="24">SUM(B2:B51)</f>
        <v>278700.50521290011</v>
      </c>
      <c r="C62" s="27">
        <f t="shared" si="24"/>
        <v>54441.982027030004</v>
      </c>
      <c r="D62" s="27">
        <f t="shared" si="24"/>
        <v>10824.231912570003</v>
      </c>
      <c r="E62" s="27">
        <f t="shared" si="24"/>
        <v>41115.25110152999</v>
      </c>
      <c r="F62" s="27">
        <f t="shared" si="24"/>
        <v>28632.060384499997</v>
      </c>
      <c r="G62" s="27">
        <f t="shared" si="24"/>
        <v>3908.3635937699987</v>
      </c>
      <c r="H62" s="27">
        <f t="shared" si="24"/>
        <v>18322.82037967</v>
      </c>
      <c r="I62" s="83">
        <f t="shared" si="24"/>
        <v>2765.9995482499999</v>
      </c>
      <c r="J62" s="83">
        <f t="shared" si="24"/>
        <v>1365.7602039800001</v>
      </c>
      <c r="K62" s="83">
        <f t="shared" si="24"/>
        <v>6455.2759306499984</v>
      </c>
      <c r="L62" s="83">
        <f t="shared" ref="L62:M62" si="25">SUM(L2:L51)</f>
        <v>705.97736099000008</v>
      </c>
      <c r="M62" s="83">
        <f t="shared" si="25"/>
        <v>678.09128247999979</v>
      </c>
    </row>
    <row r="63" spans="1:86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197330.47542600008</v>
      </c>
      <c r="C63" s="27">
        <f t="shared" ref="C63:M63" si="26">+C3+C5+C8+C9+C11+C12+C14+C15+C16+C17+C18+C19+C20+C21+C22+C23+C24+C25+C26+C28+C30+C31+C33+C34+C35+C36+C37+C39+C40+C41+C42+C43+C44+C46+C47+C49+C50+C10</f>
        <v>47168.557885200004</v>
      </c>
      <c r="D63" s="27">
        <f t="shared" si="26"/>
        <v>8082.0862219400015</v>
      </c>
      <c r="E63" s="27">
        <f t="shared" si="26"/>
        <v>28432.743831189997</v>
      </c>
      <c r="F63" s="27">
        <f t="shared" si="26"/>
        <v>19108.901698990001</v>
      </c>
      <c r="G63" s="27">
        <f t="shared" si="26"/>
        <v>3298.9508438499988</v>
      </c>
      <c r="H63" s="27">
        <f t="shared" si="26"/>
        <v>12298.411780610002</v>
      </c>
      <c r="I63" s="83">
        <f t="shared" si="26"/>
        <v>2167.7745117300005</v>
      </c>
      <c r="J63" s="83">
        <f t="shared" si="26"/>
        <v>1070.3762290499999</v>
      </c>
      <c r="K63" s="83">
        <f t="shared" si="26"/>
        <v>5059.1413646300016</v>
      </c>
      <c r="L63" s="83">
        <f t="shared" si="26"/>
        <v>530.32126096000002</v>
      </c>
      <c r="M63" s="83">
        <f t="shared" si="26"/>
        <v>531.43500792999976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M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14" width="10.33203125" style="29" customWidth="1"/>
    <col min="16" max="16" width="15.109375" bestFit="1" customWidth="1"/>
    <col min="17" max="17" width="5.6640625" style="29" bestFit="1" customWidth="1"/>
    <col min="18" max="18" width="9.88671875" style="29" bestFit="1" customWidth="1"/>
    <col min="19" max="19" width="6.6640625" style="27" bestFit="1" customWidth="1"/>
    <col min="20" max="20" width="14.5546875" style="27" bestFit="1" customWidth="1"/>
    <col min="21" max="21" width="5.6640625" style="27" bestFit="1" customWidth="1"/>
    <col min="22" max="22" width="6.6640625" style="27" bestFit="1" customWidth="1"/>
    <col min="23" max="23" width="13.44140625" style="27" bestFit="1" customWidth="1"/>
    <col min="24" max="24" width="6.6640625" style="27" bestFit="1" customWidth="1"/>
    <col min="25" max="25" width="10.33203125" style="27" bestFit="1" customWidth="1"/>
    <col min="26" max="26" width="6.6640625" style="27" bestFit="1" customWidth="1"/>
    <col min="27" max="27" width="5.6640625" style="27" bestFit="1" customWidth="1"/>
    <col min="28" max="28" width="6.6640625" style="27" bestFit="1" customWidth="1"/>
    <col min="29" max="29" width="7.6640625" style="27" bestFit="1" customWidth="1"/>
    <col min="30" max="30" width="6.6640625" style="27" bestFit="1" customWidth="1"/>
    <col min="31" max="31" width="15.44140625" style="27" bestFit="1" customWidth="1"/>
    <col min="32" max="33" width="6.6640625" style="27" bestFit="1" customWidth="1"/>
    <col min="34" max="34" width="5.6640625" style="27" bestFit="1" customWidth="1"/>
    <col min="35" max="35" width="4.109375" style="27" bestFit="1" customWidth="1"/>
    <col min="36" max="36" width="6.5546875" style="27" bestFit="1" customWidth="1"/>
    <col min="37" max="37" width="6.109375" style="27" bestFit="1" customWidth="1"/>
    <col min="38" max="38" width="5.6640625" style="27" bestFit="1" customWidth="1"/>
    <col min="39" max="39" width="10" style="27" bestFit="1" customWidth="1"/>
    <col min="40" max="40" width="9.33203125" style="27" bestFit="1" customWidth="1"/>
    <col min="41" max="41" width="7.6640625" style="27" bestFit="1" customWidth="1"/>
    <col min="42" max="42" width="9.33203125" style="27" bestFit="1" customWidth="1"/>
    <col min="43" max="43" width="6.6640625" style="27" bestFit="1" customWidth="1"/>
    <col min="44" max="44" width="4.33203125" style="27" bestFit="1" customWidth="1"/>
    <col min="45" max="45" width="7.6640625" style="27" bestFit="1" customWidth="1"/>
    <col min="46" max="46" width="4.5546875" style="27" bestFit="1" customWidth="1"/>
    <col min="47" max="47" width="4.109375" style="27" bestFit="1" customWidth="1"/>
    <col min="48" max="48" width="6.6640625" style="27" bestFit="1" customWidth="1"/>
    <col min="49" max="49" width="4.109375" style="27" bestFit="1" customWidth="1"/>
    <col min="50" max="50" width="5.88671875" style="27" bestFit="1" customWidth="1"/>
    <col min="51" max="51" width="3.33203125" style="27" bestFit="1" customWidth="1"/>
    <col min="52" max="53" width="7.6640625" style="27" bestFit="1" customWidth="1"/>
    <col min="54" max="54" width="5.6640625" style="27" bestFit="1" customWidth="1"/>
    <col min="55" max="55" width="5.109375" style="27" bestFit="1" customWidth="1"/>
    <col min="56" max="56" width="5.33203125" style="27" bestFit="1" customWidth="1"/>
    <col min="57" max="57" width="8.6640625" style="27" bestFit="1" customWidth="1"/>
    <col min="58" max="58" width="4.88671875" style="27" bestFit="1" customWidth="1"/>
    <col min="59" max="59" width="7.88671875" style="27" bestFit="1" customWidth="1"/>
    <col min="60" max="60" width="5.88671875" style="27" bestFit="1" customWidth="1"/>
    <col min="61" max="61" width="6" style="27" bestFit="1" customWidth="1"/>
    <col min="62" max="62" width="6.6640625" style="27" customWidth="1"/>
    <col min="63" max="63" width="6.6640625" style="27" bestFit="1" customWidth="1"/>
    <col min="64" max="64" width="3.88671875" style="27" bestFit="1" customWidth="1"/>
    <col min="65" max="65" width="5.5546875" style="27" bestFit="1" customWidth="1"/>
    <col min="66" max="66" width="3.88671875" style="27" bestFit="1" customWidth="1"/>
    <col min="67" max="67" width="5.6640625" style="27" bestFit="1" customWidth="1"/>
    <col min="68" max="68" width="8" style="27" bestFit="1" customWidth="1"/>
    <col min="69" max="70" width="5.33203125" style="27" bestFit="1" customWidth="1"/>
    <col min="71" max="71" width="7.6640625" style="27" bestFit="1" customWidth="1"/>
    <col min="72" max="72" width="6.6640625" style="27" bestFit="1" customWidth="1"/>
    <col min="73" max="73" width="9.33203125" style="27" bestFit="1" customWidth="1"/>
    <col min="74" max="75" width="7.6640625" style="27" customWidth="1"/>
    <col min="76" max="76" width="7.6640625" style="100" customWidth="1"/>
    <col min="77" max="77" width="9.109375" style="29"/>
    <col min="79" max="79" width="10.33203125" bestFit="1" customWidth="1"/>
  </cols>
  <sheetData>
    <row r="1" spans="1:91" x14ac:dyDescent="0.3">
      <c r="B1" s="29" t="s">
        <v>482</v>
      </c>
      <c r="P1" s="29" t="s">
        <v>483</v>
      </c>
    </row>
    <row r="2" spans="1:91" x14ac:dyDescent="0.3">
      <c r="A2" s="29" t="s">
        <v>52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29" t="s">
        <v>63</v>
      </c>
      <c r="J2" s="29" t="s">
        <v>64</v>
      </c>
      <c r="K2" s="29" t="s">
        <v>65</v>
      </c>
      <c r="L2" s="64" t="s">
        <v>317</v>
      </c>
      <c r="M2" s="64" t="s">
        <v>320</v>
      </c>
      <c r="N2" s="64" t="s">
        <v>327</v>
      </c>
      <c r="P2" s="29" t="s">
        <v>227</v>
      </c>
      <c r="Q2" s="29" t="s">
        <v>391</v>
      </c>
      <c r="R2" s="29" t="s">
        <v>178</v>
      </c>
      <c r="S2" s="29" t="s">
        <v>131</v>
      </c>
      <c r="T2" s="29" t="s">
        <v>132</v>
      </c>
      <c r="U2" s="29" t="s">
        <v>133</v>
      </c>
      <c r="V2" s="29" t="s">
        <v>392</v>
      </c>
      <c r="W2" s="29" t="s">
        <v>179</v>
      </c>
      <c r="X2" s="29" t="s">
        <v>134</v>
      </c>
      <c r="Y2" s="29" t="s">
        <v>59</v>
      </c>
      <c r="Z2" s="29" t="s">
        <v>136</v>
      </c>
      <c r="AA2" s="29" t="s">
        <v>137</v>
      </c>
      <c r="AB2" s="29" t="s">
        <v>393</v>
      </c>
      <c r="AC2" s="29" t="s">
        <v>138</v>
      </c>
      <c r="AD2" s="29" t="s">
        <v>139</v>
      </c>
      <c r="AE2" s="29" t="s">
        <v>140</v>
      </c>
      <c r="AF2" s="29" t="s">
        <v>141</v>
      </c>
      <c r="AG2" s="29" t="s">
        <v>142</v>
      </c>
      <c r="AH2" s="29" t="s">
        <v>143</v>
      </c>
      <c r="AI2" s="29" t="s">
        <v>394</v>
      </c>
      <c r="AJ2" s="29" t="s">
        <v>144</v>
      </c>
      <c r="AK2" s="29" t="s">
        <v>400</v>
      </c>
      <c r="AL2" s="29" t="s">
        <v>57</v>
      </c>
      <c r="AM2" s="29" t="s">
        <v>128</v>
      </c>
      <c r="AN2" s="29" t="s">
        <v>145</v>
      </c>
      <c r="AO2" s="29" t="s">
        <v>146</v>
      </c>
      <c r="AP2" s="29" t="s">
        <v>60</v>
      </c>
      <c r="AQ2" s="29" t="s">
        <v>148</v>
      </c>
      <c r="AR2" s="29" t="s">
        <v>149</v>
      </c>
      <c r="AS2" s="29" t="s">
        <v>150</v>
      </c>
      <c r="AT2" s="29" t="s">
        <v>151</v>
      </c>
      <c r="AU2" s="29" t="s">
        <v>152</v>
      </c>
      <c r="AV2" s="29" t="s">
        <v>153</v>
      </c>
      <c r="AW2" s="29" t="s">
        <v>154</v>
      </c>
      <c r="AX2" s="29" t="s">
        <v>155</v>
      </c>
      <c r="AY2" s="29" t="s">
        <v>156</v>
      </c>
      <c r="AZ2" s="29" t="s">
        <v>54</v>
      </c>
      <c r="BA2" s="29" t="s">
        <v>53</v>
      </c>
      <c r="BB2" s="29" t="s">
        <v>157</v>
      </c>
      <c r="BC2" s="29" t="s">
        <v>158</v>
      </c>
      <c r="BD2" s="29" t="s">
        <v>159</v>
      </c>
      <c r="BE2" s="29" t="s">
        <v>160</v>
      </c>
      <c r="BF2" s="29" t="s">
        <v>161</v>
      </c>
      <c r="BG2" s="29" t="s">
        <v>162</v>
      </c>
      <c r="BH2" s="29" t="s">
        <v>163</v>
      </c>
      <c r="BI2" s="29" t="s">
        <v>164</v>
      </c>
      <c r="BJ2" s="29" t="s">
        <v>165</v>
      </c>
      <c r="BK2" s="29" t="s">
        <v>395</v>
      </c>
      <c r="BL2" s="29" t="s">
        <v>166</v>
      </c>
      <c r="BM2" s="29" t="s">
        <v>167</v>
      </c>
      <c r="BN2" s="29" t="s">
        <v>168</v>
      </c>
      <c r="BO2" s="29" t="s">
        <v>61</v>
      </c>
      <c r="BP2" s="29" t="s">
        <v>401</v>
      </c>
      <c r="BQ2" s="29" t="s">
        <v>169</v>
      </c>
      <c r="BR2" s="29" t="s">
        <v>170</v>
      </c>
      <c r="BS2" s="29" t="s">
        <v>171</v>
      </c>
      <c r="BT2" s="29" t="s">
        <v>173</v>
      </c>
      <c r="BU2" s="29" t="s">
        <v>174</v>
      </c>
      <c r="BV2" s="29" t="s">
        <v>402</v>
      </c>
      <c r="BW2" s="29"/>
      <c r="BX2" s="99" t="s">
        <v>488</v>
      </c>
      <c r="BY2" s="29" t="s">
        <v>141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29" t="s">
        <v>63</v>
      </c>
      <c r="CI2" s="29" t="s">
        <v>64</v>
      </c>
      <c r="CJ2" s="29" t="s">
        <v>65</v>
      </c>
      <c r="CK2" s="29" t="s">
        <v>317</v>
      </c>
      <c r="CL2" s="29" t="s">
        <v>320</v>
      </c>
      <c r="CM2" s="29" t="s">
        <v>327</v>
      </c>
    </row>
    <row r="3" spans="1:91" x14ac:dyDescent="0.3">
      <c r="A3" s="29" t="s">
        <v>0</v>
      </c>
      <c r="B3" s="27">
        <v>179562.82174000001</v>
      </c>
      <c r="C3" s="27">
        <v>29.469862824</v>
      </c>
      <c r="D3" s="27">
        <v>17480.908487000001</v>
      </c>
      <c r="E3" s="27">
        <v>1734.3982016</v>
      </c>
      <c r="F3" s="27">
        <v>1650.3813137</v>
      </c>
      <c r="G3" s="27">
        <v>35.650435823999999</v>
      </c>
      <c r="H3" s="27">
        <v>21829.373352999999</v>
      </c>
      <c r="I3" s="27">
        <v>180.49057576999999</v>
      </c>
      <c r="J3" s="27">
        <v>544.55807881999999</v>
      </c>
      <c r="K3" s="27">
        <v>451.02107668000002</v>
      </c>
      <c r="L3" s="64">
        <v>31.636831465</v>
      </c>
      <c r="M3" s="64">
        <v>79.176052810000002</v>
      </c>
      <c r="N3" s="64">
        <v>32.947135500000002</v>
      </c>
      <c r="O3" s="27"/>
      <c r="P3" s="29" t="s">
        <v>0</v>
      </c>
      <c r="Q3" s="27">
        <v>24.165235099606001</v>
      </c>
      <c r="R3" s="27">
        <v>31.3757793071184</v>
      </c>
      <c r="S3" s="27">
        <v>179.891320378399</v>
      </c>
      <c r="T3" s="27">
        <v>179.891320378399</v>
      </c>
      <c r="U3" s="27">
        <v>98.499370151903904</v>
      </c>
      <c r="V3" s="27">
        <v>552.38207214922397</v>
      </c>
      <c r="W3" s="27">
        <v>80.201737139766706</v>
      </c>
      <c r="X3" s="27">
        <v>1133.9264668421099</v>
      </c>
      <c r="Y3" s="27">
        <v>180035.075659319</v>
      </c>
      <c r="Z3" s="27">
        <v>886.60250519953297</v>
      </c>
      <c r="AA3" s="27">
        <v>89.354314598257503</v>
      </c>
      <c r="AB3" s="27">
        <v>882.47623345108502</v>
      </c>
      <c r="AC3" s="27">
        <v>1915.1830930190299</v>
      </c>
      <c r="AD3" s="27">
        <v>447.87405977031</v>
      </c>
      <c r="AE3" s="27">
        <v>447.87405977031</v>
      </c>
      <c r="AF3" s="27">
        <v>139.03533457541701</v>
      </c>
      <c r="AG3" s="27">
        <v>822.28068036244997</v>
      </c>
      <c r="AH3" s="27">
        <v>33.6448222832326</v>
      </c>
      <c r="AI3" s="27">
        <v>4.5270426201050498</v>
      </c>
      <c r="AJ3" s="27">
        <v>30.8757984694528</v>
      </c>
      <c r="AK3" s="27">
        <v>33.387936623035401</v>
      </c>
      <c r="AL3" s="27">
        <v>29.359912779422</v>
      </c>
      <c r="AM3" s="27">
        <v>0</v>
      </c>
      <c r="AN3" s="27">
        <v>15641.4634940172</v>
      </c>
      <c r="AO3" s="27">
        <v>1598.9057608337801</v>
      </c>
      <c r="AP3" s="27">
        <v>17379.404589426402</v>
      </c>
      <c r="AQ3" s="27">
        <v>575.58259312400401</v>
      </c>
      <c r="AR3" s="27">
        <v>0.20275064843444199</v>
      </c>
      <c r="AS3" s="27">
        <v>9765.7527085983493</v>
      </c>
      <c r="AT3" s="27">
        <v>0.82245567023264199</v>
      </c>
      <c r="AU3" s="27">
        <v>0.20728026764110899</v>
      </c>
      <c r="AV3" s="27">
        <v>859.54097312014596</v>
      </c>
      <c r="AW3" s="27">
        <v>0.38976191813136202</v>
      </c>
      <c r="AX3" s="27">
        <v>0</v>
      </c>
      <c r="AY3" s="27">
        <v>3.8970784250180399E-2</v>
      </c>
      <c r="AZ3" s="27">
        <v>1717.8871587630599</v>
      </c>
      <c r="BA3" s="27">
        <v>1634.31630740418</v>
      </c>
      <c r="BB3" s="27">
        <v>83.570851358873895</v>
      </c>
      <c r="BC3" s="27">
        <v>1.88584926448298E-3</v>
      </c>
      <c r="BD3" s="27">
        <v>0</v>
      </c>
      <c r="BE3" s="27">
        <v>183.43859016628301</v>
      </c>
      <c r="BF3" s="27">
        <v>1.3556765334523799E-2</v>
      </c>
      <c r="BG3" s="27">
        <v>117.510820780766</v>
      </c>
      <c r="BH3" s="27">
        <v>0</v>
      </c>
      <c r="BI3" s="27">
        <v>1.57199691661568</v>
      </c>
      <c r="BJ3" s="27">
        <v>465.50147173950199</v>
      </c>
      <c r="BK3" s="27">
        <v>100.223346875592</v>
      </c>
      <c r="BL3" s="27">
        <v>0.82751282571911999</v>
      </c>
      <c r="BM3" s="27">
        <v>4.2440207060301898</v>
      </c>
      <c r="BN3" s="27">
        <v>4.2592458351934804E-3</v>
      </c>
      <c r="BO3" s="27">
        <v>35.555751300120697</v>
      </c>
      <c r="BP3" s="27">
        <v>5584.6356540384804</v>
      </c>
      <c r="BQ3" s="27">
        <v>0</v>
      </c>
      <c r="BR3" s="27">
        <v>0</v>
      </c>
      <c r="BS3" s="27">
        <v>2522.1296911703598</v>
      </c>
      <c r="BT3" s="27">
        <v>597.10257169020599</v>
      </c>
      <c r="BU3" s="27">
        <v>22201.142427399001</v>
      </c>
      <c r="BV3" s="27">
        <v>3119.5283630599301</v>
      </c>
      <c r="BW3" s="29"/>
      <c r="BX3" s="100">
        <f>Q3+S3+U3+V3+Z3+AB3+AC3+AD3+AG3+AH3+AI3+AJ3+AK3+AQ3+AS3+BK3+BS3+BT3+BV3</f>
        <v>22592.109444095808</v>
      </c>
      <c r="BY3" s="36">
        <f t="shared" ref="BY3:BY34" si="0">AF3/(AF3+AN3+AO3+1E-50)</f>
        <v>8.000005630803133E-3</v>
      </c>
      <c r="CA3" s="24">
        <f t="shared" ref="CA3:CA34" si="1">+(Y3-B3)/B3</f>
        <v>2.6300205952588173E-3</v>
      </c>
      <c r="CB3" s="24">
        <f t="shared" ref="CB3:CB34" si="2">+(AL3-C3)/C3</f>
        <v>-3.730931671947151E-3</v>
      </c>
      <c r="CC3" s="24">
        <f t="shared" ref="CC3:CC34" si="3">+(AP3-D3)/D3</f>
        <v>-5.8065573450649917E-3</v>
      </c>
      <c r="CD3" s="24">
        <f t="shared" ref="CD3:CD34" si="4">+(AZ3-E3)/E3</f>
        <v>-9.5197532041422055E-3</v>
      </c>
      <c r="CE3" s="24">
        <f t="shared" ref="CE3:CE34" si="5">+(BA3-F3)/F3</f>
        <v>-9.7341179050335815E-3</v>
      </c>
      <c r="CF3" s="24">
        <f t="shared" ref="CF3:CF34" si="6">+(BO3-G3)/G3</f>
        <v>-2.6559149051288665E-3</v>
      </c>
      <c r="CG3" s="24">
        <f t="shared" ref="CG3:CG34" si="7">+(BU3-H3)/H3</f>
        <v>1.7030680101859652E-2</v>
      </c>
      <c r="CH3" s="24">
        <f t="shared" ref="CH3:CH34" si="8">+(T3-I3)/I3</f>
        <v>-3.3201478195993184E-3</v>
      </c>
      <c r="CI3" s="24">
        <f t="shared" ref="CI3:CI34" si="9">+(V3-J3)/J3</f>
        <v>1.4367601241318008E-2</v>
      </c>
      <c r="CJ3" s="24">
        <f t="shared" ref="CJ3:CJ34" si="10">+(AD3-K3)/K3</f>
        <v>-6.9775384619615811E-3</v>
      </c>
      <c r="CK3" s="24">
        <f t="shared" ref="CK3:CK34" si="11">+(R3-L3)/L3</f>
        <v>-8.2515266476797453E-3</v>
      </c>
      <c r="CL3" s="24">
        <f t="shared" ref="CL3:CL34" si="12">+(W3-M3)/M3</f>
        <v>1.2954476680317156E-2</v>
      </c>
      <c r="CM3" s="24">
        <f t="shared" ref="CM3:CM34" si="13">+(AK3-N3)/N3</f>
        <v>1.3379042406748811E-2</v>
      </c>
    </row>
    <row r="4" spans="1:91" x14ac:dyDescent="0.3">
      <c r="A4" s="29" t="s">
        <v>2</v>
      </c>
      <c r="B4" s="27">
        <v>246450.29895999999</v>
      </c>
      <c r="C4" s="27">
        <v>40.787256585999998</v>
      </c>
      <c r="D4" s="27">
        <v>23646.966119000001</v>
      </c>
      <c r="E4" s="27">
        <v>2545.8741917000002</v>
      </c>
      <c r="F4" s="27">
        <v>2423.1473939000002</v>
      </c>
      <c r="G4" s="27">
        <v>39.541747976000003</v>
      </c>
      <c r="H4" s="27">
        <v>21809.989002999999</v>
      </c>
      <c r="I4" s="27">
        <v>251.33231726</v>
      </c>
      <c r="J4" s="27">
        <v>591.03384702000005</v>
      </c>
      <c r="K4" s="27">
        <v>652.89885366999999</v>
      </c>
      <c r="L4" s="64">
        <v>46.598554321999998</v>
      </c>
      <c r="M4" s="64">
        <v>84.243790552999997</v>
      </c>
      <c r="N4" s="64">
        <v>34.562208658999999</v>
      </c>
      <c r="O4" s="27"/>
      <c r="P4" s="29" t="s">
        <v>2</v>
      </c>
      <c r="Q4" s="27">
        <v>29.088163208973</v>
      </c>
      <c r="R4" s="27">
        <v>45.890366996602197</v>
      </c>
      <c r="S4" s="27">
        <v>248.17491142055499</v>
      </c>
      <c r="T4" s="27">
        <v>248.17491142055499</v>
      </c>
      <c r="U4" s="27">
        <v>143.62059972312599</v>
      </c>
      <c r="V4" s="27">
        <v>591.32955464812096</v>
      </c>
      <c r="W4" s="27">
        <v>84.228966729372502</v>
      </c>
      <c r="X4" s="27">
        <v>1255.8806664071101</v>
      </c>
      <c r="Y4" s="27">
        <v>244930.616855878</v>
      </c>
      <c r="Z4" s="27">
        <v>1059.15407955872</v>
      </c>
      <c r="AA4" s="27">
        <v>93.349985064659094</v>
      </c>
      <c r="AB4" s="27">
        <v>938.43877735246895</v>
      </c>
      <c r="AC4" s="27">
        <v>1707.85419560782</v>
      </c>
      <c r="AD4" s="27">
        <v>643.55567796314995</v>
      </c>
      <c r="AE4" s="27">
        <v>643.55567796314995</v>
      </c>
      <c r="AF4" s="27">
        <v>186.405112767296</v>
      </c>
      <c r="AG4" s="27">
        <v>736.14899223313</v>
      </c>
      <c r="AH4" s="27">
        <v>31.4750034291174</v>
      </c>
      <c r="AI4" s="27">
        <v>6.8653840157233601</v>
      </c>
      <c r="AJ4" s="27">
        <v>25.353082051633699</v>
      </c>
      <c r="AK4" s="27">
        <v>34.538583283157102</v>
      </c>
      <c r="AL4" s="27">
        <v>40.290516274850198</v>
      </c>
      <c r="AM4" s="27">
        <v>0</v>
      </c>
      <c r="AN4" s="27">
        <v>20970.5373716496</v>
      </c>
      <c r="AO4" s="27">
        <v>2143.65504874309</v>
      </c>
      <c r="AP4" s="27">
        <v>23300.597533159998</v>
      </c>
      <c r="AQ4" s="27">
        <v>591.16768108632698</v>
      </c>
      <c r="AR4" s="27">
        <v>0.192905272232234</v>
      </c>
      <c r="AS4" s="27">
        <v>9232.6925076079297</v>
      </c>
      <c r="AT4" s="27">
        <v>1.1904938295937399</v>
      </c>
      <c r="AU4" s="27">
        <v>0.309640261909091</v>
      </c>
      <c r="AV4" s="27">
        <v>1274.2448711233001</v>
      </c>
      <c r="AW4" s="27">
        <v>0.54764859802576005</v>
      </c>
      <c r="AX4" s="27">
        <v>0</v>
      </c>
      <c r="AY4" s="27">
        <v>5.8247538693871698E-2</v>
      </c>
      <c r="AZ4" s="27">
        <v>2508.8335613716599</v>
      </c>
      <c r="BA4" s="27">
        <v>2387.58602586898</v>
      </c>
      <c r="BB4" s="27">
        <v>121.247535502681</v>
      </c>
      <c r="BC4" s="27">
        <v>2.92871963182812E-3</v>
      </c>
      <c r="BD4" s="27">
        <v>0</v>
      </c>
      <c r="BE4" s="27">
        <v>256.97148831825899</v>
      </c>
      <c r="BF4" s="27">
        <v>2.1053927810755099E-2</v>
      </c>
      <c r="BG4" s="27">
        <v>169.713404862293</v>
      </c>
      <c r="BH4" s="27">
        <v>0</v>
      </c>
      <c r="BI4" s="27">
        <v>2.3191890382887701</v>
      </c>
      <c r="BJ4" s="27">
        <v>674.58994609699198</v>
      </c>
      <c r="BK4" s="27">
        <v>108.81310055525501</v>
      </c>
      <c r="BL4" s="27">
        <v>1.12978495543907</v>
      </c>
      <c r="BM4" s="27">
        <v>6.2880480503976504</v>
      </c>
      <c r="BN4" s="27">
        <v>6.3752761046534101E-3</v>
      </c>
      <c r="BO4" s="27">
        <v>39.083811045376599</v>
      </c>
      <c r="BP4" s="27">
        <v>5255.5039341358097</v>
      </c>
      <c r="BQ4" s="27">
        <v>0</v>
      </c>
      <c r="BR4" s="27">
        <v>0</v>
      </c>
      <c r="BS4" s="27">
        <v>2490.26331122174</v>
      </c>
      <c r="BT4" s="27">
        <v>553.45597230847</v>
      </c>
      <c r="BU4" s="27">
        <v>21873.8027052916</v>
      </c>
      <c r="BV4" s="27">
        <v>3060.9985447916902</v>
      </c>
      <c r="BW4" s="29"/>
      <c r="BX4" s="100">
        <f t="shared" ref="BX4:BX51" si="14">Q4+S4+U4+V4+Z4+AB4+AC4+AD4+AG4+AH4+AI4+AJ4+AK4+AQ4+AS4+BK4+BS4+BT4+BV4</f>
        <v>22232.988122067109</v>
      </c>
      <c r="BY4" s="36">
        <f t="shared" si="0"/>
        <v>8.0000142701068342E-3</v>
      </c>
      <c r="CA4" s="24">
        <f t="shared" si="1"/>
        <v>-6.1662822505588943E-3</v>
      </c>
      <c r="CB4" s="24">
        <f t="shared" si="2"/>
        <v>-1.2178811538903636E-2</v>
      </c>
      <c r="CC4" s="24">
        <f t="shared" si="3"/>
        <v>-1.4647485182536798E-2</v>
      </c>
      <c r="CD4" s="24">
        <f t="shared" si="4"/>
        <v>-1.4549277591602636E-2</v>
      </c>
      <c r="CE4" s="24">
        <f t="shared" si="5"/>
        <v>-1.4675693323708657E-2</v>
      </c>
      <c r="CF4" s="24">
        <f t="shared" si="6"/>
        <v>-1.1581099826475819E-2</v>
      </c>
      <c r="CG4" s="24">
        <f t="shared" si="7"/>
        <v>2.9258933731155933E-3</v>
      </c>
      <c r="CH4" s="24">
        <f t="shared" si="8"/>
        <v>-1.2562673490885416E-2</v>
      </c>
      <c r="CI4" s="24">
        <f t="shared" si="9"/>
        <v>5.0032266275758968E-4</v>
      </c>
      <c r="CJ4" s="24">
        <f t="shared" si="10"/>
        <v>-1.4310295774500541E-2</v>
      </c>
      <c r="CK4" s="24">
        <f t="shared" si="11"/>
        <v>-1.5197624383455476E-2</v>
      </c>
      <c r="CL4" s="24">
        <f t="shared" si="12"/>
        <v>-1.7596339777907838E-4</v>
      </c>
      <c r="CM4" s="24">
        <f t="shared" si="13"/>
        <v>-6.8356094010054553E-4</v>
      </c>
    </row>
    <row r="5" spans="1:91" x14ac:dyDescent="0.3">
      <c r="A5" s="29" t="s">
        <v>3</v>
      </c>
      <c r="B5" s="27">
        <v>121457.88808</v>
      </c>
      <c r="C5" s="27">
        <v>26.576334876000001</v>
      </c>
      <c r="D5" s="27">
        <v>20746.311532</v>
      </c>
      <c r="E5" s="27">
        <v>1721.6042187999999</v>
      </c>
      <c r="F5" s="27">
        <v>1650.4892170999999</v>
      </c>
      <c r="G5" s="27">
        <v>32.641815342999998</v>
      </c>
      <c r="H5" s="27">
        <v>13870.942548999999</v>
      </c>
      <c r="I5" s="27">
        <v>180.1573453</v>
      </c>
      <c r="J5" s="27">
        <v>364.71123462000003</v>
      </c>
      <c r="K5" s="27">
        <v>479.95281440999997</v>
      </c>
      <c r="L5" s="64">
        <v>34.538042349999998</v>
      </c>
      <c r="M5" s="64">
        <v>52.339213690000001</v>
      </c>
      <c r="N5" s="64">
        <v>22.967617272999998</v>
      </c>
      <c r="O5" s="27"/>
      <c r="P5" s="29" t="s">
        <v>3</v>
      </c>
      <c r="Q5" s="27">
        <v>19.930935945023499</v>
      </c>
      <c r="R5" s="27">
        <v>34.225604235882898</v>
      </c>
      <c r="S5" s="27">
        <v>179.093211821941</v>
      </c>
      <c r="T5" s="27">
        <v>179.093211821941</v>
      </c>
      <c r="U5" s="27">
        <v>106.932598373633</v>
      </c>
      <c r="V5" s="27">
        <v>368.32441680899598</v>
      </c>
      <c r="W5" s="27">
        <v>52.886297504144103</v>
      </c>
      <c r="X5" s="27">
        <v>868.61399001271502</v>
      </c>
      <c r="Y5" s="27">
        <v>121611.877880256</v>
      </c>
      <c r="Z5" s="27">
        <v>707.43445589684995</v>
      </c>
      <c r="AA5" s="27">
        <v>67.578520342868401</v>
      </c>
      <c r="AB5" s="27">
        <v>586.55240160327298</v>
      </c>
      <c r="AC5" s="27">
        <v>1093.5680498316201</v>
      </c>
      <c r="AD5" s="27">
        <v>476.06600237650099</v>
      </c>
      <c r="AE5" s="27">
        <v>476.06600237650099</v>
      </c>
      <c r="AF5" s="27">
        <v>164.58840143675201</v>
      </c>
      <c r="AG5" s="27">
        <v>478.723204995488</v>
      </c>
      <c r="AH5" s="27">
        <v>20.924033792242</v>
      </c>
      <c r="AI5" s="27">
        <v>5.0943105763653396</v>
      </c>
      <c r="AJ5" s="27">
        <v>17.566724527765999</v>
      </c>
      <c r="AK5" s="27">
        <v>23.162350051865701</v>
      </c>
      <c r="AL5" s="27">
        <v>26.432119960867901</v>
      </c>
      <c r="AM5" s="27">
        <v>0</v>
      </c>
      <c r="AN5" s="27">
        <v>18516.1899400894</v>
      </c>
      <c r="AO5" s="27">
        <v>1892.76669261506</v>
      </c>
      <c r="AP5" s="27">
        <v>20573.5450341412</v>
      </c>
      <c r="AQ5" s="27">
        <v>381.51394345276799</v>
      </c>
      <c r="AR5" s="27">
        <v>0.231856997800889</v>
      </c>
      <c r="AS5" s="27">
        <v>5878.1998303798</v>
      </c>
      <c r="AT5" s="27">
        <v>0.88874327209995796</v>
      </c>
      <c r="AU5" s="27">
        <v>0.25338555652926298</v>
      </c>
      <c r="AV5" s="27">
        <v>1007.72032252517</v>
      </c>
      <c r="AW5" s="27">
        <v>0.42869690680511702</v>
      </c>
      <c r="AX5" s="27">
        <v>0</v>
      </c>
      <c r="AY5" s="27">
        <v>4.7139189713233699E-2</v>
      </c>
      <c r="AZ5" s="27">
        <v>1705.6685081319699</v>
      </c>
      <c r="BA5" s="27">
        <v>1634.9837869780699</v>
      </c>
      <c r="BB5" s="27">
        <v>70.684721153899105</v>
      </c>
      <c r="BC5" s="27">
        <v>5.8553612107783905E-4</v>
      </c>
      <c r="BD5" s="27">
        <v>0</v>
      </c>
      <c r="BE5" s="27">
        <v>121.546924320838</v>
      </c>
      <c r="BF5" s="27">
        <v>4.2092062004993403E-3</v>
      </c>
      <c r="BG5" s="27">
        <v>100.527550808269</v>
      </c>
      <c r="BH5" s="27">
        <v>0</v>
      </c>
      <c r="BI5" s="27">
        <v>1.6707453276894999</v>
      </c>
      <c r="BJ5" s="27">
        <v>396.83800201722897</v>
      </c>
      <c r="BK5" s="27">
        <v>107.875043192871</v>
      </c>
      <c r="BL5" s="27">
        <v>0.56805298180635699</v>
      </c>
      <c r="BM5" s="27">
        <v>4.2525615370624497</v>
      </c>
      <c r="BN5" s="27">
        <v>5.0107947386696097E-3</v>
      </c>
      <c r="BO5" s="27">
        <v>32.478404686144501</v>
      </c>
      <c r="BP5" s="27">
        <v>3309.4339552228698</v>
      </c>
      <c r="BQ5" s="27">
        <v>0</v>
      </c>
      <c r="BR5" s="27">
        <v>0</v>
      </c>
      <c r="BS5" s="27">
        <v>1546.0625745099401</v>
      </c>
      <c r="BT5" s="27">
        <v>358.67493426683598</v>
      </c>
      <c r="BU5" s="27">
        <v>14044.8981226541</v>
      </c>
      <c r="BV5" s="27">
        <v>1921.49357518339</v>
      </c>
      <c r="BW5" s="29"/>
      <c r="BX5" s="100">
        <f t="shared" si="14"/>
        <v>14277.192597587171</v>
      </c>
      <c r="BY5" s="36">
        <f t="shared" si="0"/>
        <v>8.0000020008035681E-3</v>
      </c>
      <c r="CA5" s="24">
        <f t="shared" si="1"/>
        <v>1.2678451987784064E-3</v>
      </c>
      <c r="CB5" s="24">
        <f t="shared" si="2"/>
        <v>-5.4264410726677856E-3</v>
      </c>
      <c r="CC5" s="24">
        <f t="shared" si="3"/>
        <v>-8.327576571494048E-3</v>
      </c>
      <c r="CD5" s="24">
        <f t="shared" si="4"/>
        <v>-9.2563148335786192E-3</v>
      </c>
      <c r="CE5" s="24">
        <f t="shared" si="5"/>
        <v>-9.3944449689734224E-3</v>
      </c>
      <c r="CF5" s="24">
        <f t="shared" si="6"/>
        <v>-5.0061755186829758E-3</v>
      </c>
      <c r="CG5" s="24">
        <f t="shared" si="7"/>
        <v>1.2541005994336095E-2</v>
      </c>
      <c r="CH5" s="24">
        <f t="shared" si="8"/>
        <v>-5.9066893791479827E-3</v>
      </c>
      <c r="CI5" s="24">
        <f t="shared" si="9"/>
        <v>9.9069670633003589E-3</v>
      </c>
      <c r="CJ5" s="24">
        <f t="shared" si="10"/>
        <v>-8.0983211615854225E-3</v>
      </c>
      <c r="CK5" s="24">
        <f t="shared" si="11"/>
        <v>-9.0462021834048743E-3</v>
      </c>
      <c r="CL5" s="24">
        <f t="shared" si="12"/>
        <v>1.0452656346433203E-2</v>
      </c>
      <c r="CM5" s="24">
        <f t="shared" si="13"/>
        <v>8.4785799306497673E-3</v>
      </c>
    </row>
    <row r="6" spans="1:91" x14ac:dyDescent="0.3">
      <c r="A6" s="29" t="s">
        <v>4</v>
      </c>
      <c r="B6" s="27">
        <v>679100.11051000003</v>
      </c>
      <c r="C6" s="27">
        <v>77.359826580999993</v>
      </c>
      <c r="D6" s="27">
        <v>87270.912242000006</v>
      </c>
      <c r="E6" s="27">
        <v>7408.2964610999998</v>
      </c>
      <c r="F6" s="27">
        <v>6422.3236190999996</v>
      </c>
      <c r="G6" s="27">
        <v>151.39329562</v>
      </c>
      <c r="H6" s="27">
        <v>92270.211521000005</v>
      </c>
      <c r="I6" s="27">
        <v>1159.6026790999999</v>
      </c>
      <c r="J6" s="27">
        <v>2039.6005143</v>
      </c>
      <c r="K6" s="27">
        <v>2836.7392522</v>
      </c>
      <c r="L6" s="64">
        <v>133.93749665000001</v>
      </c>
      <c r="M6" s="64">
        <v>426.8132564</v>
      </c>
      <c r="N6" s="64">
        <v>127.11843367</v>
      </c>
      <c r="O6" s="27"/>
      <c r="P6" s="29" t="s">
        <v>4</v>
      </c>
      <c r="Q6" s="27">
        <v>39.176269962665202</v>
      </c>
      <c r="R6" s="27">
        <v>134.85264739499701</v>
      </c>
      <c r="S6" s="27">
        <v>1160.4800074812099</v>
      </c>
      <c r="T6" s="27">
        <v>1160.4800074812099</v>
      </c>
      <c r="U6" s="27">
        <v>442.679596825327</v>
      </c>
      <c r="V6" s="27">
        <v>2066.1543308349601</v>
      </c>
      <c r="W6" s="27">
        <v>432.82450220828702</v>
      </c>
      <c r="X6" s="27">
        <v>0</v>
      </c>
      <c r="Y6" s="27">
        <v>680966.94788957003</v>
      </c>
      <c r="Z6" s="27">
        <v>4569.1296118636901</v>
      </c>
      <c r="AA6" s="27">
        <v>1338.2948682333399</v>
      </c>
      <c r="AB6" s="27">
        <v>2171.7935722443599</v>
      </c>
      <c r="AC6" s="27">
        <v>7443.58184230191</v>
      </c>
      <c r="AD6" s="27">
        <v>2846.1897223739502</v>
      </c>
      <c r="AE6" s="27">
        <v>2846.1897223739502</v>
      </c>
      <c r="AF6" s="27">
        <v>693.54611921294998</v>
      </c>
      <c r="AG6" s="27">
        <v>2745.97140758464</v>
      </c>
      <c r="AH6" s="27">
        <v>12.214657954145</v>
      </c>
      <c r="AI6" s="27">
        <v>97.270431924359301</v>
      </c>
      <c r="AJ6" s="27">
        <v>0</v>
      </c>
      <c r="AK6" s="27">
        <v>128.291724722342</v>
      </c>
      <c r="AL6" s="27">
        <v>76.500469930345005</v>
      </c>
      <c r="AM6" s="27">
        <v>0</v>
      </c>
      <c r="AN6" s="27">
        <v>78023.954593803894</v>
      </c>
      <c r="AO6" s="27">
        <v>7975.7845307649604</v>
      </c>
      <c r="AP6" s="27">
        <v>86693.285243781793</v>
      </c>
      <c r="AQ6" s="27">
        <v>2902.7479054608998</v>
      </c>
      <c r="AR6" s="27">
        <v>0.140814824483429</v>
      </c>
      <c r="AS6" s="27">
        <v>47760.631038932501</v>
      </c>
      <c r="AT6" s="27">
        <v>3.3990562324112501</v>
      </c>
      <c r="AU6" s="27">
        <v>3.0741266272810899</v>
      </c>
      <c r="AV6" s="27">
        <v>2654.1620958900298</v>
      </c>
      <c r="AW6" s="27">
        <v>1.1637146024239799</v>
      </c>
      <c r="AX6" s="27">
        <v>0</v>
      </c>
      <c r="AY6" s="27">
        <v>0.218305298040642</v>
      </c>
      <c r="AZ6" s="27">
        <v>7450.9071380993601</v>
      </c>
      <c r="BA6" s="27">
        <v>6457.13060165971</v>
      </c>
      <c r="BB6" s="27">
        <v>993.77653643964504</v>
      </c>
      <c r="BC6" s="27">
        <v>0</v>
      </c>
      <c r="BD6" s="27">
        <v>1.2801321624178E-2</v>
      </c>
      <c r="BE6" s="27">
        <v>1000.23023205851</v>
      </c>
      <c r="BF6" s="27">
        <v>1.3633366444914701</v>
      </c>
      <c r="BG6" s="27">
        <v>556.23425798486505</v>
      </c>
      <c r="BH6" s="27">
        <v>0.28162958207532102</v>
      </c>
      <c r="BI6" s="27">
        <v>7.9285257884554996</v>
      </c>
      <c r="BJ6" s="27">
        <v>2206.1321150592198</v>
      </c>
      <c r="BK6" s="27">
        <v>436.57936949006802</v>
      </c>
      <c r="BL6" s="27">
        <v>4.3934197348942003</v>
      </c>
      <c r="BM6" s="27">
        <v>18.320638075034299</v>
      </c>
      <c r="BN6" s="27">
        <v>7.5531935868648703E-2</v>
      </c>
      <c r="BO6" s="27">
        <v>151.259454143532</v>
      </c>
      <c r="BP6" s="27">
        <v>31338.486999818699</v>
      </c>
      <c r="BQ6" s="27">
        <v>0</v>
      </c>
      <c r="BR6" s="27">
        <v>8.7367992604694003</v>
      </c>
      <c r="BS6" s="27">
        <v>5508.2051089411098</v>
      </c>
      <c r="BT6" s="27">
        <v>771.47331098741597</v>
      </c>
      <c r="BU6" s="27">
        <v>93427.757370216597</v>
      </c>
      <c r="BV6" s="27">
        <v>12926.133223958101</v>
      </c>
      <c r="BW6" s="29"/>
      <c r="BX6" s="100">
        <f t="shared" si="14"/>
        <v>94028.70313384365</v>
      </c>
      <c r="BY6" s="36">
        <f t="shared" si="0"/>
        <v>7.9999981228384195E-3</v>
      </c>
      <c r="CA6" s="24">
        <f t="shared" si="1"/>
        <v>2.7489870060071397E-3</v>
      </c>
      <c r="CB6" s="24">
        <f t="shared" si="2"/>
        <v>-1.1108564853815875E-2</v>
      </c>
      <c r="CC6" s="24">
        <f t="shared" si="3"/>
        <v>-6.6187803401947728E-3</v>
      </c>
      <c r="CD6" s="24">
        <f t="shared" si="4"/>
        <v>5.7517510568189881E-3</v>
      </c>
      <c r="CE6" s="24">
        <f t="shared" si="5"/>
        <v>5.4196868024828839E-3</v>
      </c>
      <c r="CF6" s="24">
        <f t="shared" si="6"/>
        <v>-8.8406475280088559E-4</v>
      </c>
      <c r="CG6" s="24">
        <f t="shared" si="7"/>
        <v>1.2545173898871402E-2</v>
      </c>
      <c r="CH6" s="24">
        <f t="shared" si="8"/>
        <v>7.5657671116358799E-4</v>
      </c>
      <c r="CI6" s="24">
        <f t="shared" si="9"/>
        <v>1.3019126220446898E-2</v>
      </c>
      <c r="CJ6" s="24">
        <f t="shared" si="10"/>
        <v>3.3314553555181281E-3</v>
      </c>
      <c r="CK6" s="24">
        <f t="shared" si="11"/>
        <v>6.8326702222039218E-3</v>
      </c>
      <c r="CL6" s="24">
        <f t="shared" si="12"/>
        <v>1.4084018521330573E-2</v>
      </c>
      <c r="CM6" s="24">
        <f t="shared" si="13"/>
        <v>9.229904888443349E-3</v>
      </c>
    </row>
    <row r="7" spans="1:91" x14ac:dyDescent="0.3">
      <c r="A7" s="29" t="s">
        <v>5</v>
      </c>
      <c r="B7" s="27">
        <v>228896.79109000001</v>
      </c>
      <c r="C7" s="27">
        <v>28.610642607999999</v>
      </c>
      <c r="D7" s="27">
        <v>13659.632202999999</v>
      </c>
      <c r="E7" s="27">
        <v>1855.7731698</v>
      </c>
      <c r="F7" s="27">
        <v>1754.7221155</v>
      </c>
      <c r="G7" s="27">
        <v>34.951078060999997</v>
      </c>
      <c r="H7" s="27">
        <v>19103.992112</v>
      </c>
      <c r="I7" s="27">
        <v>163.29660749000001</v>
      </c>
      <c r="J7" s="27">
        <v>488.69611277000001</v>
      </c>
      <c r="K7" s="27">
        <v>400.49392263999999</v>
      </c>
      <c r="L7" s="64">
        <v>30.715070787999998</v>
      </c>
      <c r="M7" s="64">
        <v>83.785243191000006</v>
      </c>
      <c r="N7" s="64">
        <v>32.493175022999999</v>
      </c>
      <c r="O7" s="27"/>
      <c r="P7" s="29" t="s">
        <v>5</v>
      </c>
      <c r="Q7" s="27">
        <v>24.8587806779624</v>
      </c>
      <c r="R7" s="27">
        <v>30.3594358764276</v>
      </c>
      <c r="S7" s="27">
        <v>161.84123601991101</v>
      </c>
      <c r="T7" s="27">
        <v>161.84123601991101</v>
      </c>
      <c r="U7" s="27">
        <v>77.893526894988298</v>
      </c>
      <c r="V7" s="27">
        <v>487.31369726215502</v>
      </c>
      <c r="W7" s="27">
        <v>83.5261836077824</v>
      </c>
      <c r="X7" s="27">
        <v>1194.84767300823</v>
      </c>
      <c r="Y7" s="27">
        <v>227186.33263777499</v>
      </c>
      <c r="Z7" s="27">
        <v>873.67693818585599</v>
      </c>
      <c r="AA7" s="27">
        <v>90.579439801034695</v>
      </c>
      <c r="AB7" s="27">
        <v>923.20099840223895</v>
      </c>
      <c r="AC7" s="27">
        <v>1393.5490131447</v>
      </c>
      <c r="AD7" s="27">
        <v>396.20057316537702</v>
      </c>
      <c r="AE7" s="27">
        <v>396.20057316537702</v>
      </c>
      <c r="AF7" s="27">
        <v>108.00252927638699</v>
      </c>
      <c r="AG7" s="27">
        <v>579.90672846119196</v>
      </c>
      <c r="AH7" s="27">
        <v>28.182385157267198</v>
      </c>
      <c r="AI7" s="27">
        <v>3.7404493843628299</v>
      </c>
      <c r="AJ7" s="27">
        <v>22.102492602731299</v>
      </c>
      <c r="AK7" s="27">
        <v>32.467795835915197</v>
      </c>
      <c r="AL7" s="27">
        <v>28.332467284071001</v>
      </c>
      <c r="AM7" s="27">
        <v>0</v>
      </c>
      <c r="AN7" s="27">
        <v>12150.2854061079</v>
      </c>
      <c r="AO7" s="27">
        <v>1242.0302490495301</v>
      </c>
      <c r="AP7" s="27">
        <v>13500.3181844338</v>
      </c>
      <c r="AQ7" s="27">
        <v>524.35945429499998</v>
      </c>
      <c r="AR7" s="27">
        <v>0.184151827543444</v>
      </c>
      <c r="AS7" s="27">
        <v>8191.5916972496198</v>
      </c>
      <c r="AT7" s="27">
        <v>0.81045522258414704</v>
      </c>
      <c r="AU7" s="27">
        <v>0.17945117797362101</v>
      </c>
      <c r="AV7" s="27">
        <v>783.03064309925696</v>
      </c>
      <c r="AW7" s="27">
        <v>0.37295617169596001</v>
      </c>
      <c r="AX7" s="27">
        <v>0</v>
      </c>
      <c r="AY7" s="27">
        <v>3.3824768920341398E-2</v>
      </c>
      <c r="AZ7" s="27">
        <v>1834.60375837119</v>
      </c>
      <c r="BA7" s="27">
        <v>1734.5293272265001</v>
      </c>
      <c r="BB7" s="27">
        <v>100.074431144694</v>
      </c>
      <c r="BC7" s="27">
        <v>1.92925200251326E-3</v>
      </c>
      <c r="BD7" s="27">
        <v>0</v>
      </c>
      <c r="BE7" s="27">
        <v>248.96029615238299</v>
      </c>
      <c r="BF7" s="27">
        <v>1.38689369312764E-2</v>
      </c>
      <c r="BG7" s="27">
        <v>139.67940916461299</v>
      </c>
      <c r="BH7" s="27">
        <v>0</v>
      </c>
      <c r="BI7" s="27">
        <v>1.5836937224491101</v>
      </c>
      <c r="BJ7" s="27">
        <v>554.60335202852696</v>
      </c>
      <c r="BK7" s="27">
        <v>88.264325756744199</v>
      </c>
      <c r="BL7" s="27">
        <v>1.10360904986303</v>
      </c>
      <c r="BM7" s="27">
        <v>3.9679654766117101</v>
      </c>
      <c r="BN7" s="27">
        <v>3.7211751466349101E-3</v>
      </c>
      <c r="BO7" s="27">
        <v>34.6296479664015</v>
      </c>
      <c r="BP7" s="27">
        <v>4535.1378908726701</v>
      </c>
      <c r="BQ7" s="27">
        <v>0</v>
      </c>
      <c r="BR7" s="27">
        <v>0</v>
      </c>
      <c r="BS7" s="27">
        <v>2156.1873392306902</v>
      </c>
      <c r="BT7" s="27">
        <v>529.64292807835398</v>
      </c>
      <c r="BU7" s="27">
        <v>19100.966617724</v>
      </c>
      <c r="BV7" s="27">
        <v>2958.73888083773</v>
      </c>
      <c r="BW7" s="29"/>
      <c r="BX7" s="100">
        <f t="shared" si="14"/>
        <v>19453.719240642793</v>
      </c>
      <c r="BY7" s="36">
        <f t="shared" si="0"/>
        <v>7.9999988000961659E-3</v>
      </c>
      <c r="CA7" s="24">
        <f t="shared" si="1"/>
        <v>-7.4726187469901523E-3</v>
      </c>
      <c r="CB7" s="24">
        <f t="shared" si="2"/>
        <v>-9.7227918904280747E-3</v>
      </c>
      <c r="CC7" s="24">
        <f t="shared" si="3"/>
        <v>-1.1663126517506835E-2</v>
      </c>
      <c r="CD7" s="24">
        <f t="shared" si="4"/>
        <v>-1.1407327023211287E-2</v>
      </c>
      <c r="CE7" s="24">
        <f t="shared" si="5"/>
        <v>-1.1507684376421082E-2</v>
      </c>
      <c r="CF7" s="24">
        <f t="shared" si="6"/>
        <v>-9.1965716776319893E-3</v>
      </c>
      <c r="CG7" s="24">
        <f t="shared" si="7"/>
        <v>-1.5836974064179017E-4</v>
      </c>
      <c r="CH7" s="24">
        <f t="shared" si="8"/>
        <v>-8.9124415531910538E-3</v>
      </c>
      <c r="CI7" s="24">
        <f t="shared" si="9"/>
        <v>-2.8287835154023754E-3</v>
      </c>
      <c r="CJ7" s="24">
        <f t="shared" si="10"/>
        <v>-1.0720136391388442E-2</v>
      </c>
      <c r="CK7" s="24">
        <f t="shared" si="11"/>
        <v>-1.1578515121356662E-2</v>
      </c>
      <c r="CL7" s="24">
        <f t="shared" si="12"/>
        <v>-3.0919476193086216E-3</v>
      </c>
      <c r="CM7" s="24">
        <f t="shared" si="13"/>
        <v>-7.8106208663319249E-4</v>
      </c>
    </row>
    <row r="8" spans="1:91" x14ac:dyDescent="0.3">
      <c r="A8" s="29" t="s">
        <v>6</v>
      </c>
      <c r="B8" s="27">
        <v>121285.95275</v>
      </c>
      <c r="C8" s="27">
        <v>15.080547889</v>
      </c>
      <c r="D8" s="27">
        <v>8140.7947802999997</v>
      </c>
      <c r="E8" s="27">
        <v>859.12521479999998</v>
      </c>
      <c r="F8" s="27">
        <v>812.81505512000001</v>
      </c>
      <c r="G8" s="27">
        <v>19.193488678000001</v>
      </c>
      <c r="H8" s="27">
        <v>10558.290561</v>
      </c>
      <c r="I8" s="27">
        <v>88.682709670999998</v>
      </c>
      <c r="J8" s="27">
        <v>268.84924237000001</v>
      </c>
      <c r="K8" s="27">
        <v>223.52323602999999</v>
      </c>
      <c r="L8" s="64">
        <v>14.838623895</v>
      </c>
      <c r="M8" s="64">
        <v>47.219284577000003</v>
      </c>
      <c r="N8" s="64">
        <v>17.798025916</v>
      </c>
      <c r="O8" s="27"/>
      <c r="P8" s="29" t="s">
        <v>6</v>
      </c>
      <c r="Q8" s="27">
        <v>12.3718905124479</v>
      </c>
      <c r="R8" s="27">
        <v>14.6998270657503</v>
      </c>
      <c r="S8" s="27">
        <v>88.206119901443998</v>
      </c>
      <c r="T8" s="27">
        <v>88.206119901443998</v>
      </c>
      <c r="U8" s="27">
        <v>42.228737504257602</v>
      </c>
      <c r="V8" s="27">
        <v>270.059725844225</v>
      </c>
      <c r="W8" s="27">
        <v>47.424084002860702</v>
      </c>
      <c r="X8" s="27">
        <v>754.25389438141099</v>
      </c>
      <c r="Y8" s="27">
        <v>120917.61023120899</v>
      </c>
      <c r="Z8" s="27">
        <v>493.16713832897398</v>
      </c>
      <c r="AA8" s="27">
        <v>59.559041165452498</v>
      </c>
      <c r="AB8" s="27">
        <v>525.32912783786003</v>
      </c>
      <c r="AC8" s="27">
        <v>808.52911978774102</v>
      </c>
      <c r="AD8" s="27">
        <v>221.654492129521</v>
      </c>
      <c r="AE8" s="27">
        <v>221.654492129521</v>
      </c>
      <c r="AF8" s="27">
        <v>64.705322949563794</v>
      </c>
      <c r="AG8" s="27">
        <v>343.14826268798402</v>
      </c>
      <c r="AH8" s="27">
        <v>16.979306926606601</v>
      </c>
      <c r="AI8" s="27">
        <v>2.0125904622585198</v>
      </c>
      <c r="AJ8" s="27">
        <v>14.4642561091045</v>
      </c>
      <c r="AK8" s="27">
        <v>17.9056243048312</v>
      </c>
      <c r="AL8" s="27">
        <v>14.997621423414101</v>
      </c>
      <c r="AM8" s="27">
        <v>0</v>
      </c>
      <c r="AN8" s="27">
        <v>7279.3530556612004</v>
      </c>
      <c r="AO8" s="27">
        <v>744.11178436592297</v>
      </c>
      <c r="AP8" s="27">
        <v>8088.1701629766803</v>
      </c>
      <c r="AQ8" s="27">
        <v>301.14654010427802</v>
      </c>
      <c r="AR8" s="27">
        <v>0.19384136951118</v>
      </c>
      <c r="AS8" s="27">
        <v>4517.62272439358</v>
      </c>
      <c r="AT8" s="27">
        <v>0.39437903294256299</v>
      </c>
      <c r="AU8" s="27">
        <v>8.0953015867766695E-2</v>
      </c>
      <c r="AV8" s="27">
        <v>358.96098612741599</v>
      </c>
      <c r="AW8" s="27">
        <v>0.20015730187337699</v>
      </c>
      <c r="AX8" s="27">
        <v>0</v>
      </c>
      <c r="AY8" s="27">
        <v>1.5251638860871801E-2</v>
      </c>
      <c r="AZ8" s="27">
        <v>849.84402654968903</v>
      </c>
      <c r="BA8" s="27">
        <v>803.91744817813299</v>
      </c>
      <c r="BB8" s="27">
        <v>45.926578371555898</v>
      </c>
      <c r="BC8" s="27">
        <v>8.4535034199198598E-4</v>
      </c>
      <c r="BD8" s="27">
        <v>0</v>
      </c>
      <c r="BE8" s="27">
        <v>120.302616004453</v>
      </c>
      <c r="BF8" s="27">
        <v>6.0770514283194701E-3</v>
      </c>
      <c r="BG8" s="27">
        <v>65.000225202136207</v>
      </c>
      <c r="BH8" s="27">
        <v>0</v>
      </c>
      <c r="BI8" s="27">
        <v>0.72075439629182603</v>
      </c>
      <c r="BJ8" s="27">
        <v>255.61042808247399</v>
      </c>
      <c r="BK8" s="27">
        <v>92.555323807549797</v>
      </c>
      <c r="BL8" s="27">
        <v>0.56587582466641295</v>
      </c>
      <c r="BM8" s="27">
        <v>1.86338192650892</v>
      </c>
      <c r="BN8" s="27">
        <v>1.6758533595683299E-3</v>
      </c>
      <c r="BO8" s="27">
        <v>19.096576702657099</v>
      </c>
      <c r="BP8" s="27">
        <v>2482.3131510112598</v>
      </c>
      <c r="BQ8" s="27">
        <v>0</v>
      </c>
      <c r="BR8" s="27">
        <v>0</v>
      </c>
      <c r="BS8" s="27">
        <v>1173.0492494725299</v>
      </c>
      <c r="BT8" s="27">
        <v>290.96268179830997</v>
      </c>
      <c r="BU8" s="27">
        <v>10637.389016462999</v>
      </c>
      <c r="BV8" s="27">
        <v>1598.3722706955</v>
      </c>
      <c r="BW8" s="29"/>
      <c r="BX8" s="100">
        <f t="shared" si="14"/>
        <v>10829.765182609002</v>
      </c>
      <c r="BY8" s="36">
        <f t="shared" si="0"/>
        <v>7.9999952579818505E-3</v>
      </c>
      <c r="CA8" s="24">
        <f t="shared" si="1"/>
        <v>-3.0369759270494198E-3</v>
      </c>
      <c r="CB8" s="24">
        <f t="shared" si="2"/>
        <v>-5.4989027054107992E-3</v>
      </c>
      <c r="CC8" s="24">
        <f t="shared" si="3"/>
        <v>-6.4643095353129768E-3</v>
      </c>
      <c r="CD8" s="24">
        <f t="shared" si="4"/>
        <v>-1.0803068156335699E-2</v>
      </c>
      <c r="CE8" s="24">
        <f t="shared" si="5"/>
        <v>-1.094665617451368E-2</v>
      </c>
      <c r="CF8" s="24">
        <f t="shared" si="6"/>
        <v>-5.0492110615609244E-3</v>
      </c>
      <c r="CG8" s="24">
        <f t="shared" si="7"/>
        <v>7.491596769951734E-3</v>
      </c>
      <c r="CH8" s="24">
        <f t="shared" si="8"/>
        <v>-5.3741002200325067E-3</v>
      </c>
      <c r="CI8" s="24">
        <f t="shared" si="9"/>
        <v>4.502461913428327E-3</v>
      </c>
      <c r="CJ8" s="24">
        <f t="shared" si="10"/>
        <v>-8.3604010646489459E-3</v>
      </c>
      <c r="CK8" s="24">
        <f t="shared" si="11"/>
        <v>-9.3537534364266789E-3</v>
      </c>
      <c r="CL8" s="24">
        <f t="shared" si="12"/>
        <v>4.3371988308449436E-3</v>
      </c>
      <c r="CM8" s="24">
        <f t="shared" si="13"/>
        <v>6.0455237754469815E-3</v>
      </c>
    </row>
    <row r="9" spans="1:91" x14ac:dyDescent="0.3">
      <c r="A9" s="29" t="s">
        <v>7</v>
      </c>
      <c r="B9" s="27">
        <v>52149.006294999999</v>
      </c>
      <c r="C9" s="27">
        <v>6.6994752143999996</v>
      </c>
      <c r="D9" s="27">
        <v>3740.0806336000001</v>
      </c>
      <c r="E9" s="27">
        <v>311.76341208000002</v>
      </c>
      <c r="F9" s="27">
        <v>293.30025182999998</v>
      </c>
      <c r="G9" s="27">
        <v>8.5362232282000008</v>
      </c>
      <c r="H9" s="27">
        <v>7151.4666942000003</v>
      </c>
      <c r="I9" s="27">
        <v>39.413490308</v>
      </c>
      <c r="J9" s="27">
        <v>162.88861401</v>
      </c>
      <c r="K9" s="27">
        <v>86.236342918999995</v>
      </c>
      <c r="L9" s="64">
        <v>6.0023250914000004</v>
      </c>
      <c r="M9" s="64">
        <v>27.639542133999999</v>
      </c>
      <c r="N9" s="64">
        <v>11.471468093</v>
      </c>
      <c r="O9" s="27"/>
      <c r="P9" s="29" t="s">
        <v>7</v>
      </c>
      <c r="Q9" s="27">
        <v>6.3808669392075403</v>
      </c>
      <c r="R9" s="27">
        <v>6.0203475069252503</v>
      </c>
      <c r="S9" s="27">
        <v>39.796847925627098</v>
      </c>
      <c r="T9" s="27">
        <v>39.796847925627098</v>
      </c>
      <c r="U9" s="27">
        <v>15.6111926384364</v>
      </c>
      <c r="V9" s="27">
        <v>166.200542956437</v>
      </c>
      <c r="W9" s="27">
        <v>28.162231854985201</v>
      </c>
      <c r="X9" s="27">
        <v>352.418102779918</v>
      </c>
      <c r="Y9" s="27">
        <v>52586.594339192103</v>
      </c>
      <c r="Z9" s="27">
        <v>258.019426866846</v>
      </c>
      <c r="AA9" s="27">
        <v>28.2002274189189</v>
      </c>
      <c r="AB9" s="27">
        <v>304.85549477411899</v>
      </c>
      <c r="AC9" s="27">
        <v>646.07499604098803</v>
      </c>
      <c r="AD9" s="27">
        <v>86.674804767428697</v>
      </c>
      <c r="AE9" s="27">
        <v>86.674804767428697</v>
      </c>
      <c r="AF9" s="27">
        <v>30.209576701554798</v>
      </c>
      <c r="AG9" s="27">
        <v>274.40981309016303</v>
      </c>
      <c r="AH9" s="27">
        <v>11.9702640041876</v>
      </c>
      <c r="AI9" s="27">
        <v>0.73901474493295105</v>
      </c>
      <c r="AJ9" s="27">
        <v>11.9191178608332</v>
      </c>
      <c r="AK9" s="27">
        <v>11.7124849709798</v>
      </c>
      <c r="AL9" s="27">
        <v>6.7532917277071203</v>
      </c>
      <c r="AM9" s="27">
        <v>0</v>
      </c>
      <c r="AN9" s="27">
        <v>3398.5817726263099</v>
      </c>
      <c r="AO9" s="27">
        <v>347.410917508556</v>
      </c>
      <c r="AP9" s="27">
        <v>3776.2022668364202</v>
      </c>
      <c r="AQ9" s="27">
        <v>189.325028429703</v>
      </c>
      <c r="AR9" s="27">
        <v>4.6275110479119502E-2</v>
      </c>
      <c r="AS9" s="27">
        <v>3305.2275541229101</v>
      </c>
      <c r="AT9" s="27">
        <v>0.13082558022894999</v>
      </c>
      <c r="AU9" s="27">
        <v>2.3837886318667002E-2</v>
      </c>
      <c r="AV9" s="27">
        <v>112.20363244542099</v>
      </c>
      <c r="AW9" s="27">
        <v>6.1733345458754203E-2</v>
      </c>
      <c r="AX9" s="27">
        <v>0</v>
      </c>
      <c r="AY9" s="27">
        <v>4.49824776644235E-3</v>
      </c>
      <c r="AZ9" s="27">
        <v>311.27926196134098</v>
      </c>
      <c r="BA9" s="27">
        <v>292.77487818074502</v>
      </c>
      <c r="BB9" s="27">
        <v>18.504383780596001</v>
      </c>
      <c r="BC9" s="27">
        <v>2.7359698407711702E-4</v>
      </c>
      <c r="BD9" s="27">
        <v>0</v>
      </c>
      <c r="BE9" s="27">
        <v>51.010026179886097</v>
      </c>
      <c r="BF9" s="27">
        <v>1.9668370839464899E-3</v>
      </c>
      <c r="BG9" s="27">
        <v>25.8546855382309</v>
      </c>
      <c r="BH9" s="27">
        <v>0</v>
      </c>
      <c r="BI9" s="27">
        <v>0.25229581397399597</v>
      </c>
      <c r="BJ9" s="27">
        <v>102.37431328780799</v>
      </c>
      <c r="BK9" s="27">
        <v>21.802645157598501</v>
      </c>
      <c r="BL9" s="27">
        <v>0.229790811135545</v>
      </c>
      <c r="BM9" s="27">
        <v>0.58022720834228902</v>
      </c>
      <c r="BN9" s="27">
        <v>4.9629162739683701E-4</v>
      </c>
      <c r="BO9" s="27">
        <v>8.6091240044753601</v>
      </c>
      <c r="BP9" s="27">
        <v>1847.47071576448</v>
      </c>
      <c r="BQ9" s="27">
        <v>0</v>
      </c>
      <c r="BR9" s="27">
        <v>0</v>
      </c>
      <c r="BS9" s="27">
        <v>809.18467506907598</v>
      </c>
      <c r="BT9" s="27">
        <v>214.77633091816901</v>
      </c>
      <c r="BU9" s="27">
        <v>7315.0572768509101</v>
      </c>
      <c r="BV9" s="27">
        <v>1084.2573293508401</v>
      </c>
      <c r="BW9" s="29"/>
      <c r="BX9" s="100">
        <f t="shared" si="14"/>
        <v>7458.9384306284837</v>
      </c>
      <c r="BY9" s="36">
        <f t="shared" si="0"/>
        <v>7.9999890278291148E-3</v>
      </c>
      <c r="CA9" s="24">
        <f t="shared" si="1"/>
        <v>8.3911099229144678E-3</v>
      </c>
      <c r="CB9" s="24">
        <f t="shared" si="2"/>
        <v>8.0329446090712103E-3</v>
      </c>
      <c r="CC9" s="24">
        <f t="shared" si="3"/>
        <v>9.6579824808887688E-3</v>
      </c>
      <c r="CD9" s="24">
        <f t="shared" si="4"/>
        <v>-1.5529407874674197E-3</v>
      </c>
      <c r="CE9" s="24">
        <f t="shared" si="5"/>
        <v>-1.7912485447147571E-3</v>
      </c>
      <c r="CF9" s="24">
        <f t="shared" si="6"/>
        <v>8.5401675104426235E-3</v>
      </c>
      <c r="CG9" s="24">
        <f t="shared" si="7"/>
        <v>2.2875109351146856E-2</v>
      </c>
      <c r="CH9" s="24">
        <f t="shared" si="8"/>
        <v>9.7265584608548505E-3</v>
      </c>
      <c r="CI9" s="24">
        <f t="shared" si="9"/>
        <v>2.0332476683936191E-2</v>
      </c>
      <c r="CJ9" s="24">
        <f t="shared" si="10"/>
        <v>5.0844207162233195E-3</v>
      </c>
      <c r="CK9" s="24">
        <f t="shared" si="11"/>
        <v>3.0025723783392022E-3</v>
      </c>
      <c r="CL9" s="24">
        <f t="shared" si="12"/>
        <v>1.891093992987062E-2</v>
      </c>
      <c r="CM9" s="24">
        <f t="shared" si="13"/>
        <v>2.1010116231493511E-2</v>
      </c>
    </row>
    <row r="10" spans="1:91" x14ac:dyDescent="0.3">
      <c r="A10" s="29" t="s">
        <v>8</v>
      </c>
      <c r="B10" s="27">
        <v>7501.0212763999998</v>
      </c>
      <c r="C10" s="27">
        <v>1.0989458304999999</v>
      </c>
      <c r="D10" s="27">
        <v>664.40626028999998</v>
      </c>
      <c r="E10" s="27">
        <v>75.855134817000007</v>
      </c>
      <c r="F10" s="27">
        <v>72.695599556999994</v>
      </c>
      <c r="G10" s="27">
        <v>1.2955393431</v>
      </c>
      <c r="H10" s="27">
        <v>538.67496133999998</v>
      </c>
      <c r="I10" s="27">
        <v>7.7018101237999996</v>
      </c>
      <c r="J10" s="27">
        <v>15.541132025</v>
      </c>
      <c r="K10" s="27">
        <v>20.485186036000002</v>
      </c>
      <c r="L10" s="64">
        <v>1.9528575132999999</v>
      </c>
      <c r="M10" s="64">
        <v>2.4293448586999999</v>
      </c>
      <c r="N10" s="64">
        <v>0.85808312809999998</v>
      </c>
      <c r="O10" s="27"/>
      <c r="P10" s="29" t="s">
        <v>8</v>
      </c>
      <c r="Q10" s="27">
        <v>1.40091629996527</v>
      </c>
      <c r="R10" s="27">
        <v>1.9215162207230001</v>
      </c>
      <c r="S10" s="27">
        <v>7.6199064462242996</v>
      </c>
      <c r="T10" s="27">
        <v>7.6199064462242996</v>
      </c>
      <c r="U10" s="27">
        <v>4.7784544205426602</v>
      </c>
      <c r="V10" s="27">
        <v>15.671525957239099</v>
      </c>
      <c r="W10" s="27">
        <v>2.4508955679496398</v>
      </c>
      <c r="X10" s="27">
        <v>38.665286268622097</v>
      </c>
      <c r="Y10" s="27">
        <v>7543.7319007699498</v>
      </c>
      <c r="Z10" s="27">
        <v>32.980910051422804</v>
      </c>
      <c r="AA10" s="27">
        <v>2.8660493310405299</v>
      </c>
      <c r="AB10" s="27">
        <v>28.337647499131901</v>
      </c>
      <c r="AC10" s="27">
        <v>39.317840841327801</v>
      </c>
      <c r="AD10" s="27">
        <v>20.225396234527601</v>
      </c>
      <c r="AE10" s="27">
        <v>20.225396234527601</v>
      </c>
      <c r="AF10" s="27">
        <v>5.2474977209720102</v>
      </c>
      <c r="AG10" s="27">
        <v>17.881855001570699</v>
      </c>
      <c r="AH10" s="27">
        <v>0.85786625712065601</v>
      </c>
      <c r="AI10" s="27">
        <v>0.21197458898681101</v>
      </c>
      <c r="AJ10" s="27">
        <v>0.66330339573956798</v>
      </c>
      <c r="AK10" s="27">
        <v>0.86180262669687102</v>
      </c>
      <c r="AL10" s="27">
        <v>1.0911875339649599</v>
      </c>
      <c r="AM10" s="27">
        <v>0</v>
      </c>
      <c r="AN10" s="27">
        <v>590.34418448276801</v>
      </c>
      <c r="AO10" s="27">
        <v>60.3463553740416</v>
      </c>
      <c r="AP10" s="27">
        <v>655.93803757778096</v>
      </c>
      <c r="AQ10" s="27">
        <v>16.4850666369042</v>
      </c>
      <c r="AR10" s="27">
        <v>6.8420067571663802E-3</v>
      </c>
      <c r="AS10" s="27">
        <v>215.454760505298</v>
      </c>
      <c r="AT10" s="27">
        <v>3.8534973572093803E-2</v>
      </c>
      <c r="AU10" s="27">
        <v>1.1129456505563899E-2</v>
      </c>
      <c r="AV10" s="27">
        <v>44.100289136173799</v>
      </c>
      <c r="AW10" s="27">
        <v>1.82125972100508E-2</v>
      </c>
      <c r="AX10" s="27">
        <v>0</v>
      </c>
      <c r="AY10" s="27">
        <v>2.09052310168267E-3</v>
      </c>
      <c r="AZ10" s="27">
        <v>74.921647305764395</v>
      </c>
      <c r="BA10" s="27">
        <v>71.783796371280204</v>
      </c>
      <c r="BB10" s="27">
        <v>3.1378509344841401</v>
      </c>
      <c r="BC10" s="27">
        <v>9.4637896349697301E-5</v>
      </c>
      <c r="BD10" s="27">
        <v>0</v>
      </c>
      <c r="BE10" s="27">
        <v>5.28315745961409</v>
      </c>
      <c r="BF10" s="27">
        <v>6.8033267745828995E-4</v>
      </c>
      <c r="BG10" s="27">
        <v>4.4325263314539001</v>
      </c>
      <c r="BH10" s="27">
        <v>0</v>
      </c>
      <c r="BI10" s="27">
        <v>7.3552490396115403E-2</v>
      </c>
      <c r="BJ10" s="27">
        <v>17.578390515716201</v>
      </c>
      <c r="BK10" s="27">
        <v>3.8914503089006098</v>
      </c>
      <c r="BL10" s="27">
        <v>2.3717352028527702E-2</v>
      </c>
      <c r="BM10" s="27">
        <v>0.21435062308128899</v>
      </c>
      <c r="BN10" s="27">
        <v>2.27935095928613E-4</v>
      </c>
      <c r="BO10" s="27">
        <v>1.28834433549937</v>
      </c>
      <c r="BP10" s="27">
        <v>119.272756711585</v>
      </c>
      <c r="BQ10" s="27">
        <v>0</v>
      </c>
      <c r="BR10" s="27">
        <v>0</v>
      </c>
      <c r="BS10" s="27">
        <v>59.9377086324399</v>
      </c>
      <c r="BT10" s="27">
        <v>11.9804300957357</v>
      </c>
      <c r="BU10" s="27">
        <v>543.46159129615103</v>
      </c>
      <c r="BV10" s="27">
        <v>73.179965100282701</v>
      </c>
      <c r="BW10" s="29"/>
      <c r="BX10" s="100">
        <f t="shared" si="14"/>
        <v>551.73878090005724</v>
      </c>
      <c r="BY10" s="36">
        <f t="shared" si="0"/>
        <v>7.999989969097893E-3</v>
      </c>
      <c r="CA10" s="24">
        <f t="shared" si="1"/>
        <v>5.6939745664137476E-3</v>
      </c>
      <c r="CB10" s="24">
        <f t="shared" si="2"/>
        <v>-7.0597624739247881E-3</v>
      </c>
      <c r="CC10" s="24">
        <f t="shared" si="3"/>
        <v>-1.2745549249525144E-2</v>
      </c>
      <c r="CD10" s="24">
        <f t="shared" si="4"/>
        <v>-1.230618749129698E-2</v>
      </c>
      <c r="CE10" s="24">
        <f t="shared" si="5"/>
        <v>-1.2542756250395233E-2</v>
      </c>
      <c r="CF10" s="24">
        <f t="shared" si="6"/>
        <v>-5.5536774231908434E-3</v>
      </c>
      <c r="CG10" s="24">
        <f t="shared" si="7"/>
        <v>8.8859336328607052E-3</v>
      </c>
      <c r="CH10" s="24">
        <f t="shared" si="8"/>
        <v>-1.0634341311869366E-2</v>
      </c>
      <c r="CI10" s="24">
        <f t="shared" si="9"/>
        <v>8.3902467355237535E-3</v>
      </c>
      <c r="CJ10" s="24">
        <f t="shared" si="10"/>
        <v>-1.2681837549136959E-2</v>
      </c>
      <c r="CK10" s="24">
        <f t="shared" si="11"/>
        <v>-1.6048939752925599E-2</v>
      </c>
      <c r="CL10" s="24">
        <f t="shared" si="12"/>
        <v>8.870996298636729E-3</v>
      </c>
      <c r="CM10" s="24">
        <f t="shared" si="13"/>
        <v>4.3346599823106818E-3</v>
      </c>
    </row>
    <row r="11" spans="1:91" x14ac:dyDescent="0.3">
      <c r="A11" s="29" t="s">
        <v>9</v>
      </c>
      <c r="B11" s="27">
        <v>902859.01991000003</v>
      </c>
      <c r="C11" s="27">
        <v>135.12562894000001</v>
      </c>
      <c r="D11" s="27">
        <v>69228.474424</v>
      </c>
      <c r="E11" s="27">
        <v>7161.0371290000003</v>
      </c>
      <c r="F11" s="27">
        <v>6785.2202464000002</v>
      </c>
      <c r="G11" s="27">
        <v>159.23434286</v>
      </c>
      <c r="H11" s="27">
        <v>98385.038891999997</v>
      </c>
      <c r="I11" s="27">
        <v>728.65360406000002</v>
      </c>
      <c r="J11" s="27">
        <v>2471.8762876999999</v>
      </c>
      <c r="K11" s="27">
        <v>1775.7030952</v>
      </c>
      <c r="L11" s="64">
        <v>129.83377551999999</v>
      </c>
      <c r="M11" s="64">
        <v>360.28090472000002</v>
      </c>
      <c r="N11" s="64">
        <v>144.12267577</v>
      </c>
      <c r="O11" s="27"/>
      <c r="P11" s="29" t="s">
        <v>9</v>
      </c>
      <c r="Q11" s="27">
        <v>105.82878488014499</v>
      </c>
      <c r="R11" s="27">
        <v>128.633482753468</v>
      </c>
      <c r="S11" s="27">
        <v>725.88370501765201</v>
      </c>
      <c r="T11" s="27">
        <v>725.88370501765201</v>
      </c>
      <c r="U11" s="27">
        <v>366.92954200864699</v>
      </c>
      <c r="V11" s="27">
        <v>2504.8058382867398</v>
      </c>
      <c r="W11" s="27">
        <v>363.95685982874102</v>
      </c>
      <c r="X11" s="27">
        <v>4968.7964708482104</v>
      </c>
      <c r="Y11" s="27">
        <v>902326.86346268898</v>
      </c>
      <c r="Z11" s="27">
        <v>3839.7031245808498</v>
      </c>
      <c r="AA11" s="27">
        <v>378.84600576215098</v>
      </c>
      <c r="AB11" s="27">
        <v>4010.2865579203899</v>
      </c>
      <c r="AC11" s="27">
        <v>8974.3611161006502</v>
      </c>
      <c r="AD11" s="27">
        <v>1762.3806749564301</v>
      </c>
      <c r="AE11" s="27">
        <v>1762.3806749564301</v>
      </c>
      <c r="AF11" s="27">
        <v>550.65624357435297</v>
      </c>
      <c r="AG11" s="27">
        <v>3854.0650341877899</v>
      </c>
      <c r="AH11" s="27">
        <v>154.78422870648799</v>
      </c>
      <c r="AI11" s="27">
        <v>17.233966930253398</v>
      </c>
      <c r="AJ11" s="27">
        <v>150.201507971176</v>
      </c>
      <c r="AK11" s="27">
        <v>145.85567867415301</v>
      </c>
      <c r="AL11" s="27">
        <v>134.34571812772401</v>
      </c>
      <c r="AM11" s="27">
        <v>0</v>
      </c>
      <c r="AN11" s="27">
        <v>61948.766884328899</v>
      </c>
      <c r="AO11" s="27">
        <v>6332.5379101219696</v>
      </c>
      <c r="AP11" s="27">
        <v>68831.9610380253</v>
      </c>
      <c r="AQ11" s="27">
        <v>2582.5783083636102</v>
      </c>
      <c r="AR11" s="27">
        <v>0.45500086946984297</v>
      </c>
      <c r="AS11" s="27">
        <v>44317.866310292797</v>
      </c>
      <c r="AT11" s="27">
        <v>3.1805913567794799</v>
      </c>
      <c r="AU11" s="27">
        <v>0.75587256447141304</v>
      </c>
      <c r="AV11" s="27">
        <v>3212.6977920710701</v>
      </c>
      <c r="AW11" s="27">
        <v>1.44174045580559</v>
      </c>
      <c r="AX11" s="27">
        <v>0</v>
      </c>
      <c r="AY11" s="27">
        <v>0.143659733284831</v>
      </c>
      <c r="AZ11" s="27">
        <v>7081.9647439702503</v>
      </c>
      <c r="BA11" s="27">
        <v>6709.0352162554</v>
      </c>
      <c r="BB11" s="27">
        <v>372.92952771485301</v>
      </c>
      <c r="BC11" s="27">
        <v>1.22038322183457E-2</v>
      </c>
      <c r="BD11" s="27">
        <v>0</v>
      </c>
      <c r="BE11" s="27">
        <v>875.68652021362698</v>
      </c>
      <c r="BF11" s="27">
        <v>8.7730392389644904E-2</v>
      </c>
      <c r="BG11" s="27">
        <v>519.259655009727</v>
      </c>
      <c r="BH11" s="27">
        <v>0</v>
      </c>
      <c r="BI11" s="27">
        <v>6.2736665447510704</v>
      </c>
      <c r="BJ11" s="27">
        <v>2067.2451531936699</v>
      </c>
      <c r="BK11" s="27">
        <v>302.74495741992899</v>
      </c>
      <c r="BL11" s="27">
        <v>3.81433114723017</v>
      </c>
      <c r="BM11" s="27">
        <v>17.965160436956001</v>
      </c>
      <c r="BN11" s="27">
        <v>1.6138433943462399E-2</v>
      </c>
      <c r="BO11" s="27">
        <v>158.54577822693199</v>
      </c>
      <c r="BP11" s="27">
        <v>25353.997305555</v>
      </c>
      <c r="BQ11" s="27">
        <v>0</v>
      </c>
      <c r="BR11" s="27">
        <v>0</v>
      </c>
      <c r="BS11" s="27">
        <v>11398.674952440901</v>
      </c>
      <c r="BT11" s="27">
        <v>2654.4315450555</v>
      </c>
      <c r="BU11" s="27">
        <v>100014.472903983</v>
      </c>
      <c r="BV11" s="27">
        <v>13906.5468349984</v>
      </c>
      <c r="BW11" s="29"/>
      <c r="BX11" s="100">
        <f t="shared" si="14"/>
        <v>101775.1626687925</v>
      </c>
      <c r="BY11" s="36">
        <f t="shared" si="0"/>
        <v>8.0000080670395383E-3</v>
      </c>
      <c r="CA11" s="24">
        <f t="shared" si="1"/>
        <v>-5.8941256118158459E-4</v>
      </c>
      <c r="CB11" s="24">
        <f t="shared" si="2"/>
        <v>-5.7717460291881791E-3</v>
      </c>
      <c r="CC11" s="24">
        <f t="shared" si="3"/>
        <v>-5.7276054293237131E-3</v>
      </c>
      <c r="CD11" s="24">
        <f t="shared" si="4"/>
        <v>-1.1042029751463109E-2</v>
      </c>
      <c r="CE11" s="24">
        <f t="shared" si="5"/>
        <v>-1.1228085069901941E-2</v>
      </c>
      <c r="CF11" s="24">
        <f t="shared" si="6"/>
        <v>-4.3242219027675634E-3</v>
      </c>
      <c r="CG11" s="24">
        <f t="shared" si="7"/>
        <v>1.6561806859391258E-2</v>
      </c>
      <c r="CH11" s="24">
        <f t="shared" si="8"/>
        <v>-3.8013934562518567E-3</v>
      </c>
      <c r="CI11" s="24">
        <f t="shared" si="9"/>
        <v>1.3321682298825622E-2</v>
      </c>
      <c r="CJ11" s="24">
        <f t="shared" si="10"/>
        <v>-7.5026170082050786E-3</v>
      </c>
      <c r="CK11" s="24">
        <f t="shared" si="11"/>
        <v>-9.2448421970682867E-3</v>
      </c>
      <c r="CL11" s="24">
        <f t="shared" si="12"/>
        <v>1.0203025085655983E-2</v>
      </c>
      <c r="CM11" s="24">
        <f t="shared" si="13"/>
        <v>1.2024498538444053E-2</v>
      </c>
    </row>
    <row r="12" spans="1:91" x14ac:dyDescent="0.3">
      <c r="A12" s="29" t="s">
        <v>10</v>
      </c>
      <c r="B12" s="27">
        <v>352121.30953999999</v>
      </c>
      <c r="C12" s="27">
        <v>51.763099767</v>
      </c>
      <c r="D12" s="27">
        <v>26839.811592999999</v>
      </c>
      <c r="E12" s="27">
        <v>2978.9882520000001</v>
      </c>
      <c r="F12" s="27">
        <v>2823.7323207999998</v>
      </c>
      <c r="G12" s="27">
        <v>62.037162524000003</v>
      </c>
      <c r="H12" s="27">
        <v>33465.966998000004</v>
      </c>
      <c r="I12" s="27">
        <v>286.39578188000002</v>
      </c>
      <c r="J12" s="27">
        <v>871.55116535000002</v>
      </c>
      <c r="K12" s="27">
        <v>721.88710140000001</v>
      </c>
      <c r="L12" s="64">
        <v>52.659220914000002</v>
      </c>
      <c r="M12" s="64">
        <v>131.24456011000001</v>
      </c>
      <c r="N12" s="64">
        <v>51.240650647000002</v>
      </c>
      <c r="O12" s="27"/>
      <c r="P12" s="29" t="s">
        <v>10</v>
      </c>
      <c r="Q12" s="27">
        <v>39.704465733346296</v>
      </c>
      <c r="R12" s="27">
        <v>52.035059842013503</v>
      </c>
      <c r="S12" s="27">
        <v>284.22405174736798</v>
      </c>
      <c r="T12" s="27">
        <v>284.22405174736798</v>
      </c>
      <c r="U12" s="27">
        <v>145.43505895629801</v>
      </c>
      <c r="V12" s="27">
        <v>877.20840340059499</v>
      </c>
      <c r="W12" s="27">
        <v>131.84794169564799</v>
      </c>
      <c r="X12" s="27">
        <v>1975.19626309573</v>
      </c>
      <c r="Y12" s="27">
        <v>350916.65281987598</v>
      </c>
      <c r="Z12" s="27">
        <v>1443.3833949723801</v>
      </c>
      <c r="AA12" s="27">
        <v>151.65584300119201</v>
      </c>
      <c r="AB12" s="27">
        <v>1461.03610532585</v>
      </c>
      <c r="AC12" s="27">
        <v>2778.0419616378599</v>
      </c>
      <c r="AD12" s="27">
        <v>714.41240749809106</v>
      </c>
      <c r="AE12" s="27">
        <v>714.41240749809106</v>
      </c>
      <c r="AF12" s="27">
        <v>212.62912906672801</v>
      </c>
      <c r="AG12" s="27">
        <v>1184.2322882737899</v>
      </c>
      <c r="AH12" s="27">
        <v>50.043614598887999</v>
      </c>
      <c r="AI12" s="27">
        <v>6.9567145717380701</v>
      </c>
      <c r="AJ12" s="27">
        <v>43.970480365214797</v>
      </c>
      <c r="AK12" s="27">
        <v>51.525408860873902</v>
      </c>
      <c r="AL12" s="27">
        <v>51.317459454355998</v>
      </c>
      <c r="AM12" s="27">
        <v>0</v>
      </c>
      <c r="AN12" s="27">
        <v>23920.747821668101</v>
      </c>
      <c r="AO12" s="27">
        <v>2445.2325375816399</v>
      </c>
      <c r="AP12" s="27">
        <v>26578.609488316401</v>
      </c>
      <c r="AQ12" s="27">
        <v>896.337282298324</v>
      </c>
      <c r="AR12" s="27">
        <v>0.39410405060709702</v>
      </c>
      <c r="AS12" s="27">
        <v>14614.358066047</v>
      </c>
      <c r="AT12" s="27">
        <v>1.35861966489745</v>
      </c>
      <c r="AU12" s="27">
        <v>0.31136230895572498</v>
      </c>
      <c r="AV12" s="27">
        <v>1332.6786252859099</v>
      </c>
      <c r="AW12" s="27">
        <v>0.65051556319824499</v>
      </c>
      <c r="AX12" s="27">
        <v>0</v>
      </c>
      <c r="AY12" s="27">
        <v>5.9059249910437199E-2</v>
      </c>
      <c r="AZ12" s="27">
        <v>2943.1848393278001</v>
      </c>
      <c r="BA12" s="27">
        <v>2789.3660113158699</v>
      </c>
      <c r="BB12" s="27">
        <v>153.818828011927</v>
      </c>
      <c r="BC12" s="27">
        <v>4.6226359386453697E-3</v>
      </c>
      <c r="BD12" s="27">
        <v>0</v>
      </c>
      <c r="BE12" s="27">
        <v>371.55067202389699</v>
      </c>
      <c r="BF12" s="27">
        <v>3.3230985355798402E-2</v>
      </c>
      <c r="BG12" s="27">
        <v>215.89134194679099</v>
      </c>
      <c r="BH12" s="27">
        <v>0</v>
      </c>
      <c r="BI12" s="27">
        <v>2.5864698511328998</v>
      </c>
      <c r="BJ12" s="27">
        <v>854.78480441144904</v>
      </c>
      <c r="BK12" s="27">
        <v>188.20331296923999</v>
      </c>
      <c r="BL12" s="27">
        <v>1.68058764651091</v>
      </c>
      <c r="BM12" s="27">
        <v>7.3753939338723598</v>
      </c>
      <c r="BN12" s="27">
        <v>6.6017574496932798E-3</v>
      </c>
      <c r="BO12" s="27">
        <v>61.563996117219702</v>
      </c>
      <c r="BP12" s="27">
        <v>8301.9298295663593</v>
      </c>
      <c r="BQ12" s="27">
        <v>0</v>
      </c>
      <c r="BR12" s="27">
        <v>0</v>
      </c>
      <c r="BS12" s="27">
        <v>3858.0136149664399</v>
      </c>
      <c r="BT12" s="27">
        <v>885.11920752238598</v>
      </c>
      <c r="BU12" s="27">
        <v>33772.056226238303</v>
      </c>
      <c r="BV12" s="27">
        <v>4833.0696688029002</v>
      </c>
      <c r="BW12" s="29"/>
      <c r="BX12" s="100">
        <f t="shared" si="14"/>
        <v>34355.275508548577</v>
      </c>
      <c r="BY12" s="36">
        <f t="shared" si="0"/>
        <v>8.0000095249601506E-3</v>
      </c>
      <c r="CA12" s="24">
        <f t="shared" si="1"/>
        <v>-3.4211412018708425E-3</v>
      </c>
      <c r="CB12" s="24">
        <f t="shared" si="2"/>
        <v>-8.609227705642675E-3</v>
      </c>
      <c r="CC12" s="24">
        <f t="shared" si="3"/>
        <v>-9.7318903964184779E-3</v>
      </c>
      <c r="CD12" s="24">
        <f t="shared" si="4"/>
        <v>-1.2018648495227435E-2</v>
      </c>
      <c r="CE12" s="24">
        <f t="shared" si="5"/>
        <v>-1.2170526657567005E-2</v>
      </c>
      <c r="CF12" s="24">
        <f t="shared" si="6"/>
        <v>-7.627144561894646E-3</v>
      </c>
      <c r="CG12" s="24">
        <f t="shared" si="7"/>
        <v>9.1462836934188031E-3</v>
      </c>
      <c r="CH12" s="24">
        <f t="shared" si="8"/>
        <v>-7.582968290859784E-3</v>
      </c>
      <c r="CI12" s="24">
        <f t="shared" si="9"/>
        <v>6.4909993532314535E-3</v>
      </c>
      <c r="CJ12" s="24">
        <f t="shared" si="10"/>
        <v>-1.0354380743765634E-2</v>
      </c>
      <c r="CK12" s="24">
        <f t="shared" si="11"/>
        <v>-1.1852835289869617E-2</v>
      </c>
      <c r="CL12" s="24">
        <f t="shared" si="12"/>
        <v>4.5973835802586276E-3</v>
      </c>
      <c r="CM12" s="24">
        <f t="shared" si="13"/>
        <v>5.5572716247421772E-3</v>
      </c>
    </row>
    <row r="13" spans="1:91" x14ac:dyDescent="0.3">
      <c r="A13" s="29" t="s">
        <v>12</v>
      </c>
      <c r="B13" s="27">
        <v>79731.471302999998</v>
      </c>
      <c r="C13" s="27">
        <v>14.216059452</v>
      </c>
      <c r="D13" s="27">
        <v>7855.5675315999997</v>
      </c>
      <c r="E13" s="27">
        <v>881.21309934999999</v>
      </c>
      <c r="F13" s="27">
        <v>836.25588704999996</v>
      </c>
      <c r="G13" s="27">
        <v>16.866559389999999</v>
      </c>
      <c r="H13" s="27">
        <v>11426.497051</v>
      </c>
      <c r="I13" s="27">
        <v>87.504667792999996</v>
      </c>
      <c r="J13" s="27">
        <v>245.61520100000001</v>
      </c>
      <c r="K13" s="27">
        <v>206.47211584999999</v>
      </c>
      <c r="L13" s="64">
        <v>16.154516677</v>
      </c>
      <c r="M13" s="64">
        <v>41.964028241999998</v>
      </c>
      <c r="N13" s="64">
        <v>20.568531798999999</v>
      </c>
      <c r="O13" s="27"/>
      <c r="P13" s="29" t="s">
        <v>12</v>
      </c>
      <c r="Q13" s="27">
        <v>12.111603300871399</v>
      </c>
      <c r="R13" s="27">
        <v>16.079057354194401</v>
      </c>
      <c r="S13" s="27">
        <v>87.496746470676399</v>
      </c>
      <c r="T13" s="27">
        <v>87.496746470676399</v>
      </c>
      <c r="U13" s="27">
        <v>42.7298471835513</v>
      </c>
      <c r="V13" s="27">
        <v>248.02962665138301</v>
      </c>
      <c r="W13" s="27">
        <v>42.419366381532697</v>
      </c>
      <c r="X13" s="27">
        <v>526.54069497653597</v>
      </c>
      <c r="Y13" s="27">
        <v>79858.053243825605</v>
      </c>
      <c r="Z13" s="27">
        <v>428.03825058455601</v>
      </c>
      <c r="AA13" s="27">
        <v>43.855318095446599</v>
      </c>
      <c r="AB13" s="27">
        <v>449.93593954626601</v>
      </c>
      <c r="AC13" s="27">
        <v>891.93796476388104</v>
      </c>
      <c r="AD13" s="27">
        <v>205.717256907973</v>
      </c>
      <c r="AE13" s="27">
        <v>205.717256907973</v>
      </c>
      <c r="AF13" s="27">
        <v>62.535624013403996</v>
      </c>
      <c r="AG13" s="27">
        <v>364.32196373286502</v>
      </c>
      <c r="AH13" s="27">
        <v>16.633680269210402</v>
      </c>
      <c r="AI13" s="27">
        <v>2.02055594383945</v>
      </c>
      <c r="AJ13" s="27">
        <v>14.149982909681</v>
      </c>
      <c r="AK13" s="27">
        <v>20.840138810398901</v>
      </c>
      <c r="AL13" s="27">
        <v>14.185493717158</v>
      </c>
      <c r="AM13" s="27">
        <v>0</v>
      </c>
      <c r="AN13" s="27">
        <v>7035.2558386216697</v>
      </c>
      <c r="AO13" s="27">
        <v>719.15952491498399</v>
      </c>
      <c r="AP13" s="27">
        <v>7816.9509875500498</v>
      </c>
      <c r="AQ13" s="27">
        <v>284.204671056824</v>
      </c>
      <c r="AR13" s="27">
        <v>5.4236193775249797E-2</v>
      </c>
      <c r="AS13" s="27">
        <v>5243.9449261528798</v>
      </c>
      <c r="AT13" s="27">
        <v>0.39937902434453798</v>
      </c>
      <c r="AU13" s="27">
        <v>9.8617353902456406E-2</v>
      </c>
      <c r="AV13" s="27">
        <v>414.38879864636198</v>
      </c>
      <c r="AW13" s="27">
        <v>0.17979167722129399</v>
      </c>
      <c r="AX13" s="27">
        <v>0</v>
      </c>
      <c r="AY13" s="27">
        <v>1.85589386729277E-2</v>
      </c>
      <c r="AZ13" s="27">
        <v>877.36057749186</v>
      </c>
      <c r="BA13" s="27">
        <v>832.41448746281401</v>
      </c>
      <c r="BB13" s="27">
        <v>44.946090029045898</v>
      </c>
      <c r="BC13" s="27">
        <v>9.5886823305058998E-4</v>
      </c>
      <c r="BD13" s="27">
        <v>0</v>
      </c>
      <c r="BE13" s="27">
        <v>101.973891145686</v>
      </c>
      <c r="BF13" s="27">
        <v>6.8930022762722001E-3</v>
      </c>
      <c r="BG13" s="27">
        <v>62.6410376858083</v>
      </c>
      <c r="BH13" s="27">
        <v>0</v>
      </c>
      <c r="BI13" s="27">
        <v>0.78956167198531702</v>
      </c>
      <c r="BJ13" s="27">
        <v>249.37200473993701</v>
      </c>
      <c r="BK13" s="27">
        <v>29.5382260381324</v>
      </c>
      <c r="BL13" s="27">
        <v>0.44347404024537401</v>
      </c>
      <c r="BM13" s="27">
        <v>2.04525103170797</v>
      </c>
      <c r="BN13" s="27">
        <v>2.0334426550262601E-3</v>
      </c>
      <c r="BO13" s="27">
        <v>16.844157047570199</v>
      </c>
      <c r="BP13" s="27">
        <v>2911.6965835076699</v>
      </c>
      <c r="BQ13" s="27">
        <v>0</v>
      </c>
      <c r="BR13" s="27">
        <v>0</v>
      </c>
      <c r="BS13" s="27">
        <v>1277.1651994055601</v>
      </c>
      <c r="BT13" s="27">
        <v>364.36536951280198</v>
      </c>
      <c r="BU13" s="27">
        <v>11582.536710042599</v>
      </c>
      <c r="BV13" s="27">
        <v>1837.4511892938399</v>
      </c>
      <c r="BW13" s="29"/>
      <c r="BX13" s="100">
        <f t="shared" si="14"/>
        <v>11820.633138535188</v>
      </c>
      <c r="BY13" s="36">
        <f t="shared" si="0"/>
        <v>8.0000020612900815E-3</v>
      </c>
      <c r="CA13" s="24">
        <f t="shared" si="1"/>
        <v>1.5876032231308362E-3</v>
      </c>
      <c r="CB13" s="24">
        <f t="shared" si="2"/>
        <v>-2.1500849053989923E-3</v>
      </c>
      <c r="CC13" s="24">
        <f t="shared" si="3"/>
        <v>-4.9158184809194264E-3</v>
      </c>
      <c r="CD13" s="24">
        <f t="shared" si="4"/>
        <v>-4.371839071595383E-3</v>
      </c>
      <c r="CE13" s="24">
        <f t="shared" si="5"/>
        <v>-4.5935695600744612E-3</v>
      </c>
      <c r="CF13" s="24">
        <f t="shared" si="6"/>
        <v>-1.3282105681305559E-3</v>
      </c>
      <c r="CG13" s="24">
        <f t="shared" si="7"/>
        <v>1.3655948830699868E-2</v>
      </c>
      <c r="CH13" s="24">
        <f t="shared" si="8"/>
        <v>-9.0524568841691445E-5</v>
      </c>
      <c r="CI13" s="24">
        <f t="shared" si="9"/>
        <v>9.8301149177774157E-3</v>
      </c>
      <c r="CJ13" s="24">
        <f t="shared" si="10"/>
        <v>-3.6559849203821639E-3</v>
      </c>
      <c r="CK13" s="24">
        <f t="shared" si="11"/>
        <v>-4.6710975211678579E-3</v>
      </c>
      <c r="CL13" s="24">
        <f t="shared" si="12"/>
        <v>1.085067755904737E-2</v>
      </c>
      <c r="CM13" s="24">
        <f t="shared" si="13"/>
        <v>1.3204978072966183E-2</v>
      </c>
    </row>
    <row r="14" spans="1:91" x14ac:dyDescent="0.3">
      <c r="A14" s="29" t="s">
        <v>13</v>
      </c>
      <c r="B14" s="27">
        <v>443152.81838999997</v>
      </c>
      <c r="C14" s="27">
        <v>80.963846700000005</v>
      </c>
      <c r="D14" s="27">
        <v>50786.376988999997</v>
      </c>
      <c r="E14" s="27">
        <v>4858.1379306999997</v>
      </c>
      <c r="F14" s="27">
        <v>4640.3294956</v>
      </c>
      <c r="G14" s="27">
        <v>96.241598689</v>
      </c>
      <c r="H14" s="27">
        <v>38521.348285</v>
      </c>
      <c r="I14" s="27">
        <v>488.90561979</v>
      </c>
      <c r="J14" s="27">
        <v>997.65400967999994</v>
      </c>
      <c r="K14" s="27">
        <v>1290.0776450000001</v>
      </c>
      <c r="L14" s="64">
        <v>98.780944292000001</v>
      </c>
      <c r="M14" s="64">
        <v>161.91518682</v>
      </c>
      <c r="N14" s="64">
        <v>68.715925412000004</v>
      </c>
      <c r="O14" s="27"/>
      <c r="P14" s="29" t="s">
        <v>13</v>
      </c>
      <c r="Q14" s="27">
        <v>61.119258878083699</v>
      </c>
      <c r="R14" s="27">
        <v>97.724960438075101</v>
      </c>
      <c r="S14" s="27">
        <v>484.64434213386397</v>
      </c>
      <c r="T14" s="27">
        <v>484.64434213386397</v>
      </c>
      <c r="U14" s="27">
        <v>274.42550725015201</v>
      </c>
      <c r="V14" s="27">
        <v>997.64022156339695</v>
      </c>
      <c r="W14" s="27">
        <v>161.87123929240499</v>
      </c>
      <c r="X14" s="27">
        <v>2652.5234217883499</v>
      </c>
      <c r="Y14" s="27">
        <v>440669.17091574398</v>
      </c>
      <c r="Z14" s="27">
        <v>2031.7578714998799</v>
      </c>
      <c r="AA14" s="27">
        <v>205.94805540519201</v>
      </c>
      <c r="AB14" s="27">
        <v>1793.2469527967801</v>
      </c>
      <c r="AC14" s="27">
        <v>2754.01179982433</v>
      </c>
      <c r="AD14" s="27">
        <v>1276.8576710956499</v>
      </c>
      <c r="AE14" s="27">
        <v>1276.8576710956499</v>
      </c>
      <c r="AF14" s="27">
        <v>402.05538485600999</v>
      </c>
      <c r="AG14" s="27">
        <v>1190.5869762510399</v>
      </c>
      <c r="AH14" s="27">
        <v>57.971378754291202</v>
      </c>
      <c r="AI14" s="27">
        <v>13.1828652243191</v>
      </c>
      <c r="AJ14" s="27">
        <v>46.025470604644603</v>
      </c>
      <c r="AK14" s="27">
        <v>68.802682585123407</v>
      </c>
      <c r="AL14" s="27">
        <v>80.239996265260103</v>
      </c>
      <c r="AM14" s="27">
        <v>0</v>
      </c>
      <c r="AN14" s="27">
        <v>45231.204750563498</v>
      </c>
      <c r="AO14" s="27">
        <v>4623.6353738432599</v>
      </c>
      <c r="AP14" s="27">
        <v>50256.895509262802</v>
      </c>
      <c r="AQ14" s="27">
        <v>1079.75976974525</v>
      </c>
      <c r="AR14" s="27">
        <v>0.71362240870384697</v>
      </c>
      <c r="AS14" s="27">
        <v>16040.1981370624</v>
      </c>
      <c r="AT14" s="27">
        <v>2.4329288500140498</v>
      </c>
      <c r="AU14" s="27">
        <v>0.64636210166614205</v>
      </c>
      <c r="AV14" s="27">
        <v>2619.90771391722</v>
      </c>
      <c r="AW14" s="27">
        <v>1.1919975096590001</v>
      </c>
      <c r="AX14" s="27">
        <v>0</v>
      </c>
      <c r="AY14" s="27">
        <v>0.121881906050033</v>
      </c>
      <c r="AZ14" s="27">
        <v>4807.3302857796998</v>
      </c>
      <c r="BA14" s="27">
        <v>4591.3765866158101</v>
      </c>
      <c r="BB14" s="27">
        <v>215.953699163897</v>
      </c>
      <c r="BC14" s="27">
        <v>7.1170736332721498E-3</v>
      </c>
      <c r="BD14" s="27">
        <v>0</v>
      </c>
      <c r="BE14" s="27">
        <v>431.59228955505199</v>
      </c>
      <c r="BF14" s="27">
        <v>5.1162919746247898E-2</v>
      </c>
      <c r="BG14" s="27">
        <v>306.10835289384198</v>
      </c>
      <c r="BH14" s="27">
        <v>0</v>
      </c>
      <c r="BI14" s="27">
        <v>4.5407960305781003</v>
      </c>
      <c r="BJ14" s="27">
        <v>1208.4717260316199</v>
      </c>
      <c r="BK14" s="27">
        <v>308.80109488059998</v>
      </c>
      <c r="BL14" s="27">
        <v>2.00704834339192</v>
      </c>
      <c r="BM14" s="27">
        <v>13.5701646861445</v>
      </c>
      <c r="BN14" s="27">
        <v>1.34223884786454E-2</v>
      </c>
      <c r="BO14" s="27">
        <v>95.419922514591804</v>
      </c>
      <c r="BP14" s="27">
        <v>8808.6004193659792</v>
      </c>
      <c r="BQ14" s="27">
        <v>0</v>
      </c>
      <c r="BR14" s="27">
        <v>0</v>
      </c>
      <c r="BS14" s="27">
        <v>4188.5417323635702</v>
      </c>
      <c r="BT14" s="27">
        <v>1025.57779427732</v>
      </c>
      <c r="BU14" s="27">
        <v>38645.945638430901</v>
      </c>
      <c r="BV14" s="27">
        <v>5624.6394420891602</v>
      </c>
      <c r="BW14" s="29"/>
      <c r="BX14" s="100">
        <f t="shared" si="14"/>
        <v>39317.790968879846</v>
      </c>
      <c r="BY14" s="36">
        <f t="shared" si="0"/>
        <v>8.0000043930669746E-3</v>
      </c>
      <c r="CA14" s="24">
        <f t="shared" si="1"/>
        <v>-5.6044943667045398E-3</v>
      </c>
      <c r="CB14" s="24">
        <f t="shared" si="2"/>
        <v>-8.9404155588361078E-3</v>
      </c>
      <c r="CC14" s="24">
        <f t="shared" si="3"/>
        <v>-1.0425659618363343E-2</v>
      </c>
      <c r="CD14" s="24">
        <f t="shared" si="4"/>
        <v>-1.0458254920929996E-2</v>
      </c>
      <c r="CE14" s="24">
        <f t="shared" si="5"/>
        <v>-1.05494467646333E-2</v>
      </c>
      <c r="CF14" s="24">
        <f t="shared" si="6"/>
        <v>-8.5376405379902574E-3</v>
      </c>
      <c r="CG14" s="24">
        <f t="shared" si="7"/>
        <v>3.2345013603643502E-3</v>
      </c>
      <c r="CH14" s="24">
        <f t="shared" si="8"/>
        <v>-8.7159514713011071E-3</v>
      </c>
      <c r="CI14" s="24">
        <f t="shared" si="9"/>
        <v>-1.3820539454773693E-5</v>
      </c>
      <c r="CJ14" s="24">
        <f t="shared" si="10"/>
        <v>-1.0247424994601876E-2</v>
      </c>
      <c r="CK14" s="24">
        <f t="shared" si="11"/>
        <v>-1.069015751462523E-2</v>
      </c>
      <c r="CL14" s="24">
        <f t="shared" si="12"/>
        <v>-2.7142313490250249E-4</v>
      </c>
      <c r="CM14" s="24">
        <f t="shared" si="13"/>
        <v>1.2625482754286194E-3</v>
      </c>
    </row>
    <row r="15" spans="1:91" x14ac:dyDescent="0.3">
      <c r="A15" s="29" t="s">
        <v>14</v>
      </c>
      <c r="B15" s="27">
        <v>239211.56051000001</v>
      </c>
      <c r="C15" s="27">
        <v>56.928784215999997</v>
      </c>
      <c r="D15" s="27">
        <v>37509.301593999997</v>
      </c>
      <c r="E15" s="27">
        <v>3407.1854933999998</v>
      </c>
      <c r="F15" s="27">
        <v>3265.8593166999999</v>
      </c>
      <c r="G15" s="27">
        <v>66.816550931999998</v>
      </c>
      <c r="H15" s="27">
        <v>20424.668859000001</v>
      </c>
      <c r="I15" s="27">
        <v>329.24329895</v>
      </c>
      <c r="J15" s="27">
        <v>552.00794115999997</v>
      </c>
      <c r="K15" s="27">
        <v>895.62667853999994</v>
      </c>
      <c r="L15" s="64">
        <v>66.186892373000006</v>
      </c>
      <c r="M15" s="64">
        <v>83.879570443000006</v>
      </c>
      <c r="N15" s="64">
        <v>37.390496464999998</v>
      </c>
      <c r="O15" s="27"/>
      <c r="P15" s="29" t="s">
        <v>14</v>
      </c>
      <c r="Q15" s="27">
        <v>35.1478180697654</v>
      </c>
      <c r="R15" s="27">
        <v>65.396542402378202</v>
      </c>
      <c r="S15" s="27">
        <v>325.76587284281698</v>
      </c>
      <c r="T15" s="27">
        <v>325.76587284281698</v>
      </c>
      <c r="U15" s="27">
        <v>195.37186575536899</v>
      </c>
      <c r="V15" s="27">
        <v>550.82178011646397</v>
      </c>
      <c r="W15" s="27">
        <v>83.726087102691594</v>
      </c>
      <c r="X15" s="27">
        <v>1531.4450995090001</v>
      </c>
      <c r="Y15" s="27">
        <v>237737.72292575301</v>
      </c>
      <c r="Z15" s="27">
        <v>1204.0898216021901</v>
      </c>
      <c r="AA15" s="27">
        <v>119.874246764687</v>
      </c>
      <c r="AB15" s="27">
        <v>931.94117732316897</v>
      </c>
      <c r="AC15" s="27">
        <v>1383.2265640011201</v>
      </c>
      <c r="AD15" s="27">
        <v>885.24156394859904</v>
      </c>
      <c r="AE15" s="27">
        <v>885.24156394859904</v>
      </c>
      <c r="AF15" s="27">
        <v>296.48661341909201</v>
      </c>
      <c r="AG15" s="27">
        <v>607.50725494637595</v>
      </c>
      <c r="AH15" s="27">
        <v>29.837281284315701</v>
      </c>
      <c r="AI15" s="27">
        <v>9.4649035619173603</v>
      </c>
      <c r="AJ15" s="27">
        <v>22.334257170916398</v>
      </c>
      <c r="AK15" s="27">
        <v>37.313084474270198</v>
      </c>
      <c r="AL15" s="27">
        <v>56.293136055820902</v>
      </c>
      <c r="AM15" s="27">
        <v>0</v>
      </c>
      <c r="AN15" s="27">
        <v>33354.749841696997</v>
      </c>
      <c r="AO15" s="27">
        <v>3409.59709589554</v>
      </c>
      <c r="AP15" s="27">
        <v>37060.833551011703</v>
      </c>
      <c r="AQ15" s="27">
        <v>579.369138990338</v>
      </c>
      <c r="AR15" s="27">
        <v>0.58056722121728199</v>
      </c>
      <c r="AS15" s="27">
        <v>8192.0481874766392</v>
      </c>
      <c r="AT15" s="27">
        <v>1.7822973404542599</v>
      </c>
      <c r="AU15" s="27">
        <v>0.49494953289571503</v>
      </c>
      <c r="AV15" s="27">
        <v>1972.2031533920799</v>
      </c>
      <c r="AW15" s="27">
        <v>0.89173595341633705</v>
      </c>
      <c r="AX15" s="27">
        <v>0</v>
      </c>
      <c r="AY15" s="27">
        <v>9.3239397531925602E-2</v>
      </c>
      <c r="AZ15" s="27">
        <v>3366.4312666283699</v>
      </c>
      <c r="BA15" s="27">
        <v>3226.5667674391202</v>
      </c>
      <c r="BB15" s="27">
        <v>139.86449918925001</v>
      </c>
      <c r="BC15" s="27">
        <v>5.1363338139409197E-3</v>
      </c>
      <c r="BD15" s="27">
        <v>0</v>
      </c>
      <c r="BE15" s="27">
        <v>249.63972982357501</v>
      </c>
      <c r="BF15" s="27">
        <v>3.69238289874722E-2</v>
      </c>
      <c r="BG15" s="27">
        <v>199.84777609638601</v>
      </c>
      <c r="BH15" s="27">
        <v>0</v>
      </c>
      <c r="BI15" s="27">
        <v>3.2722568107938201</v>
      </c>
      <c r="BJ15" s="27">
        <v>786.37257463472099</v>
      </c>
      <c r="BK15" s="27">
        <v>233.17266974122501</v>
      </c>
      <c r="BL15" s="27">
        <v>1.2024375229969599</v>
      </c>
      <c r="BM15" s="27">
        <v>10.1337471177323</v>
      </c>
      <c r="BN15" s="27">
        <v>1.0242432511560399E-2</v>
      </c>
      <c r="BO15" s="27">
        <v>66.100981221691299</v>
      </c>
      <c r="BP15" s="27">
        <v>4489.8876250185904</v>
      </c>
      <c r="BQ15" s="27">
        <v>0</v>
      </c>
      <c r="BR15" s="27">
        <v>0</v>
      </c>
      <c r="BS15" s="27">
        <v>2180.1361658648598</v>
      </c>
      <c r="BT15" s="27">
        <v>512.83151788226598</v>
      </c>
      <c r="BU15" s="27">
        <v>20432.483247518401</v>
      </c>
      <c r="BV15" s="27">
        <v>2846.67542042389</v>
      </c>
      <c r="BW15" s="29"/>
      <c r="BX15" s="100">
        <f t="shared" si="14"/>
        <v>20762.296345476505</v>
      </c>
      <c r="BY15" s="36">
        <f t="shared" si="0"/>
        <v>7.999998516250292E-3</v>
      </c>
      <c r="CA15" s="24">
        <f t="shared" si="1"/>
        <v>-6.1612305906318656E-3</v>
      </c>
      <c r="CB15" s="24">
        <f t="shared" si="2"/>
        <v>-1.1165672496488059E-2</v>
      </c>
      <c r="CC15" s="24">
        <f t="shared" si="3"/>
        <v>-1.1956182171625154E-2</v>
      </c>
      <c r="CD15" s="24">
        <f t="shared" si="4"/>
        <v>-1.1961258596156325E-2</v>
      </c>
      <c r="CE15" s="24">
        <f t="shared" si="5"/>
        <v>-1.2031304918725954E-2</v>
      </c>
      <c r="CF15" s="24">
        <f t="shared" si="6"/>
        <v>-1.0709467943607911E-2</v>
      </c>
      <c r="CG15" s="24">
        <f t="shared" si="7"/>
        <v>3.8259560398975947E-4</v>
      </c>
      <c r="CH15" s="24">
        <f t="shared" si="8"/>
        <v>-1.0561873600079298E-2</v>
      </c>
      <c r="CI15" s="24">
        <f t="shared" si="9"/>
        <v>-2.1488115570282959E-3</v>
      </c>
      <c r="CJ15" s="24">
        <f t="shared" si="10"/>
        <v>-1.1595360924632274E-2</v>
      </c>
      <c r="CK15" s="24">
        <f t="shared" si="11"/>
        <v>-1.1941185668119027E-2</v>
      </c>
      <c r="CL15" s="24">
        <f t="shared" si="12"/>
        <v>-1.8298059884881157E-3</v>
      </c>
      <c r="CM15" s="24">
        <f t="shared" si="13"/>
        <v>-2.0703654149728363E-3</v>
      </c>
    </row>
    <row r="16" spans="1:91" x14ac:dyDescent="0.3">
      <c r="A16" s="29" t="s">
        <v>15</v>
      </c>
      <c r="B16" s="27">
        <v>141643.64673000001</v>
      </c>
      <c r="C16" s="27">
        <v>44.524227529999997</v>
      </c>
      <c r="D16" s="27">
        <v>31505.682982999999</v>
      </c>
      <c r="E16" s="27">
        <v>2888.2969283000002</v>
      </c>
      <c r="F16" s="27">
        <v>2779.8179782000002</v>
      </c>
      <c r="G16" s="27">
        <v>51.039596320999998</v>
      </c>
      <c r="H16" s="27">
        <v>15398.150668</v>
      </c>
      <c r="I16" s="27">
        <v>268.76184931</v>
      </c>
      <c r="J16" s="27">
        <v>383.54844287999998</v>
      </c>
      <c r="K16" s="27">
        <v>723.75856691000001</v>
      </c>
      <c r="L16" s="64">
        <v>60.786426642000002</v>
      </c>
      <c r="M16" s="64">
        <v>57.813664021000001</v>
      </c>
      <c r="N16" s="64">
        <v>29.963750748999999</v>
      </c>
      <c r="O16" s="27"/>
      <c r="P16" s="29" t="s">
        <v>15</v>
      </c>
      <c r="Q16" s="27">
        <v>32.1107236340169</v>
      </c>
      <c r="R16" s="27">
        <v>60.199986164968401</v>
      </c>
      <c r="S16" s="27">
        <v>266.66515960163599</v>
      </c>
      <c r="T16" s="27">
        <v>266.66515960163599</v>
      </c>
      <c r="U16" s="27">
        <v>163.68705969644</v>
      </c>
      <c r="V16" s="27">
        <v>384.77005839081397</v>
      </c>
      <c r="W16" s="27">
        <v>58.086935451227497</v>
      </c>
      <c r="X16" s="27">
        <v>959.696215891105</v>
      </c>
      <c r="Y16" s="27">
        <v>141286.13170367599</v>
      </c>
      <c r="Z16" s="27">
        <v>895.53059913927098</v>
      </c>
      <c r="AA16" s="27">
        <v>75.043570037159895</v>
      </c>
      <c r="AB16" s="27">
        <v>636.68191386507999</v>
      </c>
      <c r="AC16" s="27">
        <v>1052.8513473830301</v>
      </c>
      <c r="AD16" s="27">
        <v>717.07505790113703</v>
      </c>
      <c r="AE16" s="27">
        <v>717.07505790113703</v>
      </c>
      <c r="AF16" s="27">
        <v>249.61921811317399</v>
      </c>
      <c r="AG16" s="27">
        <v>470.60666698287201</v>
      </c>
      <c r="AH16" s="27">
        <v>22.276613933428902</v>
      </c>
      <c r="AI16" s="27">
        <v>7.8749899609715701</v>
      </c>
      <c r="AJ16" s="27">
        <v>17.3609140908396</v>
      </c>
      <c r="AK16" s="27">
        <v>30.1028004074258</v>
      </c>
      <c r="AL16" s="27">
        <v>44.140038166526097</v>
      </c>
      <c r="AM16" s="27">
        <v>0</v>
      </c>
      <c r="AN16" s="27">
        <v>28082.1405575268</v>
      </c>
      <c r="AO16" s="27">
        <v>2870.6196611870701</v>
      </c>
      <c r="AP16" s="27">
        <v>31202.379436827101</v>
      </c>
      <c r="AQ16" s="27">
        <v>419.65554514724101</v>
      </c>
      <c r="AR16" s="27">
        <v>0.26332800365967202</v>
      </c>
      <c r="AS16" s="27">
        <v>6359.2704356348504</v>
      </c>
      <c r="AT16" s="27">
        <v>1.5417590775861501</v>
      </c>
      <c r="AU16" s="27">
        <v>0.473120313938171</v>
      </c>
      <c r="AV16" s="27">
        <v>1838.0786279535</v>
      </c>
      <c r="AW16" s="27">
        <v>0.73493831699157197</v>
      </c>
      <c r="AX16" s="27">
        <v>0</v>
      </c>
      <c r="AY16" s="27">
        <v>8.8727781544006901E-2</v>
      </c>
      <c r="AZ16" s="27">
        <v>2860.9476315372999</v>
      </c>
      <c r="BA16" s="27">
        <v>2753.2489148036698</v>
      </c>
      <c r="BB16" s="27">
        <v>107.698716733632</v>
      </c>
      <c r="BC16" s="27">
        <v>3.5350877748199102E-3</v>
      </c>
      <c r="BD16" s="27">
        <v>0</v>
      </c>
      <c r="BE16" s="27">
        <v>140.072591125294</v>
      </c>
      <c r="BF16" s="27">
        <v>2.5412831131467101E-2</v>
      </c>
      <c r="BG16" s="27">
        <v>153.101603774312</v>
      </c>
      <c r="BH16" s="27">
        <v>0</v>
      </c>
      <c r="BI16" s="27">
        <v>2.9206317124952399</v>
      </c>
      <c r="BJ16" s="27">
        <v>606.56210940436597</v>
      </c>
      <c r="BK16" s="27">
        <v>108.42720903858999</v>
      </c>
      <c r="BL16" s="27">
        <v>0.63919015911859101</v>
      </c>
      <c r="BM16" s="27">
        <v>8.7337050667724796</v>
      </c>
      <c r="BN16" s="27">
        <v>9.6341951862078806E-3</v>
      </c>
      <c r="BO16" s="27">
        <v>50.622958021572202</v>
      </c>
      <c r="BP16" s="27">
        <v>3467.4410055932799</v>
      </c>
      <c r="BQ16" s="27">
        <v>0</v>
      </c>
      <c r="BR16" s="27">
        <v>0</v>
      </c>
      <c r="BS16" s="27">
        <v>1608.8573377063101</v>
      </c>
      <c r="BT16" s="27">
        <v>415.03973417871902</v>
      </c>
      <c r="BU16" s="27">
        <v>15513.0044397779</v>
      </c>
      <c r="BV16" s="27">
        <v>2173.9692607208799</v>
      </c>
      <c r="BW16" s="29"/>
      <c r="BX16" s="100">
        <f t="shared" si="14"/>
        <v>15782.813427413554</v>
      </c>
      <c r="BY16" s="36">
        <f t="shared" si="0"/>
        <v>8.0000058527125474E-3</v>
      </c>
      <c r="CA16" s="24">
        <f t="shared" si="1"/>
        <v>-2.5240456213720158E-3</v>
      </c>
      <c r="CB16" s="24">
        <f t="shared" si="2"/>
        <v>-8.6287710037201149E-3</v>
      </c>
      <c r="CC16" s="24">
        <f t="shared" si="3"/>
        <v>-9.6269471871648013E-3</v>
      </c>
      <c r="CD16" s="24">
        <f t="shared" si="4"/>
        <v>-9.4690045523808421E-3</v>
      </c>
      <c r="CE16" s="24">
        <f t="shared" si="5"/>
        <v>-9.5578428532700314E-3</v>
      </c>
      <c r="CF16" s="24">
        <f t="shared" si="6"/>
        <v>-8.1630406480384214E-3</v>
      </c>
      <c r="CG16" s="24">
        <f t="shared" si="7"/>
        <v>7.4589328455257819E-3</v>
      </c>
      <c r="CH16" s="24">
        <f t="shared" si="8"/>
        <v>-7.8012921616178116E-3</v>
      </c>
      <c r="CI16" s="24">
        <f t="shared" si="9"/>
        <v>3.1850357718599693E-3</v>
      </c>
      <c r="CJ16" s="24">
        <f t="shared" si="10"/>
        <v>-9.2344454551984371E-3</v>
      </c>
      <c r="CK16" s="24">
        <f t="shared" si="11"/>
        <v>-9.6475563613144522E-3</v>
      </c>
      <c r="CL16" s="24">
        <f t="shared" si="12"/>
        <v>4.7267620009040362E-3</v>
      </c>
      <c r="CM16" s="24">
        <f t="shared" si="13"/>
        <v>4.6405958850275634E-3</v>
      </c>
    </row>
    <row r="17" spans="1:91" x14ac:dyDescent="0.3">
      <c r="A17" s="29" t="s">
        <v>16</v>
      </c>
      <c r="B17" s="27">
        <v>111681.58586000001</v>
      </c>
      <c r="C17" s="27">
        <v>32.412043531999998</v>
      </c>
      <c r="D17" s="27">
        <v>25813.264558999999</v>
      </c>
      <c r="E17" s="27">
        <v>2282.612486</v>
      </c>
      <c r="F17" s="27">
        <v>2198.6633293999998</v>
      </c>
      <c r="G17" s="27">
        <v>37.528459886</v>
      </c>
      <c r="H17" s="27">
        <v>9397.1004233999993</v>
      </c>
      <c r="I17" s="27">
        <v>220.78649745000001</v>
      </c>
      <c r="J17" s="27">
        <v>274.54262152000001</v>
      </c>
      <c r="K17" s="27">
        <v>606.96429047000004</v>
      </c>
      <c r="L17" s="64">
        <v>50.623395711999997</v>
      </c>
      <c r="M17" s="64">
        <v>38.082693642000002</v>
      </c>
      <c r="N17" s="64">
        <v>18.325940154000001</v>
      </c>
      <c r="O17" s="27"/>
      <c r="P17" s="29" t="s">
        <v>16</v>
      </c>
      <c r="Q17" s="27">
        <v>25.350927495776698</v>
      </c>
      <c r="R17" s="27">
        <v>50.033054320428398</v>
      </c>
      <c r="S17" s="27">
        <v>218.41031377147101</v>
      </c>
      <c r="T17" s="27">
        <v>218.41031377147101</v>
      </c>
      <c r="U17" s="27">
        <v>139.418589795548</v>
      </c>
      <c r="V17" s="27">
        <v>273.73410959164499</v>
      </c>
      <c r="W17" s="27">
        <v>37.997485927147899</v>
      </c>
      <c r="X17" s="27">
        <v>687.02484783965599</v>
      </c>
      <c r="Y17" s="27">
        <v>110986.205305422</v>
      </c>
      <c r="Z17" s="27">
        <v>690.20621394430395</v>
      </c>
      <c r="AA17" s="27">
        <v>49.169283693951897</v>
      </c>
      <c r="AB17" s="27">
        <v>431.25554267854898</v>
      </c>
      <c r="AC17" s="27">
        <v>579.364936219887</v>
      </c>
      <c r="AD17" s="27">
        <v>600.06870165876398</v>
      </c>
      <c r="AE17" s="27">
        <v>600.06870165876398</v>
      </c>
      <c r="AF17" s="27">
        <v>204.17815006068199</v>
      </c>
      <c r="AG17" s="27">
        <v>276.79937608675698</v>
      </c>
      <c r="AH17" s="27">
        <v>13.469674583680501</v>
      </c>
      <c r="AI17" s="27">
        <v>6.7447964892475003</v>
      </c>
      <c r="AJ17" s="27">
        <v>9.3541184114360192</v>
      </c>
      <c r="AK17" s="27">
        <v>18.246406011312001</v>
      </c>
      <c r="AL17" s="27">
        <v>32.067011162662403</v>
      </c>
      <c r="AM17" s="27">
        <v>0</v>
      </c>
      <c r="AN17" s="27">
        <v>22970.047709629202</v>
      </c>
      <c r="AO17" s="27">
        <v>2348.0505876486</v>
      </c>
      <c r="AP17" s="27">
        <v>25522.2764473385</v>
      </c>
      <c r="AQ17" s="27">
        <v>278.71944585177698</v>
      </c>
      <c r="AR17" s="27">
        <v>0.16062232916108601</v>
      </c>
      <c r="AS17" s="27">
        <v>3527.2709430175701</v>
      </c>
      <c r="AT17" s="27">
        <v>1.2163506877869401</v>
      </c>
      <c r="AU17" s="27">
        <v>0.38201683614698201</v>
      </c>
      <c r="AV17" s="27">
        <v>1477.5657248080599</v>
      </c>
      <c r="AW17" s="27">
        <v>0.56985284093101196</v>
      </c>
      <c r="AX17" s="27">
        <v>0</v>
      </c>
      <c r="AY17" s="27">
        <v>7.1328604022332806E-2</v>
      </c>
      <c r="AZ17" s="27">
        <v>2255.6189066880602</v>
      </c>
      <c r="BA17" s="27">
        <v>2172.5904734390501</v>
      </c>
      <c r="BB17" s="27">
        <v>83.028433249006497</v>
      </c>
      <c r="BC17" s="27">
        <v>1.7746239311717E-3</v>
      </c>
      <c r="BD17" s="27">
        <v>0</v>
      </c>
      <c r="BE17" s="27">
        <v>97.778941188401504</v>
      </c>
      <c r="BF17" s="27">
        <v>1.2757285896481899E-2</v>
      </c>
      <c r="BG17" s="27">
        <v>117.823936494761</v>
      </c>
      <c r="BH17" s="27">
        <v>0</v>
      </c>
      <c r="BI17" s="27">
        <v>2.3281331816553399</v>
      </c>
      <c r="BJ17" s="27">
        <v>467.71150089562701</v>
      </c>
      <c r="BK17" s="27">
        <v>72.924450340807695</v>
      </c>
      <c r="BL17" s="27">
        <v>0.43439923091761901</v>
      </c>
      <c r="BM17" s="27">
        <v>6.5254783589896199</v>
      </c>
      <c r="BN17" s="27">
        <v>7.6560727646510802E-3</v>
      </c>
      <c r="BO17" s="27">
        <v>37.138245846657398</v>
      </c>
      <c r="BP17" s="27">
        <v>1913.1891839965499</v>
      </c>
      <c r="BQ17" s="27">
        <v>0</v>
      </c>
      <c r="BR17" s="27">
        <v>0</v>
      </c>
      <c r="BS17" s="27">
        <v>964.93219702316003</v>
      </c>
      <c r="BT17" s="27">
        <v>206.92620992555999</v>
      </c>
      <c r="BU17" s="27">
        <v>9388.0886608574892</v>
      </c>
      <c r="BV17" s="27">
        <v>1191.33766829106</v>
      </c>
      <c r="BW17" s="29"/>
      <c r="BX17" s="100">
        <f t="shared" si="14"/>
        <v>9524.5346211883134</v>
      </c>
      <c r="BY17" s="36">
        <f t="shared" si="0"/>
        <v>7.9999975896340603E-3</v>
      </c>
      <c r="CA17" s="24">
        <f t="shared" si="1"/>
        <v>-6.2264566644828004E-3</v>
      </c>
      <c r="CB17" s="24">
        <f t="shared" si="2"/>
        <v>-1.0645190236059905E-2</v>
      </c>
      <c r="CC17" s="24">
        <f t="shared" si="3"/>
        <v>-1.1272813285448794E-2</v>
      </c>
      <c r="CD17" s="24">
        <f t="shared" si="4"/>
        <v>-1.1825738918673299E-2</v>
      </c>
      <c r="CE17" s="24">
        <f t="shared" si="5"/>
        <v>-1.1858503124289071E-2</v>
      </c>
      <c r="CF17" s="24">
        <f t="shared" si="6"/>
        <v>-1.0397816497877969E-2</v>
      </c>
      <c r="CG17" s="24">
        <f t="shared" si="7"/>
        <v>-9.5899395946323867E-4</v>
      </c>
      <c r="CH17" s="24">
        <f t="shared" si="8"/>
        <v>-1.0762359591610083E-2</v>
      </c>
      <c r="CI17" s="24">
        <f t="shared" si="9"/>
        <v>-2.9449413860722466E-3</v>
      </c>
      <c r="CJ17" s="24">
        <f t="shared" si="10"/>
        <v>-1.1360781712374686E-2</v>
      </c>
      <c r="CK17" s="24">
        <f t="shared" si="11"/>
        <v>-1.1661434071512938E-2</v>
      </c>
      <c r="CL17" s="24">
        <f t="shared" si="12"/>
        <v>-2.2374392854955742E-3</v>
      </c>
      <c r="CM17" s="24">
        <f t="shared" si="13"/>
        <v>-4.3399761223513996E-3</v>
      </c>
    </row>
    <row r="18" spans="1:91" x14ac:dyDescent="0.3">
      <c r="A18" s="29" t="s">
        <v>17</v>
      </c>
      <c r="B18" s="27">
        <v>128436.45473</v>
      </c>
      <c r="C18" s="27">
        <v>21.748227312000001</v>
      </c>
      <c r="D18" s="27">
        <v>13073.046920999999</v>
      </c>
      <c r="E18" s="27">
        <v>1293.2502477</v>
      </c>
      <c r="F18" s="27">
        <v>1232.7253297</v>
      </c>
      <c r="G18" s="27">
        <v>26.206238229</v>
      </c>
      <c r="H18" s="27">
        <v>14467.858752</v>
      </c>
      <c r="I18" s="27">
        <v>136.76271998000001</v>
      </c>
      <c r="J18" s="27">
        <v>363.94399751999998</v>
      </c>
      <c r="K18" s="27">
        <v>347.88198019999999</v>
      </c>
      <c r="L18" s="64">
        <v>27.270211178</v>
      </c>
      <c r="M18" s="64">
        <v>56.382107503</v>
      </c>
      <c r="N18" s="64">
        <v>23.401135533000001</v>
      </c>
      <c r="O18" s="27"/>
      <c r="P18" s="29" t="s">
        <v>17</v>
      </c>
      <c r="Q18" s="27">
        <v>19.238427828281001</v>
      </c>
      <c r="R18" s="27">
        <v>27.0329884243476</v>
      </c>
      <c r="S18" s="27">
        <v>136.277647648537</v>
      </c>
      <c r="T18" s="27">
        <v>136.277647648537</v>
      </c>
      <c r="U18" s="27">
        <v>71.935499107524905</v>
      </c>
      <c r="V18" s="27">
        <v>368.29087111944199</v>
      </c>
      <c r="W18" s="27">
        <v>57.054442243418798</v>
      </c>
      <c r="X18" s="27">
        <v>854.32656468467496</v>
      </c>
      <c r="Y18" s="27">
        <v>128828.763927445</v>
      </c>
      <c r="Z18" s="27">
        <v>644.988352070632</v>
      </c>
      <c r="AA18" s="27">
        <v>67.329685064804195</v>
      </c>
      <c r="AB18" s="27">
        <v>628.59606959905796</v>
      </c>
      <c r="AC18" s="27">
        <v>1178.00736440898</v>
      </c>
      <c r="AD18" s="27">
        <v>345.53126221189302</v>
      </c>
      <c r="AE18" s="27">
        <v>345.53126221189302</v>
      </c>
      <c r="AF18" s="27">
        <v>103.961298253829</v>
      </c>
      <c r="AG18" s="27">
        <v>506.47657906427003</v>
      </c>
      <c r="AH18" s="27">
        <v>21.941981561138501</v>
      </c>
      <c r="AI18" s="27">
        <v>3.43167522545258</v>
      </c>
      <c r="AJ18" s="27">
        <v>19.304366753614499</v>
      </c>
      <c r="AK18" s="27">
        <v>23.676254582992101</v>
      </c>
      <c r="AL18" s="27">
        <v>21.660843952887198</v>
      </c>
      <c r="AM18" s="27">
        <v>0</v>
      </c>
      <c r="AN18" s="27">
        <v>11695.647946954499</v>
      </c>
      <c r="AO18" s="27">
        <v>1195.55562933646</v>
      </c>
      <c r="AP18" s="27">
        <v>12995.1648745448</v>
      </c>
      <c r="AQ18" s="27">
        <v>389.43639140615699</v>
      </c>
      <c r="AR18" s="27">
        <v>0.21129411747658899</v>
      </c>
      <c r="AS18" s="27">
        <v>6337.8369220590603</v>
      </c>
      <c r="AT18" s="27">
        <v>0.63687245016176497</v>
      </c>
      <c r="AU18" s="27">
        <v>0.16111268012588301</v>
      </c>
      <c r="AV18" s="27">
        <v>663.29828445135195</v>
      </c>
      <c r="AW18" s="27">
        <v>0.31449175308233701</v>
      </c>
      <c r="AX18" s="27">
        <v>0</v>
      </c>
      <c r="AY18" s="27">
        <v>3.0421861443917099E-2</v>
      </c>
      <c r="AZ18" s="27">
        <v>1282.3821468255601</v>
      </c>
      <c r="BA18" s="27">
        <v>1222.11978431847</v>
      </c>
      <c r="BB18" s="27">
        <v>60.2623625070961</v>
      </c>
      <c r="BC18" s="27">
        <v>1.9166940664803701E-3</v>
      </c>
      <c r="BD18" s="27">
        <v>0</v>
      </c>
      <c r="BE18" s="27">
        <v>130.051767328604</v>
      </c>
      <c r="BF18" s="27">
        <v>1.3778759281734099E-2</v>
      </c>
      <c r="BG18" s="27">
        <v>85.367439910271798</v>
      </c>
      <c r="BH18" s="27">
        <v>0</v>
      </c>
      <c r="BI18" s="27">
        <v>1.1834271557620499</v>
      </c>
      <c r="BJ18" s="27">
        <v>336.734016359397</v>
      </c>
      <c r="BK18" s="27">
        <v>93.950901820015005</v>
      </c>
      <c r="BL18" s="27">
        <v>0.60640878333526205</v>
      </c>
      <c r="BM18" s="27">
        <v>3.5051901109475998</v>
      </c>
      <c r="BN18" s="27">
        <v>3.3619031619790802E-3</v>
      </c>
      <c r="BO18" s="27">
        <v>26.128265127487701</v>
      </c>
      <c r="BP18" s="27">
        <v>3564.54234697322</v>
      </c>
      <c r="BQ18" s="27">
        <v>0</v>
      </c>
      <c r="BR18" s="27">
        <v>0</v>
      </c>
      <c r="BS18" s="27">
        <v>1639.1977681834701</v>
      </c>
      <c r="BT18" s="27">
        <v>395.64812977709198</v>
      </c>
      <c r="BU18" s="27">
        <v>14678.5013408511</v>
      </c>
      <c r="BV18" s="27">
        <v>2115.4613716336498</v>
      </c>
      <c r="BW18" s="29"/>
      <c r="BX18" s="100">
        <f t="shared" si="14"/>
        <v>14939.22783606126</v>
      </c>
      <c r="BY18" s="36">
        <f t="shared" si="0"/>
        <v>7.9999984038271535E-3</v>
      </c>
      <c r="CA18" s="24">
        <f t="shared" si="1"/>
        <v>3.0545003618304653E-3</v>
      </c>
      <c r="CB18" s="24">
        <f t="shared" si="2"/>
        <v>-4.017953181158225E-3</v>
      </c>
      <c r="CC18" s="24">
        <f t="shared" si="3"/>
        <v>-5.9574517651346153E-3</v>
      </c>
      <c r="CD18" s="24">
        <f t="shared" si="4"/>
        <v>-8.4037106459237069E-3</v>
      </c>
      <c r="CE18" s="24">
        <f t="shared" si="5"/>
        <v>-8.6033320854297397E-3</v>
      </c>
      <c r="CF18" s="24">
        <f t="shared" si="6"/>
        <v>-2.9753641415811265E-3</v>
      </c>
      <c r="CG18" s="24">
        <f t="shared" si="7"/>
        <v>1.4559347893964033E-2</v>
      </c>
      <c r="CH18" s="24">
        <f t="shared" si="8"/>
        <v>-3.5468169361793341E-3</v>
      </c>
      <c r="CI18" s="24">
        <f t="shared" si="9"/>
        <v>1.1943798026791554E-2</v>
      </c>
      <c r="CJ18" s="24">
        <f t="shared" si="10"/>
        <v>-6.757228376001307E-3</v>
      </c>
      <c r="CK18" s="24">
        <f t="shared" si="11"/>
        <v>-8.6989701731307982E-3</v>
      </c>
      <c r="CL18" s="24">
        <f t="shared" si="12"/>
        <v>1.192461172869467E-2</v>
      </c>
      <c r="CM18" s="24">
        <f t="shared" si="13"/>
        <v>1.1756653842892789E-2</v>
      </c>
    </row>
    <row r="19" spans="1:91" x14ac:dyDescent="0.3">
      <c r="A19" s="29" t="s">
        <v>18</v>
      </c>
      <c r="B19" s="27">
        <v>146369.12753</v>
      </c>
      <c r="C19" s="27">
        <v>20.618507096999998</v>
      </c>
      <c r="D19" s="27">
        <v>12201.186497999999</v>
      </c>
      <c r="E19" s="27">
        <v>1159.8192412999999</v>
      </c>
      <c r="F19" s="27">
        <v>1100.3014985</v>
      </c>
      <c r="G19" s="27">
        <v>25.728632006000002</v>
      </c>
      <c r="H19" s="27">
        <v>20508.057196999998</v>
      </c>
      <c r="I19" s="27">
        <v>133.93208276999999</v>
      </c>
      <c r="J19" s="27">
        <v>495.57935277000001</v>
      </c>
      <c r="K19" s="27">
        <v>317.88281684999998</v>
      </c>
      <c r="L19" s="64">
        <v>23.512818277000001</v>
      </c>
      <c r="M19" s="64">
        <v>72.744005075000004</v>
      </c>
      <c r="N19" s="64">
        <v>30.03848254</v>
      </c>
      <c r="O19" s="27"/>
      <c r="P19" s="29" t="s">
        <v>18</v>
      </c>
      <c r="Q19" s="27">
        <v>20.2701293537983</v>
      </c>
      <c r="R19" s="27">
        <v>23.432290371958899</v>
      </c>
      <c r="S19" s="27">
        <v>134.435148310307</v>
      </c>
      <c r="T19" s="27">
        <v>134.435148310307</v>
      </c>
      <c r="U19" s="27">
        <v>64.0084998584136</v>
      </c>
      <c r="V19" s="27">
        <v>505.710676060124</v>
      </c>
      <c r="W19" s="27">
        <v>74.101794790580499</v>
      </c>
      <c r="X19" s="27">
        <v>982.74618203033799</v>
      </c>
      <c r="Y19" s="27">
        <v>147583.47057017</v>
      </c>
      <c r="Z19" s="27">
        <v>746.40620866437303</v>
      </c>
      <c r="AA19" s="27">
        <v>77.369326797989999</v>
      </c>
      <c r="AB19" s="27">
        <v>809.30673046840002</v>
      </c>
      <c r="AC19" s="27">
        <v>1922.05061209018</v>
      </c>
      <c r="AD19" s="27">
        <v>317.62461702056203</v>
      </c>
      <c r="AE19" s="27">
        <v>317.62461702056203</v>
      </c>
      <c r="AF19" s="27">
        <v>97.764128328400503</v>
      </c>
      <c r="AG19" s="27">
        <v>822.26992010862705</v>
      </c>
      <c r="AH19" s="27">
        <v>32.631801262940698</v>
      </c>
      <c r="AI19" s="27">
        <v>3.0039355604248299</v>
      </c>
      <c r="AJ19" s="27">
        <v>32.702734126661902</v>
      </c>
      <c r="AK19" s="27">
        <v>30.624801639079301</v>
      </c>
      <c r="AL19" s="27">
        <v>20.707999536257699</v>
      </c>
      <c r="AM19" s="27">
        <v>0</v>
      </c>
      <c r="AN19" s="27">
        <v>10998.4573945997</v>
      </c>
      <c r="AO19" s="27">
        <v>1124.286563702</v>
      </c>
      <c r="AP19" s="27">
        <v>12220.5080866301</v>
      </c>
      <c r="AQ19" s="27">
        <v>529.16456606304098</v>
      </c>
      <c r="AR19" s="27">
        <v>0.116957452691567</v>
      </c>
      <c r="AS19" s="27">
        <v>9425.4048141103594</v>
      </c>
      <c r="AT19" s="27">
        <v>0.52842934991209001</v>
      </c>
      <c r="AU19" s="27">
        <v>0.126400064926117</v>
      </c>
      <c r="AV19" s="27">
        <v>536.43329628465995</v>
      </c>
      <c r="AW19" s="27">
        <v>0.243671238611749</v>
      </c>
      <c r="AX19" s="27">
        <v>0</v>
      </c>
      <c r="AY19" s="27">
        <v>2.3620987549397301E-2</v>
      </c>
      <c r="AZ19" s="27">
        <v>1154.69649232812</v>
      </c>
      <c r="BA19" s="27">
        <v>1095.1254195557599</v>
      </c>
      <c r="BB19" s="27">
        <v>59.571072772367202</v>
      </c>
      <c r="BC19" s="27">
        <v>6.5601126120912396E-4</v>
      </c>
      <c r="BD19" s="27">
        <v>0</v>
      </c>
      <c r="BE19" s="27">
        <v>139.377467881413</v>
      </c>
      <c r="BF19" s="27">
        <v>4.7159667124125702E-3</v>
      </c>
      <c r="BG19" s="27">
        <v>83.368340941483893</v>
      </c>
      <c r="BH19" s="27">
        <v>0</v>
      </c>
      <c r="BI19" s="27">
        <v>1.0286211607334701</v>
      </c>
      <c r="BJ19" s="27">
        <v>330.83167029878098</v>
      </c>
      <c r="BK19" s="27">
        <v>69.7076839682843</v>
      </c>
      <c r="BL19" s="27">
        <v>0.61971230388509502</v>
      </c>
      <c r="BM19" s="27">
        <v>2.4193185572953699</v>
      </c>
      <c r="BN19" s="27">
        <v>2.541055843075E-3</v>
      </c>
      <c r="BO19" s="27">
        <v>25.8628308995408</v>
      </c>
      <c r="BP19" s="27">
        <v>5389.6793390999401</v>
      </c>
      <c r="BQ19" s="27">
        <v>0</v>
      </c>
      <c r="BR19" s="27">
        <v>0</v>
      </c>
      <c r="BS19" s="27">
        <v>2379.72769678651</v>
      </c>
      <c r="BT19" s="27">
        <v>573.58773092066997</v>
      </c>
      <c r="BU19" s="27">
        <v>20975.6371106224</v>
      </c>
      <c r="BV19" s="27">
        <v>2937.27965001438</v>
      </c>
      <c r="BW19" s="29"/>
      <c r="BX19" s="100">
        <f t="shared" si="14"/>
        <v>21355.91795638714</v>
      </c>
      <c r="BY19" s="36">
        <f t="shared" si="0"/>
        <v>8.0000052072597347E-3</v>
      </c>
      <c r="CA19" s="24">
        <f t="shared" si="1"/>
        <v>8.2964424306014202E-3</v>
      </c>
      <c r="CB19" s="24">
        <f t="shared" si="2"/>
        <v>4.3403937460982098E-3</v>
      </c>
      <c r="CC19" s="24">
        <f t="shared" si="3"/>
        <v>1.5835827633048324E-3</v>
      </c>
      <c r="CD19" s="24">
        <f t="shared" si="4"/>
        <v>-4.4168511690994144E-3</v>
      </c>
      <c r="CE19" s="24">
        <f t="shared" si="5"/>
        <v>-4.7042369307834665E-3</v>
      </c>
      <c r="CF19" s="24">
        <f t="shared" si="6"/>
        <v>5.2159358301483985E-3</v>
      </c>
      <c r="CG19" s="24">
        <f t="shared" si="7"/>
        <v>2.2799815171707285E-2</v>
      </c>
      <c r="CH19" s="24">
        <f t="shared" si="8"/>
        <v>3.7561242228340034E-3</v>
      </c>
      <c r="CI19" s="24">
        <f t="shared" si="9"/>
        <v>2.0443392634289119E-2</v>
      </c>
      <c r="CJ19" s="24">
        <f t="shared" si="10"/>
        <v>-8.1224846311775704E-4</v>
      </c>
      <c r="CK19" s="24">
        <f t="shared" si="11"/>
        <v>-3.4248512488982748E-3</v>
      </c>
      <c r="CL19" s="24">
        <f t="shared" si="12"/>
        <v>1.8665314264462014E-2</v>
      </c>
      <c r="CM19" s="24">
        <f t="shared" si="13"/>
        <v>1.9518932033219173E-2</v>
      </c>
    </row>
    <row r="20" spans="1:91" x14ac:dyDescent="0.3">
      <c r="A20" s="29" t="s">
        <v>19</v>
      </c>
      <c r="B20" s="27">
        <v>92125.670541</v>
      </c>
      <c r="C20" s="27">
        <v>14.250249514</v>
      </c>
      <c r="D20" s="27">
        <v>6622.5250159999996</v>
      </c>
      <c r="E20" s="27">
        <v>740.35667674000001</v>
      </c>
      <c r="F20" s="27">
        <v>694.02882724000006</v>
      </c>
      <c r="G20" s="27">
        <v>17.553005636000002</v>
      </c>
      <c r="H20" s="27">
        <v>17729.849493999998</v>
      </c>
      <c r="I20" s="27">
        <v>87.658326595999995</v>
      </c>
      <c r="J20" s="27">
        <v>337.94124778000003</v>
      </c>
      <c r="K20" s="27">
        <v>177.46398596</v>
      </c>
      <c r="L20" s="64">
        <v>12.671509296</v>
      </c>
      <c r="M20" s="64">
        <v>62.385868637999998</v>
      </c>
      <c r="N20" s="64">
        <v>32.273672455000003</v>
      </c>
      <c r="O20" s="27"/>
      <c r="P20" s="29" t="s">
        <v>19</v>
      </c>
      <c r="Q20" s="27">
        <v>13.048174825190699</v>
      </c>
      <c r="R20" s="27">
        <v>12.7444417113295</v>
      </c>
      <c r="S20" s="27">
        <v>88.594609655425501</v>
      </c>
      <c r="T20" s="27">
        <v>88.594609655425501</v>
      </c>
      <c r="U20" s="27">
        <v>33.125819312984603</v>
      </c>
      <c r="V20" s="27">
        <v>344.167389359835</v>
      </c>
      <c r="W20" s="27">
        <v>63.525190187934697</v>
      </c>
      <c r="X20" s="27">
        <v>697.99654138586902</v>
      </c>
      <c r="Y20" s="27">
        <v>93093.959603829397</v>
      </c>
      <c r="Z20" s="27">
        <v>538.62935078953001</v>
      </c>
      <c r="AA20" s="27">
        <v>63.0916578982456</v>
      </c>
      <c r="AB20" s="27">
        <v>657.79842818168299</v>
      </c>
      <c r="AC20" s="27">
        <v>1469.73795377694</v>
      </c>
      <c r="AD20" s="27">
        <v>178.531170689021</v>
      </c>
      <c r="AE20" s="27">
        <v>178.531170689021</v>
      </c>
      <c r="AF20" s="27">
        <v>53.295438044059303</v>
      </c>
      <c r="AG20" s="27">
        <v>592.96547318826902</v>
      </c>
      <c r="AH20" s="27">
        <v>26.961329682334</v>
      </c>
      <c r="AI20" s="27">
        <v>1.50870402335797</v>
      </c>
      <c r="AJ20" s="27">
        <v>24.833362086694699</v>
      </c>
      <c r="AK20" s="27">
        <v>32.912880591156998</v>
      </c>
      <c r="AL20" s="27">
        <v>14.3532112832553</v>
      </c>
      <c r="AM20" s="27">
        <v>0</v>
      </c>
      <c r="AN20" s="27">
        <v>5995.7397697272299</v>
      </c>
      <c r="AO20" s="27">
        <v>612.89758970882394</v>
      </c>
      <c r="AP20" s="27">
        <v>6661.9327974801099</v>
      </c>
      <c r="AQ20" s="27">
        <v>425.40906044632499</v>
      </c>
      <c r="AR20" s="27">
        <v>6.3138346643738505E-2</v>
      </c>
      <c r="AS20" s="27">
        <v>8485.86210054398</v>
      </c>
      <c r="AT20" s="27">
        <v>0.290502400833347</v>
      </c>
      <c r="AU20" s="27">
        <v>4.8469709375706098E-2</v>
      </c>
      <c r="AV20" s="27">
        <v>239.45271945633999</v>
      </c>
      <c r="AW20" s="27">
        <v>0.12793465676791299</v>
      </c>
      <c r="AX20" s="27">
        <v>0</v>
      </c>
      <c r="AY20" s="27">
        <v>9.1912823734960208E-3</v>
      </c>
      <c r="AZ20" s="27">
        <v>743.18074593037795</v>
      </c>
      <c r="BA20" s="27">
        <v>696.45025027623899</v>
      </c>
      <c r="BB20" s="27">
        <v>46.730495654138799</v>
      </c>
      <c r="BC20" s="27">
        <v>7.11044924684601E-4</v>
      </c>
      <c r="BD20" s="27">
        <v>0</v>
      </c>
      <c r="BE20" s="27">
        <v>131.661810215115</v>
      </c>
      <c r="BF20" s="27">
        <v>5.1116253244927901E-3</v>
      </c>
      <c r="BG20" s="27">
        <v>64.751580107695801</v>
      </c>
      <c r="BH20" s="27">
        <v>0</v>
      </c>
      <c r="BI20" s="27">
        <v>0.58607196106637505</v>
      </c>
      <c r="BJ20" s="27">
        <v>257.59829626812598</v>
      </c>
      <c r="BK20" s="27">
        <v>34.283397178992097</v>
      </c>
      <c r="BL20" s="27">
        <v>0.57697094440494401</v>
      </c>
      <c r="BM20" s="27">
        <v>1.2767155210899599</v>
      </c>
      <c r="BN20" s="27">
        <v>1.0267361563517899E-3</v>
      </c>
      <c r="BO20" s="27">
        <v>17.6974310924452</v>
      </c>
      <c r="BP20" s="27">
        <v>4699.8378318497698</v>
      </c>
      <c r="BQ20" s="27">
        <v>0</v>
      </c>
      <c r="BR20" s="27">
        <v>0</v>
      </c>
      <c r="BS20" s="27">
        <v>1976.1747474138499</v>
      </c>
      <c r="BT20" s="27">
        <v>613.08182599712302</v>
      </c>
      <c r="BU20" s="27">
        <v>18093.858127614501</v>
      </c>
      <c r="BV20" s="27">
        <v>2955.8413448881402</v>
      </c>
      <c r="BW20" s="29"/>
      <c r="BX20" s="100">
        <f t="shared" si="14"/>
        <v>18493.467122630835</v>
      </c>
      <c r="BY20" s="36">
        <f t="shared" si="0"/>
        <v>7.9999963470388635E-3</v>
      </c>
      <c r="CA20" s="24">
        <f t="shared" si="1"/>
        <v>1.0510523908734706E-2</v>
      </c>
      <c r="CB20" s="24">
        <f t="shared" si="2"/>
        <v>7.2252608036193567E-3</v>
      </c>
      <c r="CC20" s="24">
        <f t="shared" si="3"/>
        <v>5.9505674021466497E-3</v>
      </c>
      <c r="CD20" s="24">
        <f t="shared" si="4"/>
        <v>3.8144711584328739E-3</v>
      </c>
      <c r="CE20" s="24">
        <f t="shared" si="5"/>
        <v>3.4889372619699402E-3</v>
      </c>
      <c r="CF20" s="24">
        <f t="shared" si="6"/>
        <v>8.2279616061303757E-3</v>
      </c>
      <c r="CG20" s="24">
        <f t="shared" si="7"/>
        <v>2.0530836076058528E-2</v>
      </c>
      <c r="CH20" s="24">
        <f t="shared" si="8"/>
        <v>1.0681051028279955E-2</v>
      </c>
      <c r="CI20" s="24">
        <f t="shared" si="9"/>
        <v>1.8423739690658286E-2</v>
      </c>
      <c r="CJ20" s="24">
        <f t="shared" si="10"/>
        <v>6.0135284533817191E-3</v>
      </c>
      <c r="CK20" s="24">
        <f t="shared" si="11"/>
        <v>5.7556218147212209E-3</v>
      </c>
      <c r="CL20" s="24">
        <f t="shared" si="12"/>
        <v>1.8262493971923709E-2</v>
      </c>
      <c r="CM20" s="24">
        <f t="shared" si="13"/>
        <v>1.9805869228184645E-2</v>
      </c>
    </row>
    <row r="21" spans="1:91" x14ac:dyDescent="0.3">
      <c r="A21" s="29" t="s">
        <v>20</v>
      </c>
      <c r="B21" s="27">
        <v>211094.92039000001</v>
      </c>
      <c r="C21" s="27">
        <v>22.456946474999999</v>
      </c>
      <c r="D21" s="27">
        <v>10916.152296</v>
      </c>
      <c r="E21" s="27">
        <v>1365.3819470999999</v>
      </c>
      <c r="F21" s="27">
        <v>1285.8182543999999</v>
      </c>
      <c r="G21" s="27">
        <v>28.348745418</v>
      </c>
      <c r="H21" s="27">
        <v>17991.537826</v>
      </c>
      <c r="I21" s="27">
        <v>130.71140234000001</v>
      </c>
      <c r="J21" s="27">
        <v>464.03361139999998</v>
      </c>
      <c r="K21" s="27">
        <v>311.47789502000001</v>
      </c>
      <c r="L21" s="64">
        <v>22.144428934</v>
      </c>
      <c r="M21" s="64">
        <v>79.913934507999997</v>
      </c>
      <c r="N21" s="64">
        <v>28.988571707999998</v>
      </c>
      <c r="O21" s="27"/>
      <c r="P21" s="29" t="s">
        <v>20</v>
      </c>
      <c r="Q21" s="27">
        <v>21.450200753227598</v>
      </c>
      <c r="R21" s="27">
        <v>21.9381363655657</v>
      </c>
      <c r="S21" s="27">
        <v>130.021172588485</v>
      </c>
      <c r="T21" s="27">
        <v>130.021172588485</v>
      </c>
      <c r="U21" s="27">
        <v>59.747982879379599</v>
      </c>
      <c r="V21" s="27">
        <v>465.29472109974103</v>
      </c>
      <c r="W21" s="27">
        <v>80.031071020965697</v>
      </c>
      <c r="X21" s="27">
        <v>1124.92478329143</v>
      </c>
      <c r="Y21" s="27">
        <v>210051.59302898499</v>
      </c>
      <c r="Z21" s="27">
        <v>798.95793272851699</v>
      </c>
      <c r="AA21" s="27">
        <v>85.056126919350604</v>
      </c>
      <c r="AB21" s="27">
        <v>889.97168531450598</v>
      </c>
      <c r="AC21" s="27">
        <v>1420.37138824616</v>
      </c>
      <c r="AD21" s="27">
        <v>309.053705221825</v>
      </c>
      <c r="AE21" s="27">
        <v>309.053705221825</v>
      </c>
      <c r="AF21" s="27">
        <v>86.844496295683797</v>
      </c>
      <c r="AG21" s="27">
        <v>599.66449599248199</v>
      </c>
      <c r="AH21" s="27">
        <v>28.6276241599206</v>
      </c>
      <c r="AI21" s="27">
        <v>2.7795378179841999</v>
      </c>
      <c r="AJ21" s="27">
        <v>24.481158471975601</v>
      </c>
      <c r="AK21" s="27">
        <v>29.089763654916499</v>
      </c>
      <c r="AL21" s="27">
        <v>22.335130005125698</v>
      </c>
      <c r="AM21" s="27">
        <v>0</v>
      </c>
      <c r="AN21" s="27">
        <v>9769.9995266676597</v>
      </c>
      <c r="AO21" s="27">
        <v>998.71178482889195</v>
      </c>
      <c r="AP21" s="27">
        <v>10855.5558077922</v>
      </c>
      <c r="AQ21" s="27">
        <v>506.90708592955099</v>
      </c>
      <c r="AR21" s="27">
        <v>0.16143597436024601</v>
      </c>
      <c r="AS21" s="27">
        <v>7785.4038029993799</v>
      </c>
      <c r="AT21" s="27">
        <v>0.56979628510171498</v>
      </c>
      <c r="AU21" s="27">
        <v>0.11059329331944399</v>
      </c>
      <c r="AV21" s="27">
        <v>508.62959870368201</v>
      </c>
      <c r="AW21" s="27">
        <v>0.26281438714264399</v>
      </c>
      <c r="AX21" s="27">
        <v>0</v>
      </c>
      <c r="AY21" s="27">
        <v>2.0830515639037199E-2</v>
      </c>
      <c r="AZ21" s="27">
        <v>1350.3408805284901</v>
      </c>
      <c r="BA21" s="27">
        <v>1271.5233736473101</v>
      </c>
      <c r="BB21" s="27">
        <v>78.817506881176499</v>
      </c>
      <c r="BC21" s="27">
        <v>1.1365491140175299E-3</v>
      </c>
      <c r="BD21" s="27">
        <v>0</v>
      </c>
      <c r="BE21" s="27">
        <v>211.27026582229601</v>
      </c>
      <c r="BF21" s="27">
        <v>8.1704282698677692E-3</v>
      </c>
      <c r="BG21" s="27">
        <v>109.901939130386</v>
      </c>
      <c r="BH21" s="27">
        <v>0</v>
      </c>
      <c r="BI21" s="27">
        <v>1.1140843564432801</v>
      </c>
      <c r="BJ21" s="27">
        <v>435.973148475779</v>
      </c>
      <c r="BK21" s="27">
        <v>83.244004893943298</v>
      </c>
      <c r="BL21" s="27">
        <v>0.94146344758786804</v>
      </c>
      <c r="BM21" s="27">
        <v>2.5558089364352301</v>
      </c>
      <c r="BN21" s="27">
        <v>2.2873417549893302E-3</v>
      </c>
      <c r="BO21" s="27">
        <v>28.206952719897199</v>
      </c>
      <c r="BP21" s="27">
        <v>4324.2389433430499</v>
      </c>
      <c r="BQ21" s="27">
        <v>0</v>
      </c>
      <c r="BR21" s="27">
        <v>0</v>
      </c>
      <c r="BS21" s="27">
        <v>2043.1681274017501</v>
      </c>
      <c r="BT21" s="27">
        <v>490.361968755303</v>
      </c>
      <c r="BU21" s="27">
        <v>18084.492460413199</v>
      </c>
      <c r="BV21" s="27">
        <v>2726.4292719300902</v>
      </c>
      <c r="BW21" s="29"/>
      <c r="BX21" s="100">
        <f t="shared" si="14"/>
        <v>18415.025630839136</v>
      </c>
      <c r="BY21" s="36">
        <f t="shared" si="0"/>
        <v>8.00000459058447E-3</v>
      </c>
      <c r="CA21" s="24">
        <f t="shared" si="1"/>
        <v>-4.9424560244626589E-3</v>
      </c>
      <c r="CB21" s="24">
        <f t="shared" si="2"/>
        <v>-5.4244449489119729E-3</v>
      </c>
      <c r="CC21" s="24">
        <f t="shared" si="3"/>
        <v>-5.5510849028741482E-3</v>
      </c>
      <c r="CD21" s="24">
        <f t="shared" si="4"/>
        <v>-1.1016013946468469E-2</v>
      </c>
      <c r="CE21" s="24">
        <f t="shared" si="5"/>
        <v>-1.1117341586786062E-2</v>
      </c>
      <c r="CF21" s="24">
        <f t="shared" si="6"/>
        <v>-5.0017274490309523E-3</v>
      </c>
      <c r="CG21" s="24">
        <f t="shared" si="7"/>
        <v>5.1665752706735596E-3</v>
      </c>
      <c r="CH21" s="24">
        <f t="shared" si="8"/>
        <v>-5.2805626682790379E-3</v>
      </c>
      <c r="CI21" s="24">
        <f t="shared" si="9"/>
        <v>2.7177119690451833E-3</v>
      </c>
      <c r="CJ21" s="24">
        <f t="shared" si="10"/>
        <v>-7.7828630440030097E-3</v>
      </c>
      <c r="CK21" s="24">
        <f t="shared" si="11"/>
        <v>-9.3157773022344032E-3</v>
      </c>
      <c r="CL21" s="24">
        <f t="shared" si="12"/>
        <v>1.4657833291135756E-3</v>
      </c>
      <c r="CM21" s="24">
        <f t="shared" si="13"/>
        <v>3.4907531124955277E-3</v>
      </c>
    </row>
    <row r="22" spans="1:91" x14ac:dyDescent="0.3">
      <c r="A22" s="29" t="s">
        <v>21</v>
      </c>
      <c r="B22" s="27">
        <v>229427.38076</v>
      </c>
      <c r="C22" s="27">
        <v>28.257493167</v>
      </c>
      <c r="D22" s="27">
        <v>15330.596908</v>
      </c>
      <c r="E22" s="27">
        <v>1665.6217607999999</v>
      </c>
      <c r="F22" s="27">
        <v>1577.9540755999999</v>
      </c>
      <c r="G22" s="27">
        <v>35.905345326999999</v>
      </c>
      <c r="H22" s="27">
        <v>19295.500329999999</v>
      </c>
      <c r="I22" s="27">
        <v>170.83083712000001</v>
      </c>
      <c r="J22" s="27">
        <v>492.46018011000001</v>
      </c>
      <c r="K22" s="27">
        <v>431.08323007000001</v>
      </c>
      <c r="L22" s="64">
        <v>29.056044570000001</v>
      </c>
      <c r="M22" s="64">
        <v>87.903006270000006</v>
      </c>
      <c r="N22" s="64">
        <v>33.093550303000001</v>
      </c>
      <c r="O22" s="27"/>
      <c r="P22" s="29" t="s">
        <v>129</v>
      </c>
      <c r="Q22" s="27">
        <v>24.4200125639417</v>
      </c>
      <c r="R22" s="27">
        <v>28.747638406724601</v>
      </c>
      <c r="S22" s="27">
        <v>169.66517318886</v>
      </c>
      <c r="T22" s="27">
        <v>169.66517318886</v>
      </c>
      <c r="U22" s="27">
        <v>85.673864920385498</v>
      </c>
      <c r="V22" s="27">
        <v>493.83447342588101</v>
      </c>
      <c r="W22" s="27">
        <v>88.144595675595994</v>
      </c>
      <c r="X22" s="27">
        <v>1379.20974674168</v>
      </c>
      <c r="Y22" s="27">
        <v>228606.971833969</v>
      </c>
      <c r="Z22" s="27">
        <v>932.1133976868</v>
      </c>
      <c r="AA22" s="27">
        <v>107.819633829243</v>
      </c>
      <c r="AB22" s="27">
        <v>979.19758825307895</v>
      </c>
      <c r="AC22" s="27">
        <v>1439.81254402532</v>
      </c>
      <c r="AD22" s="27">
        <v>426.98186782285399</v>
      </c>
      <c r="AE22" s="27">
        <v>426.98186782285399</v>
      </c>
      <c r="AF22" s="27">
        <v>121.62244691655999</v>
      </c>
      <c r="AG22" s="27">
        <v>612.00447938491004</v>
      </c>
      <c r="AH22" s="27">
        <v>31.308690711123599</v>
      </c>
      <c r="AI22" s="27">
        <v>3.9781567494458101</v>
      </c>
      <c r="AJ22" s="27">
        <v>25.884949833398402</v>
      </c>
      <c r="AK22" s="27">
        <v>33.238465690183503</v>
      </c>
      <c r="AL22" s="27">
        <v>28.080470768255601</v>
      </c>
      <c r="AM22" s="27">
        <v>0</v>
      </c>
      <c r="AN22" s="27">
        <v>13682.534542788901</v>
      </c>
      <c r="AO22" s="27">
        <v>1398.6588536627</v>
      </c>
      <c r="AP22" s="27">
        <v>15202.8158433682</v>
      </c>
      <c r="AQ22" s="27">
        <v>558.47569452647394</v>
      </c>
      <c r="AR22" s="27">
        <v>0.31097242061982899</v>
      </c>
      <c r="AS22" s="27">
        <v>8193.2096387605598</v>
      </c>
      <c r="AT22" s="27">
        <v>0.76546338949607795</v>
      </c>
      <c r="AU22" s="27">
        <v>0.16739948643330699</v>
      </c>
      <c r="AV22" s="27">
        <v>727.74991142931106</v>
      </c>
      <c r="AW22" s="27">
        <v>0.37754932929887502</v>
      </c>
      <c r="AX22" s="27">
        <v>0</v>
      </c>
      <c r="AY22" s="27">
        <v>3.1406439480370599E-2</v>
      </c>
      <c r="AZ22" s="27">
        <v>1647.0623410564899</v>
      </c>
      <c r="BA22" s="27">
        <v>1560.12752733052</v>
      </c>
      <c r="BB22" s="27">
        <v>86.934813725976497</v>
      </c>
      <c r="BC22" s="27">
        <v>1.2946087611677801E-3</v>
      </c>
      <c r="BD22" s="27">
        <v>0</v>
      </c>
      <c r="BE22" s="27">
        <v>218.320820670535</v>
      </c>
      <c r="BF22" s="27">
        <v>9.3065779526777803E-3</v>
      </c>
      <c r="BG22" s="27">
        <v>122.690116525295</v>
      </c>
      <c r="BH22" s="27">
        <v>0</v>
      </c>
      <c r="BI22" s="27">
        <v>1.4263902350678199</v>
      </c>
      <c r="BJ22" s="27">
        <v>483.71442109382298</v>
      </c>
      <c r="BK22" s="27">
        <v>149.09576186629101</v>
      </c>
      <c r="BL22" s="27">
        <v>1.0125863288083401</v>
      </c>
      <c r="BM22" s="27">
        <v>3.5464750254909299</v>
      </c>
      <c r="BN22" s="27">
        <v>3.4137701461113201E-3</v>
      </c>
      <c r="BO22" s="27">
        <v>35.697557165076503</v>
      </c>
      <c r="BP22" s="27">
        <v>4481.2551784261896</v>
      </c>
      <c r="BQ22" s="27">
        <v>0</v>
      </c>
      <c r="BR22" s="27">
        <v>0</v>
      </c>
      <c r="BS22" s="27">
        <v>2132.6349231927102</v>
      </c>
      <c r="BT22" s="27">
        <v>531.55932335852003</v>
      </c>
      <c r="BU22" s="27">
        <v>19405.655657335599</v>
      </c>
      <c r="BV22" s="27">
        <v>2935.0448433239599</v>
      </c>
      <c r="BW22" s="29"/>
      <c r="BX22" s="100">
        <f t="shared" si="14"/>
        <v>19758.133849284699</v>
      </c>
      <c r="BY22" s="36">
        <f t="shared" si="0"/>
        <v>7.9999947489737353E-3</v>
      </c>
      <c r="CA22" s="24">
        <f t="shared" si="1"/>
        <v>-3.5758980611351478E-3</v>
      </c>
      <c r="CB22" s="24">
        <f t="shared" si="2"/>
        <v>-6.2646179439275525E-3</v>
      </c>
      <c r="CC22" s="24">
        <f t="shared" si="3"/>
        <v>-8.3350351847760809E-3</v>
      </c>
      <c r="CD22" s="24">
        <f t="shared" si="4"/>
        <v>-1.1142637650576758E-2</v>
      </c>
      <c r="CE22" s="24">
        <f t="shared" si="5"/>
        <v>-1.1297254175601734E-2</v>
      </c>
      <c r="CF22" s="24">
        <f t="shared" si="6"/>
        <v>-5.7871094131280746E-3</v>
      </c>
      <c r="CG22" s="24">
        <f t="shared" si="7"/>
        <v>5.7088608977054868E-3</v>
      </c>
      <c r="CH22" s="24">
        <f t="shared" si="8"/>
        <v>-6.8234983261318159E-3</v>
      </c>
      <c r="CI22" s="24">
        <f t="shared" si="9"/>
        <v>2.7906689137262449E-3</v>
      </c>
      <c r="CJ22" s="24">
        <f t="shared" si="10"/>
        <v>-9.5140844297748311E-3</v>
      </c>
      <c r="CK22" s="24">
        <f t="shared" si="11"/>
        <v>-1.0614182619812798E-2</v>
      </c>
      <c r="CL22" s="24">
        <f t="shared" si="12"/>
        <v>2.7483634047046133E-3</v>
      </c>
      <c r="CM22" s="24">
        <f t="shared" si="13"/>
        <v>4.3789616362305316E-3</v>
      </c>
    </row>
    <row r="23" spans="1:91" x14ac:dyDescent="0.3">
      <c r="A23" s="29" t="s">
        <v>22</v>
      </c>
      <c r="B23" s="27">
        <v>359890.27364000003</v>
      </c>
      <c r="C23" s="27">
        <v>53.299263476</v>
      </c>
      <c r="D23" s="27">
        <v>25819.186446</v>
      </c>
      <c r="E23" s="27">
        <v>3104.6826448000002</v>
      </c>
      <c r="F23" s="27">
        <v>2929.1553862000001</v>
      </c>
      <c r="G23" s="27">
        <v>66.647440165999996</v>
      </c>
      <c r="H23" s="27">
        <v>53279.853686000002</v>
      </c>
      <c r="I23" s="27">
        <v>333.02175676000002</v>
      </c>
      <c r="J23" s="27">
        <v>1075.1896724000001</v>
      </c>
      <c r="K23" s="27">
        <v>763.68259399999999</v>
      </c>
      <c r="L23" s="64">
        <v>56.936170377000003</v>
      </c>
      <c r="M23" s="64">
        <v>192.75479093999999</v>
      </c>
      <c r="N23" s="64">
        <v>96.659474646999996</v>
      </c>
      <c r="O23" s="27"/>
      <c r="P23" s="29" t="s">
        <v>22</v>
      </c>
      <c r="Q23" s="27">
        <v>48.0514628343415</v>
      </c>
      <c r="R23" s="27">
        <v>56.791587805516002</v>
      </c>
      <c r="S23" s="27">
        <v>333.94777785517698</v>
      </c>
      <c r="T23" s="27">
        <v>333.94777785517698</v>
      </c>
      <c r="U23" s="27">
        <v>146.69866074685399</v>
      </c>
      <c r="V23" s="27">
        <v>1087.7179290670499</v>
      </c>
      <c r="W23" s="27">
        <v>195.10087518287801</v>
      </c>
      <c r="X23" s="27">
        <v>2555.7840332257001</v>
      </c>
      <c r="Y23" s="27">
        <v>360970.45636204199</v>
      </c>
      <c r="Z23" s="27">
        <v>1810.04537029676</v>
      </c>
      <c r="AA23" s="27">
        <v>227.517567898338</v>
      </c>
      <c r="AB23" s="27">
        <v>2045.4842989967001</v>
      </c>
      <c r="AC23" s="27">
        <v>4202.12471058962</v>
      </c>
      <c r="AD23" s="27">
        <v>762.24602640519799</v>
      </c>
      <c r="AE23" s="27">
        <v>762.24602640519799</v>
      </c>
      <c r="AF23" s="27">
        <v>205.62470889686199</v>
      </c>
      <c r="AG23" s="27">
        <v>1692.16854990868</v>
      </c>
      <c r="AH23" s="27">
        <v>78.086694185798606</v>
      </c>
      <c r="AI23" s="27">
        <v>6.7640642549049996</v>
      </c>
      <c r="AJ23" s="27">
        <v>67.925071113079198</v>
      </c>
      <c r="AK23" s="27">
        <v>98.136479023470599</v>
      </c>
      <c r="AL23" s="27">
        <v>53.321913753644502</v>
      </c>
      <c r="AM23" s="27">
        <v>0</v>
      </c>
      <c r="AN23" s="27">
        <v>23132.7662827317</v>
      </c>
      <c r="AO23" s="27">
        <v>2364.6827125007499</v>
      </c>
      <c r="AP23" s="27">
        <v>25703.0737041293</v>
      </c>
      <c r="AQ23" s="27">
        <v>1297.43910280554</v>
      </c>
      <c r="AR23" s="27">
        <v>0.59275548977330805</v>
      </c>
      <c r="AS23" s="27">
        <v>24846.421739932801</v>
      </c>
      <c r="AT23" s="27">
        <v>1.3726220288033799</v>
      </c>
      <c r="AU23" s="27">
        <v>0.26529228730633703</v>
      </c>
      <c r="AV23" s="27">
        <v>1209.85359204572</v>
      </c>
      <c r="AW23" s="27">
        <v>0.67628799627418801</v>
      </c>
      <c r="AX23" s="27">
        <v>0</v>
      </c>
      <c r="AY23" s="27">
        <v>5.0177234577291299E-2</v>
      </c>
      <c r="AZ23" s="27">
        <v>3100.7126015377598</v>
      </c>
      <c r="BA23" s="27">
        <v>2924.54162921128</v>
      </c>
      <c r="BB23" s="27">
        <v>176.170972326482</v>
      </c>
      <c r="BC23" s="27">
        <v>3.4445528001454998E-3</v>
      </c>
      <c r="BD23" s="27">
        <v>0</v>
      </c>
      <c r="BE23" s="27">
        <v>475.22087029657598</v>
      </c>
      <c r="BF23" s="27">
        <v>2.4761995987587899E-2</v>
      </c>
      <c r="BG23" s="27">
        <v>247.71759444876099</v>
      </c>
      <c r="BH23" s="27">
        <v>0</v>
      </c>
      <c r="BI23" s="27">
        <v>2.5676261018425102</v>
      </c>
      <c r="BJ23" s="27">
        <v>977.48923284666296</v>
      </c>
      <c r="BK23" s="27">
        <v>262.58235369247598</v>
      </c>
      <c r="BL23" s="27">
        <v>2.1870044207080102</v>
      </c>
      <c r="BM23" s="27">
        <v>6.5147987709232398</v>
      </c>
      <c r="BN23" s="27">
        <v>5.5686945606463903E-3</v>
      </c>
      <c r="BO23" s="27">
        <v>66.705788844392302</v>
      </c>
      <c r="BP23" s="27">
        <v>13753.9876354441</v>
      </c>
      <c r="BQ23" s="27">
        <v>0</v>
      </c>
      <c r="BR23" s="27">
        <v>0</v>
      </c>
      <c r="BS23" s="27">
        <v>5925.4120043626299</v>
      </c>
      <c r="BT23" s="27">
        <v>1769.75272804219</v>
      </c>
      <c r="BU23" s="27">
        <v>54098.953512569104</v>
      </c>
      <c r="BV23" s="27">
        <v>8762.1913441100896</v>
      </c>
      <c r="BW23" s="29"/>
      <c r="BX23" s="100">
        <f t="shared" si="14"/>
        <v>55243.196368223362</v>
      </c>
      <c r="BY23" s="36">
        <f t="shared" si="0"/>
        <v>8.0000046400609068E-3</v>
      </c>
      <c r="CA23" s="24">
        <f t="shared" si="1"/>
        <v>3.0014223810962935E-3</v>
      </c>
      <c r="CB23" s="24">
        <f t="shared" si="2"/>
        <v>4.2496417712602745E-4</v>
      </c>
      <c r="CC23" s="24">
        <f t="shared" si="3"/>
        <v>-4.4971495176095574E-3</v>
      </c>
      <c r="CD23" s="24">
        <f t="shared" si="4"/>
        <v>-1.2787275597683735E-3</v>
      </c>
      <c r="CE23" s="24">
        <f t="shared" si="5"/>
        <v>-1.5751151374408673E-3</v>
      </c>
      <c r="CF23" s="24">
        <f t="shared" si="6"/>
        <v>8.7548266290462585E-4</v>
      </c>
      <c r="CG23" s="24">
        <f t="shared" si="7"/>
        <v>1.5373537461202355E-2</v>
      </c>
      <c r="CH23" s="24">
        <f t="shared" si="8"/>
        <v>2.7806624533673412E-3</v>
      </c>
      <c r="CI23" s="24">
        <f t="shared" si="9"/>
        <v>1.1652136351984034E-2</v>
      </c>
      <c r="CJ23" s="24">
        <f t="shared" si="10"/>
        <v>-1.8811055876991742E-3</v>
      </c>
      <c r="CK23" s="24">
        <f t="shared" si="11"/>
        <v>-2.5393799851070936E-3</v>
      </c>
      <c r="CL23" s="24">
        <f t="shared" si="12"/>
        <v>1.2171340755977898E-2</v>
      </c>
      <c r="CM23" s="24">
        <f t="shared" si="13"/>
        <v>1.5280492490411489E-2</v>
      </c>
    </row>
    <row r="24" spans="1:91" x14ac:dyDescent="0.3">
      <c r="A24" s="29" t="s">
        <v>23</v>
      </c>
      <c r="B24" s="27">
        <v>306348.46107999998</v>
      </c>
      <c r="C24" s="27">
        <v>73.465214932999999</v>
      </c>
      <c r="D24" s="27">
        <v>43897.744749999998</v>
      </c>
      <c r="E24" s="27">
        <v>4464.8044037</v>
      </c>
      <c r="F24" s="27">
        <v>4256.6341027999997</v>
      </c>
      <c r="G24" s="27">
        <v>86.578835721000004</v>
      </c>
      <c r="H24" s="27">
        <v>52066.784140999996</v>
      </c>
      <c r="I24" s="27">
        <v>469.63287220000001</v>
      </c>
      <c r="J24" s="27">
        <v>1047.6457064000001</v>
      </c>
      <c r="K24" s="27">
        <v>1146.234498</v>
      </c>
      <c r="L24" s="64">
        <v>89.027431273999994</v>
      </c>
      <c r="M24" s="64">
        <v>178.09189126999999</v>
      </c>
      <c r="N24" s="64">
        <v>99.290036821000001</v>
      </c>
      <c r="O24" s="27"/>
      <c r="P24" s="29" t="s">
        <v>23</v>
      </c>
      <c r="Q24" s="27">
        <v>54.5241933845397</v>
      </c>
      <c r="R24" s="27">
        <v>88.530994503925697</v>
      </c>
      <c r="S24" s="27">
        <v>468.88424290336098</v>
      </c>
      <c r="T24" s="27">
        <v>468.88424290336098</v>
      </c>
      <c r="U24" s="27">
        <v>243.421993091486</v>
      </c>
      <c r="V24" s="27">
        <v>1059.72192841175</v>
      </c>
      <c r="W24" s="27">
        <v>180.473030919217</v>
      </c>
      <c r="X24" s="27">
        <v>2266.5166092754798</v>
      </c>
      <c r="Y24" s="27">
        <v>307486.10803705902</v>
      </c>
      <c r="Z24" s="27">
        <v>1949.37919073123</v>
      </c>
      <c r="AA24" s="27">
        <v>198.238459018637</v>
      </c>
      <c r="AB24" s="27">
        <v>1872.99776537294</v>
      </c>
      <c r="AC24" s="27">
        <v>4016.3674195171998</v>
      </c>
      <c r="AD24" s="27">
        <v>1140.1630028126499</v>
      </c>
      <c r="AE24" s="27">
        <v>1140.1630028126499</v>
      </c>
      <c r="AF24" s="27">
        <v>348.67778788670398</v>
      </c>
      <c r="AG24" s="27">
        <v>1640.72107872996</v>
      </c>
      <c r="AH24" s="27">
        <v>74.838663695230395</v>
      </c>
      <c r="AI24" s="27">
        <v>11.764070781997001</v>
      </c>
      <c r="AJ24" s="27">
        <v>64.620679279139296</v>
      </c>
      <c r="AK24" s="27">
        <v>100.739167997355</v>
      </c>
      <c r="AL24" s="27">
        <v>73.2365685124864</v>
      </c>
      <c r="AM24" s="27">
        <v>0</v>
      </c>
      <c r="AN24" s="27">
        <v>39226.233054117904</v>
      </c>
      <c r="AO24" s="27">
        <v>4009.7919594129098</v>
      </c>
      <c r="AP24" s="27">
        <v>43584.702801417501</v>
      </c>
      <c r="AQ24" s="27">
        <v>1253.2170268059899</v>
      </c>
      <c r="AR24" s="27">
        <v>0.36368013559527501</v>
      </c>
      <c r="AS24" s="27">
        <v>24083.955479174499</v>
      </c>
      <c r="AT24" s="27">
        <v>2.1472811338370899</v>
      </c>
      <c r="AU24" s="27">
        <v>0.57311692807971903</v>
      </c>
      <c r="AV24" s="27">
        <v>2337.3990646891202</v>
      </c>
      <c r="AW24" s="27">
        <v>0.99299378506037805</v>
      </c>
      <c r="AX24" s="27">
        <v>0</v>
      </c>
      <c r="AY24" s="27">
        <v>0.10752189550091699</v>
      </c>
      <c r="AZ24" s="27">
        <v>4444.3655900103804</v>
      </c>
      <c r="BA24" s="27">
        <v>4235.9995272337701</v>
      </c>
      <c r="BB24" s="27">
        <v>208.36606277661099</v>
      </c>
      <c r="BC24" s="27">
        <v>4.4228225819430396E-3</v>
      </c>
      <c r="BD24" s="27">
        <v>0</v>
      </c>
      <c r="BE24" s="27">
        <v>423.99060372470802</v>
      </c>
      <c r="BF24" s="27">
        <v>3.1794583761856697E-2</v>
      </c>
      <c r="BG24" s="27">
        <v>292.26277803314599</v>
      </c>
      <c r="BH24" s="27">
        <v>0</v>
      </c>
      <c r="BI24" s="27">
        <v>4.1648542281893901</v>
      </c>
      <c r="BJ24" s="27">
        <v>1160.9567711106299</v>
      </c>
      <c r="BK24" s="27">
        <v>172.17049124237599</v>
      </c>
      <c r="BL24" s="27">
        <v>1.8725322575880301</v>
      </c>
      <c r="BM24" s="27">
        <v>11.1204254567701</v>
      </c>
      <c r="BN24" s="27">
        <v>1.1686449197242E-2</v>
      </c>
      <c r="BO24" s="27">
        <v>86.383555516460305</v>
      </c>
      <c r="BP24" s="27">
        <v>13289.741769436399</v>
      </c>
      <c r="BQ24" s="27">
        <v>0</v>
      </c>
      <c r="BR24" s="27">
        <v>0</v>
      </c>
      <c r="BS24" s="27">
        <v>5679.8229953241698</v>
      </c>
      <c r="BT24" s="27">
        <v>1727.15483101208</v>
      </c>
      <c r="BU24" s="27">
        <v>52892.738179533299</v>
      </c>
      <c r="BV24" s="27">
        <v>8394.43709726833</v>
      </c>
      <c r="BW24" s="29"/>
      <c r="BX24" s="100">
        <f t="shared" si="14"/>
        <v>54008.901317536278</v>
      </c>
      <c r="BY24" s="36">
        <f t="shared" si="0"/>
        <v>8.0000037966385714E-3</v>
      </c>
      <c r="CA24" s="24">
        <f t="shared" si="1"/>
        <v>3.7135716401133019E-3</v>
      </c>
      <c r="CB24" s="24">
        <f t="shared" si="2"/>
        <v>-3.1123086037674183E-3</v>
      </c>
      <c r="CC24" s="24">
        <f t="shared" si="3"/>
        <v>-7.131162440469037E-3</v>
      </c>
      <c r="CD24" s="24">
        <f t="shared" si="4"/>
        <v>-4.5777623926104901E-3</v>
      </c>
      <c r="CE24" s="24">
        <f t="shared" si="5"/>
        <v>-4.8476272726040177E-3</v>
      </c>
      <c r="CF24" s="24">
        <f t="shared" si="6"/>
        <v>-2.2555189488686249E-3</v>
      </c>
      <c r="CG24" s="24">
        <f t="shared" si="7"/>
        <v>1.5863358034492174E-2</v>
      </c>
      <c r="CH24" s="24">
        <f t="shared" si="8"/>
        <v>-1.5940734581292449E-3</v>
      </c>
      <c r="CI24" s="24">
        <f t="shared" si="9"/>
        <v>1.1527009501377273E-2</v>
      </c>
      <c r="CJ24" s="24">
        <f t="shared" si="10"/>
        <v>-5.2969049509013618E-3</v>
      </c>
      <c r="CK24" s="24">
        <f t="shared" si="11"/>
        <v>-5.5762225526468567E-3</v>
      </c>
      <c r="CL24" s="24">
        <f t="shared" si="12"/>
        <v>1.3370286722414708E-2</v>
      </c>
      <c r="CM24" s="24">
        <f t="shared" si="13"/>
        <v>1.4594930395357678E-2</v>
      </c>
    </row>
    <row r="25" spans="1:91" x14ac:dyDescent="0.3">
      <c r="A25" s="29" t="s">
        <v>24</v>
      </c>
      <c r="B25" s="27">
        <v>80595.160268000007</v>
      </c>
      <c r="C25" s="27">
        <v>15.675504134000001</v>
      </c>
      <c r="D25" s="27">
        <v>9848.9738453000009</v>
      </c>
      <c r="E25" s="27">
        <v>999.92762731000005</v>
      </c>
      <c r="F25" s="27">
        <v>955.62290421</v>
      </c>
      <c r="G25" s="27">
        <v>18.621578433</v>
      </c>
      <c r="H25" s="27">
        <v>9887.5798360000008</v>
      </c>
      <c r="I25" s="27">
        <v>98.687779449000004</v>
      </c>
      <c r="J25" s="27">
        <v>243.41914249999999</v>
      </c>
      <c r="K25" s="27">
        <v>255.65929231000001</v>
      </c>
      <c r="L25" s="64">
        <v>18.951182767999999</v>
      </c>
      <c r="M25" s="64">
        <v>34.491501841000002</v>
      </c>
      <c r="N25" s="64">
        <v>15.655723610000001</v>
      </c>
      <c r="O25" s="27"/>
      <c r="P25" s="29" t="s">
        <v>24</v>
      </c>
      <c r="Q25" s="27">
        <v>12.2166674266524</v>
      </c>
      <c r="R25" s="27">
        <v>18.765852028398999</v>
      </c>
      <c r="S25" s="27">
        <v>98.101917159044405</v>
      </c>
      <c r="T25" s="27">
        <v>98.101917159044405</v>
      </c>
      <c r="U25" s="27">
        <v>56.161683910530897</v>
      </c>
      <c r="V25" s="27">
        <v>246.13271759040799</v>
      </c>
      <c r="W25" s="27">
        <v>34.858742808706303</v>
      </c>
      <c r="X25" s="27">
        <v>533.14070657573404</v>
      </c>
      <c r="Y25" s="27">
        <v>80744.857718326399</v>
      </c>
      <c r="Z25" s="27">
        <v>419.92328991242903</v>
      </c>
      <c r="AA25" s="27">
        <v>43.310625196384201</v>
      </c>
      <c r="AB25" s="27">
        <v>380.95148689978998</v>
      </c>
      <c r="AC25" s="27">
        <v>828.00540919339903</v>
      </c>
      <c r="AD25" s="27">
        <v>253.36871176995999</v>
      </c>
      <c r="AE25" s="27">
        <v>253.36871176995999</v>
      </c>
      <c r="AF25" s="27">
        <v>78.047211292955694</v>
      </c>
      <c r="AG25" s="27">
        <v>350.527431431092</v>
      </c>
      <c r="AH25" s="27">
        <v>14.4549762119454</v>
      </c>
      <c r="AI25" s="27">
        <v>2.62744641322332</v>
      </c>
      <c r="AJ25" s="27">
        <v>12.752938061936799</v>
      </c>
      <c r="AK25" s="27">
        <v>15.828154413065</v>
      </c>
      <c r="AL25" s="27">
        <v>15.568191614720201</v>
      </c>
      <c r="AM25" s="27">
        <v>0</v>
      </c>
      <c r="AN25" s="27">
        <v>8780.2998232554492</v>
      </c>
      <c r="AO25" s="27">
        <v>897.54226225962702</v>
      </c>
      <c r="AP25" s="27">
        <v>9755.8892968080399</v>
      </c>
      <c r="AQ25" s="27">
        <v>253.59922237928299</v>
      </c>
      <c r="AR25" s="27">
        <v>0.13979839266522201</v>
      </c>
      <c r="AS25" s="27">
        <v>4383.2107751421099</v>
      </c>
      <c r="AT25" s="27">
        <v>0.50203111691661495</v>
      </c>
      <c r="AU25" s="27">
        <v>0.135072104366804</v>
      </c>
      <c r="AV25" s="27">
        <v>545.90826722223096</v>
      </c>
      <c r="AW25" s="27">
        <v>0.24426436658454401</v>
      </c>
      <c r="AX25" s="27">
        <v>0</v>
      </c>
      <c r="AY25" s="27">
        <v>2.5397728489778799E-2</v>
      </c>
      <c r="AZ25" s="27">
        <v>990.77150876544204</v>
      </c>
      <c r="BA25" s="27">
        <v>946.67613570041101</v>
      </c>
      <c r="BB25" s="27">
        <v>44.095373065030799</v>
      </c>
      <c r="BC25" s="27">
        <v>1.2385398182289101E-3</v>
      </c>
      <c r="BD25" s="27">
        <v>0</v>
      </c>
      <c r="BE25" s="27">
        <v>86.380348385389993</v>
      </c>
      <c r="BF25" s="27">
        <v>8.9035396198129304E-3</v>
      </c>
      <c r="BG25" s="27">
        <v>62.481184852042297</v>
      </c>
      <c r="BH25" s="27">
        <v>0</v>
      </c>
      <c r="BI25" s="27">
        <v>0.94094201789050802</v>
      </c>
      <c r="BJ25" s="27">
        <v>246.79001166245001</v>
      </c>
      <c r="BK25" s="27">
        <v>64.7812145551366</v>
      </c>
      <c r="BL25" s="27">
        <v>0.40020772675915001</v>
      </c>
      <c r="BM25" s="27">
        <v>2.7156914803485499</v>
      </c>
      <c r="BN25" s="27">
        <v>2.77656483848388E-3</v>
      </c>
      <c r="BO25" s="27">
        <v>18.5064963428628</v>
      </c>
      <c r="BP25" s="27">
        <v>2492.8862930891801</v>
      </c>
      <c r="BQ25" s="27">
        <v>0</v>
      </c>
      <c r="BR25" s="27">
        <v>0</v>
      </c>
      <c r="BS25" s="27">
        <v>1125.98409172878</v>
      </c>
      <c r="BT25" s="27">
        <v>271.13165657355398</v>
      </c>
      <c r="BU25" s="27">
        <v>10029.8991681961</v>
      </c>
      <c r="BV25" s="27">
        <v>1415.2302649292999</v>
      </c>
      <c r="BW25" s="29"/>
      <c r="BX25" s="100">
        <f t="shared" si="14"/>
        <v>10204.990055701639</v>
      </c>
      <c r="BY25" s="36">
        <f t="shared" si="0"/>
        <v>8.000009934357441E-3</v>
      </c>
      <c r="CA25" s="24">
        <f t="shared" si="1"/>
        <v>1.8573999955904131E-3</v>
      </c>
      <c r="CB25" s="24">
        <f t="shared" si="2"/>
        <v>-6.8458735593096617E-3</v>
      </c>
      <c r="CC25" s="24">
        <f t="shared" si="3"/>
        <v>-9.4511925764105414E-3</v>
      </c>
      <c r="CD25" s="24">
        <f t="shared" si="4"/>
        <v>-9.1567812454484872E-3</v>
      </c>
      <c r="CE25" s="24">
        <f t="shared" si="5"/>
        <v>-9.3622374162171847E-3</v>
      </c>
      <c r="CF25" s="24">
        <f t="shared" si="6"/>
        <v>-6.1800394929604225E-3</v>
      </c>
      <c r="CG25" s="24">
        <f t="shared" si="7"/>
        <v>1.4393747970350031E-2</v>
      </c>
      <c r="CH25" s="24">
        <f t="shared" si="8"/>
        <v>-5.9365231766954725E-3</v>
      </c>
      <c r="CI25" s="24">
        <f t="shared" si="9"/>
        <v>1.114774730753971E-2</v>
      </c>
      <c r="CJ25" s="24">
        <f t="shared" si="10"/>
        <v>-8.9595043440180502E-3</v>
      </c>
      <c r="CK25" s="24">
        <f t="shared" si="11"/>
        <v>-9.7793758769473531E-3</v>
      </c>
      <c r="CL25" s="24">
        <f t="shared" si="12"/>
        <v>1.0647288407423381E-2</v>
      </c>
      <c r="CM25" s="24">
        <f t="shared" si="13"/>
        <v>1.1013914614260342E-2</v>
      </c>
    </row>
    <row r="26" spans="1:91" x14ac:dyDescent="0.3">
      <c r="A26" s="29" t="s">
        <v>25</v>
      </c>
      <c r="B26" s="27">
        <v>238975.83066000001</v>
      </c>
      <c r="C26" s="27">
        <v>49.005631921999999</v>
      </c>
      <c r="D26" s="27">
        <v>36369.020884999998</v>
      </c>
      <c r="E26" s="27">
        <v>3131.6005315000002</v>
      </c>
      <c r="F26" s="27">
        <v>2999.1418743999998</v>
      </c>
      <c r="G26" s="27">
        <v>58.794026256999999</v>
      </c>
      <c r="H26" s="27">
        <v>24027.640135000001</v>
      </c>
      <c r="I26" s="27">
        <v>333.47220757999997</v>
      </c>
      <c r="J26" s="27">
        <v>636.75564398999995</v>
      </c>
      <c r="K26" s="27">
        <v>881.39132967</v>
      </c>
      <c r="L26" s="64">
        <v>65.655514185000001</v>
      </c>
      <c r="M26" s="64">
        <v>95.816108033999996</v>
      </c>
      <c r="N26" s="64">
        <v>41.857174987</v>
      </c>
      <c r="O26" s="27"/>
      <c r="P26" s="29" t="s">
        <v>25</v>
      </c>
      <c r="Q26" s="27">
        <v>37.540369070343402</v>
      </c>
      <c r="R26" s="27">
        <v>65.030039420524005</v>
      </c>
      <c r="S26" s="27">
        <v>331.02685157619197</v>
      </c>
      <c r="T26" s="27">
        <v>331.02685157619197</v>
      </c>
      <c r="U26" s="27">
        <v>195.25804320250001</v>
      </c>
      <c r="V26" s="27">
        <v>639.18636372461003</v>
      </c>
      <c r="W26" s="27">
        <v>96.137672820730302</v>
      </c>
      <c r="X26" s="27">
        <v>1501.57457142766</v>
      </c>
      <c r="Y26" s="27">
        <v>238289.767346682</v>
      </c>
      <c r="Z26" s="27">
        <v>1293.05249720438</v>
      </c>
      <c r="AA26" s="27">
        <v>111.94687102060701</v>
      </c>
      <c r="AB26" s="27">
        <v>1067.2716822006901</v>
      </c>
      <c r="AC26" s="27">
        <v>1808.38988581541</v>
      </c>
      <c r="AD26" s="27">
        <v>873.64825998546405</v>
      </c>
      <c r="AE26" s="27">
        <v>873.64825998546405</v>
      </c>
      <c r="AF26" s="27">
        <v>288.49534822158603</v>
      </c>
      <c r="AG26" s="27">
        <v>794.19821593120196</v>
      </c>
      <c r="AH26" s="27">
        <v>36.612559704043001</v>
      </c>
      <c r="AI26" s="27">
        <v>9.4319112388123703</v>
      </c>
      <c r="AJ26" s="27">
        <v>30.2220100273532</v>
      </c>
      <c r="AK26" s="27">
        <v>41.973065871297301</v>
      </c>
      <c r="AL26" s="27">
        <v>48.664068457701497</v>
      </c>
      <c r="AM26" s="27">
        <v>0</v>
      </c>
      <c r="AN26" s="27">
        <v>32455.727718337501</v>
      </c>
      <c r="AO26" s="27">
        <v>3317.6974283106501</v>
      </c>
      <c r="AP26" s="27">
        <v>36061.920494869701</v>
      </c>
      <c r="AQ26" s="27">
        <v>672.31621550713396</v>
      </c>
      <c r="AR26" s="27">
        <v>0.26458922980428401</v>
      </c>
      <c r="AS26" s="27">
        <v>10017.703001759201</v>
      </c>
      <c r="AT26" s="27">
        <v>1.57673802697354</v>
      </c>
      <c r="AU26" s="27">
        <v>0.45485747295204398</v>
      </c>
      <c r="AV26" s="27">
        <v>1808.3638136433001</v>
      </c>
      <c r="AW26" s="27">
        <v>0.73472512739959295</v>
      </c>
      <c r="AX26" s="27">
        <v>0</v>
      </c>
      <c r="AY26" s="27">
        <v>8.4801951773893894E-2</v>
      </c>
      <c r="AZ26" s="27">
        <v>3100.8802695432</v>
      </c>
      <c r="BA26" s="27">
        <v>2969.48338866113</v>
      </c>
      <c r="BB26" s="27">
        <v>131.39688088206901</v>
      </c>
      <c r="BC26" s="27">
        <v>1.6748533727960601E-3</v>
      </c>
      <c r="BD26" s="27">
        <v>0</v>
      </c>
      <c r="BE26" s="27">
        <v>225.31946150454399</v>
      </c>
      <c r="BF26" s="27">
        <v>1.20401783605328E-2</v>
      </c>
      <c r="BG26" s="27">
        <v>185.353827626118</v>
      </c>
      <c r="BH26" s="27">
        <v>0</v>
      </c>
      <c r="BI26" s="27">
        <v>3.0345943321373201</v>
      </c>
      <c r="BJ26" s="27">
        <v>735.44904143035899</v>
      </c>
      <c r="BK26" s="27">
        <v>133.906007435921</v>
      </c>
      <c r="BL26" s="27">
        <v>1.0039051355566899</v>
      </c>
      <c r="BM26" s="27">
        <v>7.8202521074532703</v>
      </c>
      <c r="BN26" s="27">
        <v>9.0660410269129098E-3</v>
      </c>
      <c r="BO26" s="27">
        <v>58.407313510695097</v>
      </c>
      <c r="BP26" s="27">
        <v>5559.7748593896004</v>
      </c>
      <c r="BQ26" s="27">
        <v>0</v>
      </c>
      <c r="BR26" s="27">
        <v>0</v>
      </c>
      <c r="BS26" s="27">
        <v>2627.2753068494198</v>
      </c>
      <c r="BT26" s="27">
        <v>619.81106315626198</v>
      </c>
      <c r="BU26" s="27">
        <v>24179.689467197899</v>
      </c>
      <c r="BV26" s="27">
        <v>3359.5356231354599</v>
      </c>
      <c r="BW26" s="29"/>
      <c r="BX26" s="100">
        <f t="shared" si="14"/>
        <v>24588.358933395695</v>
      </c>
      <c r="BY26" s="36">
        <f t="shared" si="0"/>
        <v>7.9999995636013937E-3</v>
      </c>
      <c r="CA26" s="24">
        <f t="shared" si="1"/>
        <v>-2.8708481164109747E-3</v>
      </c>
      <c r="CB26" s="24">
        <f t="shared" si="2"/>
        <v>-6.9698818462774524E-3</v>
      </c>
      <c r="CC26" s="24">
        <f t="shared" si="3"/>
        <v>-8.4440103873392319E-3</v>
      </c>
      <c r="CD26" s="24">
        <f t="shared" si="4"/>
        <v>-9.809763936297948E-3</v>
      </c>
      <c r="CE26" s="24">
        <f t="shared" si="5"/>
        <v>-9.888990578281057E-3</v>
      </c>
      <c r="CF26" s="24">
        <f t="shared" si="6"/>
        <v>-6.5774156138670584E-3</v>
      </c>
      <c r="CG26" s="24">
        <f t="shared" si="7"/>
        <v>6.328100943064064E-3</v>
      </c>
      <c r="CH26" s="24">
        <f t="shared" si="8"/>
        <v>-7.3330129114923632E-3</v>
      </c>
      <c r="CI26" s="24">
        <f t="shared" si="9"/>
        <v>3.8173509061951135E-3</v>
      </c>
      <c r="CJ26" s="24">
        <f t="shared" si="10"/>
        <v>-8.7850531584364698E-3</v>
      </c>
      <c r="CK26" s="24">
        <f t="shared" si="11"/>
        <v>-9.5266143634725377E-3</v>
      </c>
      <c r="CL26" s="24">
        <f t="shared" si="12"/>
        <v>3.3560618702671591E-3</v>
      </c>
      <c r="CM26" s="24">
        <f t="shared" si="13"/>
        <v>2.768722072937171E-3</v>
      </c>
    </row>
    <row r="27" spans="1:91" x14ac:dyDescent="0.3">
      <c r="A27" s="29" t="s">
        <v>26</v>
      </c>
      <c r="B27" s="27">
        <v>47306.440747000001</v>
      </c>
      <c r="C27" s="27">
        <v>13.96434578</v>
      </c>
      <c r="D27" s="27">
        <v>11180.409125</v>
      </c>
      <c r="E27" s="27">
        <v>1022.8610746000001</v>
      </c>
      <c r="F27" s="27">
        <v>983.64266282000006</v>
      </c>
      <c r="G27" s="27">
        <v>16.260609597999998</v>
      </c>
      <c r="H27" s="27">
        <v>6045.2739666999996</v>
      </c>
      <c r="I27" s="27">
        <v>104.21056673</v>
      </c>
      <c r="J27" s="27">
        <v>147.73514216000001</v>
      </c>
      <c r="K27" s="27">
        <v>275.11035053000001</v>
      </c>
      <c r="L27" s="64">
        <v>23.270420965</v>
      </c>
      <c r="M27" s="64">
        <v>22.241156268000001</v>
      </c>
      <c r="N27" s="64">
        <v>12.110553415</v>
      </c>
      <c r="O27" s="27"/>
      <c r="P27" s="29" t="s">
        <v>26</v>
      </c>
      <c r="Q27" s="27">
        <v>11.6909785546659</v>
      </c>
      <c r="R27" s="27">
        <v>23.0673517563114</v>
      </c>
      <c r="S27" s="27">
        <v>103.51804584901799</v>
      </c>
      <c r="T27" s="27">
        <v>103.51804584901799</v>
      </c>
      <c r="U27" s="27">
        <v>61.657772103556503</v>
      </c>
      <c r="V27" s="27">
        <v>148.50784853042401</v>
      </c>
      <c r="W27" s="27">
        <v>22.4180439003486</v>
      </c>
      <c r="X27" s="27">
        <v>315.21978612560099</v>
      </c>
      <c r="Y27" s="27">
        <v>47302.984104454903</v>
      </c>
      <c r="Z27" s="27">
        <v>340.27051109984598</v>
      </c>
      <c r="AA27" s="27">
        <v>23.213554508745101</v>
      </c>
      <c r="AB27" s="27">
        <v>242.232988636416</v>
      </c>
      <c r="AC27" s="27">
        <v>413.77939713222401</v>
      </c>
      <c r="AD27" s="27">
        <v>272.84126354155899</v>
      </c>
      <c r="AE27" s="27">
        <v>272.84126354155899</v>
      </c>
      <c r="AF27" s="27">
        <v>88.675598586396404</v>
      </c>
      <c r="AG27" s="27">
        <v>180.99869216100001</v>
      </c>
      <c r="AH27" s="27">
        <v>8.4981393472145097</v>
      </c>
      <c r="AI27" s="27">
        <v>3.0520375393552501</v>
      </c>
      <c r="AJ27" s="27">
        <v>6.6744691091572204</v>
      </c>
      <c r="AK27" s="27">
        <v>12.196365176246699</v>
      </c>
      <c r="AL27" s="27">
        <v>13.8717407513351</v>
      </c>
      <c r="AM27" s="27">
        <v>0</v>
      </c>
      <c r="AN27" s="27">
        <v>9976.0142321577096</v>
      </c>
      <c r="AO27" s="27">
        <v>1019.77008765356</v>
      </c>
      <c r="AP27" s="27">
        <v>11084.459918397601</v>
      </c>
      <c r="AQ27" s="27">
        <v>159.53721525857401</v>
      </c>
      <c r="AR27" s="27">
        <v>2.5486750319945701E-2</v>
      </c>
      <c r="AS27" s="27">
        <v>2550.0321386424998</v>
      </c>
      <c r="AT27" s="27">
        <v>0.52879463835931995</v>
      </c>
      <c r="AU27" s="27">
        <v>0.16676074659523599</v>
      </c>
      <c r="AV27" s="27">
        <v>647.51164139618697</v>
      </c>
      <c r="AW27" s="27">
        <v>0.23741902026598699</v>
      </c>
      <c r="AX27" s="27">
        <v>0</v>
      </c>
      <c r="AY27" s="27">
        <v>3.0996405286683501E-2</v>
      </c>
      <c r="AZ27" s="27">
        <v>1014.52765732477</v>
      </c>
      <c r="BA27" s="27">
        <v>975.51097535032</v>
      </c>
      <c r="BB27" s="27">
        <v>39.016681974459402</v>
      </c>
      <c r="BC27" s="27">
        <v>2.9151203073243001E-4</v>
      </c>
      <c r="BD27" s="27">
        <v>0</v>
      </c>
      <c r="BE27" s="27">
        <v>49.439173900582503</v>
      </c>
      <c r="BF27" s="27">
        <v>2.0955909101230698E-3</v>
      </c>
      <c r="BG27" s="27">
        <v>54.853092235872502</v>
      </c>
      <c r="BH27" s="27">
        <v>0</v>
      </c>
      <c r="BI27" s="27">
        <v>1.0392999856699501</v>
      </c>
      <c r="BJ27" s="27">
        <v>218.84443288854999</v>
      </c>
      <c r="BK27" s="27">
        <v>15.344777196095601</v>
      </c>
      <c r="BL27" s="27">
        <v>0.2045657948489</v>
      </c>
      <c r="BM27" s="27">
        <v>2.6236374315051498</v>
      </c>
      <c r="BN27" s="27">
        <v>3.2870533353174902E-3</v>
      </c>
      <c r="BO27" s="27">
        <v>16.160414885166698</v>
      </c>
      <c r="BP27" s="27">
        <v>1387.9644485522199</v>
      </c>
      <c r="BQ27" s="27">
        <v>0</v>
      </c>
      <c r="BR27" s="27">
        <v>0</v>
      </c>
      <c r="BS27" s="27">
        <v>636.40480498807096</v>
      </c>
      <c r="BT27" s="27">
        <v>169.83699234477999</v>
      </c>
      <c r="BU27" s="27">
        <v>6105.15853800492</v>
      </c>
      <c r="BV27" s="27">
        <v>880.07678674486897</v>
      </c>
      <c r="BW27" s="29"/>
      <c r="BX27" s="100">
        <f t="shared" si="14"/>
        <v>6217.1512239555723</v>
      </c>
      <c r="BY27" s="36">
        <f t="shared" si="0"/>
        <v>7.9999927140532306E-3</v>
      </c>
      <c r="CA27" s="24">
        <f t="shared" si="1"/>
        <v>-7.3069173890804142E-5</v>
      </c>
      <c r="CB27" s="24">
        <f t="shared" si="2"/>
        <v>-6.631533630277988E-3</v>
      </c>
      <c r="CC27" s="24">
        <f t="shared" si="3"/>
        <v>-8.5819047880682543E-3</v>
      </c>
      <c r="CD27" s="24">
        <f t="shared" si="4"/>
        <v>-8.1471643433972257E-3</v>
      </c>
      <c r="CE27" s="24">
        <f t="shared" si="5"/>
        <v>-8.2669121389747028E-3</v>
      </c>
      <c r="CF27" s="24">
        <f t="shared" si="6"/>
        <v>-6.1618054495093267E-3</v>
      </c>
      <c r="CG27" s="24">
        <f t="shared" si="7"/>
        <v>9.9060144560512414E-3</v>
      </c>
      <c r="CH27" s="24">
        <f t="shared" si="8"/>
        <v>-6.6453998160883243E-3</v>
      </c>
      <c r="CI27" s="24">
        <f t="shared" si="9"/>
        <v>5.2303491175251177E-3</v>
      </c>
      <c r="CJ27" s="24">
        <f t="shared" si="10"/>
        <v>-8.2479157329763218E-3</v>
      </c>
      <c r="CK27" s="24">
        <f t="shared" si="11"/>
        <v>-8.7264948491489348E-3</v>
      </c>
      <c r="CL27" s="24">
        <f t="shared" si="12"/>
        <v>7.9531671023372278E-3</v>
      </c>
      <c r="CM27" s="24">
        <f t="shared" si="13"/>
        <v>7.085701066345455E-3</v>
      </c>
    </row>
    <row r="28" spans="1:91" x14ac:dyDescent="0.3">
      <c r="A28" s="29" t="s">
        <v>27</v>
      </c>
      <c r="B28" s="27">
        <v>85871.338514999996</v>
      </c>
      <c r="C28" s="27">
        <v>28.243731996000001</v>
      </c>
      <c r="D28" s="27">
        <v>24015.748705000002</v>
      </c>
      <c r="E28" s="27">
        <v>1972.128952</v>
      </c>
      <c r="F28" s="27">
        <v>1901.8951916999999</v>
      </c>
      <c r="G28" s="27">
        <v>32.378896855000001</v>
      </c>
      <c r="H28" s="27">
        <v>8132.6973902</v>
      </c>
      <c r="I28" s="27">
        <v>198.12761140999999</v>
      </c>
      <c r="J28" s="27">
        <v>231.62570208</v>
      </c>
      <c r="K28" s="27">
        <v>543.90275553000004</v>
      </c>
      <c r="L28" s="64">
        <v>44.705012205000003</v>
      </c>
      <c r="M28" s="64">
        <v>32.317855397000002</v>
      </c>
      <c r="N28" s="64">
        <v>16.222033319000001</v>
      </c>
      <c r="O28" s="27"/>
      <c r="P28" s="29" t="s">
        <v>27</v>
      </c>
      <c r="Q28" s="27">
        <v>22.8156456457356</v>
      </c>
      <c r="R28" s="27">
        <v>44.203232715130902</v>
      </c>
      <c r="S28" s="27">
        <v>196.15007364065801</v>
      </c>
      <c r="T28" s="27">
        <v>196.15007364065801</v>
      </c>
      <c r="U28" s="27">
        <v>130.09601920455</v>
      </c>
      <c r="V28" s="27">
        <v>231.760213749173</v>
      </c>
      <c r="W28" s="27">
        <v>32.404029744079303</v>
      </c>
      <c r="X28" s="27">
        <v>562.02677673556695</v>
      </c>
      <c r="Y28" s="27">
        <v>85563.944173680095</v>
      </c>
      <c r="Z28" s="27">
        <v>610.48239202284003</v>
      </c>
      <c r="AA28" s="27">
        <v>40.183448158933501</v>
      </c>
      <c r="AB28" s="27">
        <v>368.372281619109</v>
      </c>
      <c r="AC28" s="27">
        <v>500.78924086669599</v>
      </c>
      <c r="AD28" s="27">
        <v>538.01139629437205</v>
      </c>
      <c r="AE28" s="27">
        <v>538.01139629437205</v>
      </c>
      <c r="AF28" s="27">
        <v>190.09383352678799</v>
      </c>
      <c r="AG28" s="27">
        <v>241.83208019215201</v>
      </c>
      <c r="AH28" s="27">
        <v>12.2494748592277</v>
      </c>
      <c r="AI28" s="27">
        <v>6.1450516071756001</v>
      </c>
      <c r="AJ28" s="27">
        <v>8.35127770280954</v>
      </c>
      <c r="AK28" s="27">
        <v>16.215257990950999</v>
      </c>
      <c r="AL28" s="27">
        <v>27.976073125216999</v>
      </c>
      <c r="AM28" s="27">
        <v>0</v>
      </c>
      <c r="AN28" s="27">
        <v>21385.562345872098</v>
      </c>
      <c r="AO28" s="27">
        <v>2186.0809177290198</v>
      </c>
      <c r="AP28" s="27">
        <v>23761.737097127902</v>
      </c>
      <c r="AQ28" s="27">
        <v>246.16860971576901</v>
      </c>
      <c r="AR28" s="27">
        <v>9.4176849127796294E-2</v>
      </c>
      <c r="AS28" s="27">
        <v>3066.03567834759</v>
      </c>
      <c r="AT28" s="27">
        <v>1.0576632403534001</v>
      </c>
      <c r="AU28" s="27">
        <v>0.340782694599227</v>
      </c>
      <c r="AV28" s="27">
        <v>1309.7963174876099</v>
      </c>
      <c r="AW28" s="27">
        <v>0.488995284093101</v>
      </c>
      <c r="AX28" s="27">
        <v>0</v>
      </c>
      <c r="AY28" s="27">
        <v>6.3604341253437793E-2</v>
      </c>
      <c r="AZ28" s="27">
        <v>1950.1886716992699</v>
      </c>
      <c r="BA28" s="27">
        <v>1880.6413678296101</v>
      </c>
      <c r="BB28" s="27">
        <v>69.547303869662699</v>
      </c>
      <c r="BC28" s="27">
        <v>1.4965327281645899E-3</v>
      </c>
      <c r="BD28" s="27">
        <v>0</v>
      </c>
      <c r="BE28" s="27">
        <v>70.174933433643602</v>
      </c>
      <c r="BF28" s="27">
        <v>1.07581943054614E-2</v>
      </c>
      <c r="BG28" s="27">
        <v>98.524354319129998</v>
      </c>
      <c r="BH28" s="27">
        <v>0</v>
      </c>
      <c r="BI28" s="27">
        <v>2.0405793816035298</v>
      </c>
      <c r="BJ28" s="27">
        <v>392.01872514426498</v>
      </c>
      <c r="BK28" s="27">
        <v>47.195085409181097</v>
      </c>
      <c r="BL28" s="27">
        <v>0.29971922831616399</v>
      </c>
      <c r="BM28" s="27">
        <v>5.7224418535359298</v>
      </c>
      <c r="BN28" s="27">
        <v>6.8198450437341896E-3</v>
      </c>
      <c r="BO28" s="27">
        <v>32.084218337825199</v>
      </c>
      <c r="BP28" s="27">
        <v>1656.20913850995</v>
      </c>
      <c r="BQ28" s="27">
        <v>0</v>
      </c>
      <c r="BR28" s="27">
        <v>0</v>
      </c>
      <c r="BS28" s="27">
        <v>826.19708963479798</v>
      </c>
      <c r="BT28" s="27">
        <v>184.53409370703801</v>
      </c>
      <c r="BU28" s="27">
        <v>8161.7812307302202</v>
      </c>
      <c r="BV28" s="27">
        <v>1029.8838099142799</v>
      </c>
      <c r="BW28" s="29"/>
      <c r="BX28" s="100">
        <f t="shared" si="14"/>
        <v>8283.2847721241051</v>
      </c>
      <c r="BY28" s="36">
        <f t="shared" si="0"/>
        <v>7.9999973381476696E-3</v>
      </c>
      <c r="CA28" s="24">
        <f t="shared" si="1"/>
        <v>-3.5797082779396258E-3</v>
      </c>
      <c r="CB28" s="24">
        <f t="shared" si="2"/>
        <v>-9.476752959591498E-3</v>
      </c>
      <c r="CC28" s="24">
        <f t="shared" si="3"/>
        <v>-1.0576876490184788E-2</v>
      </c>
      <c r="CD28" s="24">
        <f t="shared" si="4"/>
        <v>-1.1125175297730803E-2</v>
      </c>
      <c r="CE28" s="24">
        <f t="shared" si="5"/>
        <v>-1.1175076293974025E-2</v>
      </c>
      <c r="CF28" s="24">
        <f t="shared" si="6"/>
        <v>-9.1009436947292761E-3</v>
      </c>
      <c r="CG28" s="24">
        <f t="shared" si="7"/>
        <v>3.5761616515163309E-3</v>
      </c>
      <c r="CH28" s="24">
        <f t="shared" si="8"/>
        <v>-9.9811316316215752E-3</v>
      </c>
      <c r="CI28" s="24">
        <f t="shared" si="9"/>
        <v>5.8072859775531343E-4</v>
      </c>
      <c r="CJ28" s="24">
        <f t="shared" si="10"/>
        <v>-1.0831640722039031E-2</v>
      </c>
      <c r="CK28" s="24">
        <f t="shared" si="11"/>
        <v>-1.1224233371598983E-2</v>
      </c>
      <c r="CL28" s="24">
        <f t="shared" si="12"/>
        <v>2.6664624252047226E-3</v>
      </c>
      <c r="CM28" s="24">
        <f t="shared" si="13"/>
        <v>-4.176620720576873E-4</v>
      </c>
    </row>
    <row r="29" spans="1:91" x14ac:dyDescent="0.3">
      <c r="A29" s="29" t="s">
        <v>28</v>
      </c>
      <c r="B29" s="27">
        <v>120445.5683</v>
      </c>
      <c r="C29" s="27">
        <v>27.080643879</v>
      </c>
      <c r="D29" s="27">
        <v>15832.277442000001</v>
      </c>
      <c r="E29" s="27">
        <v>1742.0267518999999</v>
      </c>
      <c r="F29" s="27">
        <v>1664.1692986999999</v>
      </c>
      <c r="G29" s="27">
        <v>30.876330505999999</v>
      </c>
      <c r="H29" s="27">
        <v>10517.906444</v>
      </c>
      <c r="I29" s="27">
        <v>155.42308183</v>
      </c>
      <c r="J29" s="27">
        <v>291.17476156999999</v>
      </c>
      <c r="K29" s="27">
        <v>406.94565974</v>
      </c>
      <c r="L29" s="64">
        <v>27.949088215</v>
      </c>
      <c r="M29" s="64">
        <v>41.820367499</v>
      </c>
      <c r="N29" s="64">
        <v>18.394590715</v>
      </c>
      <c r="O29" s="27"/>
      <c r="P29" s="29" t="s">
        <v>28</v>
      </c>
      <c r="Q29" s="27">
        <v>14.4661781188781</v>
      </c>
      <c r="R29" s="27">
        <v>27.4930926972511</v>
      </c>
      <c r="S29" s="27">
        <v>153.15469158913999</v>
      </c>
      <c r="T29" s="27">
        <v>153.15469158913999</v>
      </c>
      <c r="U29" s="27">
        <v>91.0482140845087</v>
      </c>
      <c r="V29" s="27">
        <v>290.27073917439299</v>
      </c>
      <c r="W29" s="27">
        <v>41.711341549978499</v>
      </c>
      <c r="X29" s="27">
        <v>594.97975374225405</v>
      </c>
      <c r="Y29" s="27">
        <v>119519.28266626901</v>
      </c>
      <c r="Z29" s="27">
        <v>579.85671462909499</v>
      </c>
      <c r="AA29" s="27">
        <v>41.730127903672397</v>
      </c>
      <c r="AB29" s="27">
        <v>463.22542743650098</v>
      </c>
      <c r="AC29" s="27">
        <v>761.46326427102201</v>
      </c>
      <c r="AD29" s="27">
        <v>400.49047889917802</v>
      </c>
      <c r="AE29" s="27">
        <v>400.49047889917802</v>
      </c>
      <c r="AF29" s="27">
        <v>124.612830276514</v>
      </c>
      <c r="AG29" s="27">
        <v>328.52957714286202</v>
      </c>
      <c r="AH29" s="27">
        <v>15.194098357383</v>
      </c>
      <c r="AI29" s="27">
        <v>4.4836699670060698</v>
      </c>
      <c r="AJ29" s="27">
        <v>11.553196970496399</v>
      </c>
      <c r="AK29" s="27">
        <v>18.311637620716699</v>
      </c>
      <c r="AL29" s="27">
        <v>26.679568991440501</v>
      </c>
      <c r="AM29" s="27">
        <v>0</v>
      </c>
      <c r="AN29" s="27">
        <v>14018.9319949073</v>
      </c>
      <c r="AO29" s="27">
        <v>1433.0505927082099</v>
      </c>
      <c r="AP29" s="27">
        <v>15576.595417892</v>
      </c>
      <c r="AQ29" s="27">
        <v>291.65023188910101</v>
      </c>
      <c r="AR29" s="27">
        <v>5.2832555487579799E-2</v>
      </c>
      <c r="AS29" s="27">
        <v>4323.8390126004097</v>
      </c>
      <c r="AT29" s="27">
        <v>0.83603504246653104</v>
      </c>
      <c r="AU29" s="27">
        <v>0.238469797009429</v>
      </c>
      <c r="AV29" s="27">
        <v>954.41122030236204</v>
      </c>
      <c r="AW29" s="27">
        <v>0.37437999052012499</v>
      </c>
      <c r="AX29" s="27">
        <v>0</v>
      </c>
      <c r="AY29" s="27">
        <v>4.4763041165803999E-2</v>
      </c>
      <c r="AZ29" s="27">
        <v>1713.59703875389</v>
      </c>
      <c r="BA29" s="27">
        <v>1636.85852134014</v>
      </c>
      <c r="BB29" s="27">
        <v>76.738517413758004</v>
      </c>
      <c r="BC29" s="27">
        <v>1.9228632506048801E-3</v>
      </c>
      <c r="BD29" s="27">
        <v>0</v>
      </c>
      <c r="BE29" s="27">
        <v>139.325064962494</v>
      </c>
      <c r="BF29" s="27">
        <v>1.3822948140676901E-2</v>
      </c>
      <c r="BG29" s="27">
        <v>107.17751565887799</v>
      </c>
      <c r="BH29" s="27">
        <v>0</v>
      </c>
      <c r="BI29" s="27">
        <v>1.65264749130552</v>
      </c>
      <c r="BJ29" s="27">
        <v>427.599682016347</v>
      </c>
      <c r="BK29" s="27">
        <v>36.896326853079799</v>
      </c>
      <c r="BL29" s="27">
        <v>0.59081845852830395</v>
      </c>
      <c r="BM29" s="27">
        <v>4.5344742011827899</v>
      </c>
      <c r="BN29" s="27">
        <v>4.8720110021660303E-3</v>
      </c>
      <c r="BO29" s="27">
        <v>30.438844649327301</v>
      </c>
      <c r="BP29" s="27">
        <v>2417.0480943218099</v>
      </c>
      <c r="BQ29" s="27">
        <v>0</v>
      </c>
      <c r="BR29" s="27">
        <v>0</v>
      </c>
      <c r="BS29" s="27">
        <v>1166.0539179367199</v>
      </c>
      <c r="BT29" s="27">
        <v>264.68224252082803</v>
      </c>
      <c r="BU29" s="27">
        <v>10509.258969008501</v>
      </c>
      <c r="BV29" s="27">
        <v>1468.2488427005901</v>
      </c>
      <c r="BW29" s="29"/>
      <c r="BX29" s="100">
        <f t="shared" si="14"/>
        <v>10683.418462761909</v>
      </c>
      <c r="BY29" s="36">
        <f t="shared" si="0"/>
        <v>8.0000042970479763E-3</v>
      </c>
      <c r="CA29" s="24">
        <f t="shared" si="1"/>
        <v>-7.6904916204458898E-3</v>
      </c>
      <c r="CB29" s="24">
        <f t="shared" si="2"/>
        <v>-1.4810389640348151E-2</v>
      </c>
      <c r="CC29" s="24">
        <f t="shared" si="3"/>
        <v>-1.6149415334885741E-2</v>
      </c>
      <c r="CD29" s="24">
        <f t="shared" si="4"/>
        <v>-1.631990617543734E-2</v>
      </c>
      <c r="CE29" s="24">
        <f t="shared" si="5"/>
        <v>-1.6411057084873688E-2</v>
      </c>
      <c r="CF29" s="24">
        <f t="shared" si="6"/>
        <v>-1.4168971814435138E-2</v>
      </c>
      <c r="CG29" s="24">
        <f t="shared" si="7"/>
        <v>-8.2216694334951248E-4</v>
      </c>
      <c r="CH29" s="24">
        <f t="shared" si="8"/>
        <v>-1.4594937985730808E-2</v>
      </c>
      <c r="CI29" s="24">
        <f t="shared" si="9"/>
        <v>-3.1047416016846945E-3</v>
      </c>
      <c r="CJ29" s="24">
        <f t="shared" si="10"/>
        <v>-1.5862513056279393E-2</v>
      </c>
      <c r="CK29" s="24">
        <f t="shared" si="11"/>
        <v>-1.63152198111483E-2</v>
      </c>
      <c r="CL29" s="24">
        <f t="shared" si="12"/>
        <v>-2.607006000703065E-3</v>
      </c>
      <c r="CM29" s="24">
        <f t="shared" si="13"/>
        <v>-4.5096461002340381E-3</v>
      </c>
    </row>
    <row r="30" spans="1:91" x14ac:dyDescent="0.3">
      <c r="A30" s="29" t="s">
        <v>29</v>
      </c>
      <c r="B30" s="27">
        <v>67911.365246999994</v>
      </c>
      <c r="C30" s="27">
        <v>9.6293652708999993</v>
      </c>
      <c r="D30" s="27">
        <v>4452.4708314</v>
      </c>
      <c r="E30" s="27">
        <v>537.92931603</v>
      </c>
      <c r="F30" s="27">
        <v>506.08210939999998</v>
      </c>
      <c r="G30" s="27">
        <v>11.838981362</v>
      </c>
      <c r="H30" s="27">
        <v>9103.6436283999992</v>
      </c>
      <c r="I30" s="27">
        <v>55.746972063000001</v>
      </c>
      <c r="J30" s="27">
        <v>190.917057</v>
      </c>
      <c r="K30" s="27">
        <v>125.26939659</v>
      </c>
      <c r="L30" s="64">
        <v>8.5676628785000002</v>
      </c>
      <c r="M30" s="64">
        <v>34.583068986999997</v>
      </c>
      <c r="N30" s="64">
        <v>16.312854266999999</v>
      </c>
      <c r="O30" s="27"/>
      <c r="P30" s="29" t="s">
        <v>29</v>
      </c>
      <c r="Q30" s="27">
        <v>7.9902825181440296</v>
      </c>
      <c r="R30" s="27">
        <v>8.5410472799188106</v>
      </c>
      <c r="S30" s="27">
        <v>55.811317765804901</v>
      </c>
      <c r="T30" s="27">
        <v>55.811317765804901</v>
      </c>
      <c r="U30" s="27">
        <v>24.315914530498201</v>
      </c>
      <c r="V30" s="27">
        <v>192.75832884865699</v>
      </c>
      <c r="W30" s="27">
        <v>34.922151072142498</v>
      </c>
      <c r="X30" s="27">
        <v>443.17170124550103</v>
      </c>
      <c r="Y30" s="27">
        <v>67942.517817203698</v>
      </c>
      <c r="Z30" s="27">
        <v>322.46988639573999</v>
      </c>
      <c r="AA30" s="27">
        <v>38.101021694353399</v>
      </c>
      <c r="AB30" s="27">
        <v>370.27182440979499</v>
      </c>
      <c r="AC30" s="27">
        <v>719.73041649570905</v>
      </c>
      <c r="AD30" s="27">
        <v>124.863410524667</v>
      </c>
      <c r="AE30" s="27">
        <v>124.863410524667</v>
      </c>
      <c r="AF30" s="27">
        <v>35.451561379431901</v>
      </c>
      <c r="AG30" s="27">
        <v>291.66705240176998</v>
      </c>
      <c r="AH30" s="27">
        <v>13.773167101434399</v>
      </c>
      <c r="AI30" s="27">
        <v>1.11229089823795</v>
      </c>
      <c r="AJ30" s="27">
        <v>11.9670044644461</v>
      </c>
      <c r="AK30" s="27">
        <v>16.527038917250401</v>
      </c>
      <c r="AL30" s="27">
        <v>9.6097709849699697</v>
      </c>
      <c r="AM30" s="27">
        <v>0</v>
      </c>
      <c r="AN30" s="27">
        <v>3988.30364875962</v>
      </c>
      <c r="AO30" s="27">
        <v>407.693577649541</v>
      </c>
      <c r="AP30" s="27">
        <v>4431.4487877886004</v>
      </c>
      <c r="AQ30" s="27">
        <v>229.15912558078</v>
      </c>
      <c r="AR30" s="27">
        <v>7.6238146353830902E-2</v>
      </c>
      <c r="AS30" s="27">
        <v>4202.9527375386397</v>
      </c>
      <c r="AT30" s="27">
        <v>0.225155655571906</v>
      </c>
      <c r="AU30" s="27">
        <v>4.1173047283630103E-2</v>
      </c>
      <c r="AV30" s="27">
        <v>193.24826435622199</v>
      </c>
      <c r="AW30" s="27">
        <v>0.10629591615822501</v>
      </c>
      <c r="AX30" s="27">
        <v>0</v>
      </c>
      <c r="AY30" s="27">
        <v>7.8300816261291806E-3</v>
      </c>
      <c r="AZ30" s="27">
        <v>535.45950820580094</v>
      </c>
      <c r="BA30" s="27">
        <v>503.63149444895998</v>
      </c>
      <c r="BB30" s="27">
        <v>31.828013756841202</v>
      </c>
      <c r="BC30" s="27">
        <v>6.81303548890248E-4</v>
      </c>
      <c r="BD30" s="27">
        <v>0</v>
      </c>
      <c r="BE30" s="27">
        <v>87.499086073954103</v>
      </c>
      <c r="BF30" s="27">
        <v>4.8977758340360503E-3</v>
      </c>
      <c r="BG30" s="27">
        <v>44.442726676477101</v>
      </c>
      <c r="BH30" s="27">
        <v>0</v>
      </c>
      <c r="BI30" s="27">
        <v>0.43439870478458098</v>
      </c>
      <c r="BJ30" s="27">
        <v>176.061654127879</v>
      </c>
      <c r="BK30" s="27">
        <v>37.219630042807097</v>
      </c>
      <c r="BL30" s="27">
        <v>0.39326803573692198</v>
      </c>
      <c r="BM30" s="27">
        <v>1.08894358923483</v>
      </c>
      <c r="BN30" s="27">
        <v>8.8095829406350298E-4</v>
      </c>
      <c r="BO30" s="27">
        <v>11.825343799996601</v>
      </c>
      <c r="BP30" s="27">
        <v>2323.2431492491201</v>
      </c>
      <c r="BQ30" s="27">
        <v>0</v>
      </c>
      <c r="BR30" s="27">
        <v>0</v>
      </c>
      <c r="BS30" s="27">
        <v>1014.56952910819</v>
      </c>
      <c r="BT30" s="27">
        <v>296.07453401279702</v>
      </c>
      <c r="BU30" s="27">
        <v>9225.8875325319495</v>
      </c>
      <c r="BV30" s="27">
        <v>1485.8091660551499</v>
      </c>
      <c r="BW30" s="29"/>
      <c r="BX30" s="100">
        <f t="shared" si="14"/>
        <v>9419.0426576105165</v>
      </c>
      <c r="BY30" s="36">
        <f t="shared" si="0"/>
        <v>7.9999934732683988E-3</v>
      </c>
      <c r="CA30" s="24">
        <f t="shared" si="1"/>
        <v>4.5872395718151956E-4</v>
      </c>
      <c r="CB30" s="24">
        <f t="shared" si="2"/>
        <v>-2.0348470931145996E-3</v>
      </c>
      <c r="CC30" s="24">
        <f t="shared" si="3"/>
        <v>-4.7214332013466691E-3</v>
      </c>
      <c r="CD30" s="24">
        <f t="shared" si="4"/>
        <v>-4.591324084038788E-3</v>
      </c>
      <c r="CE30" s="24">
        <f t="shared" si="5"/>
        <v>-4.8423267796314541E-3</v>
      </c>
      <c r="CF30" s="24">
        <f t="shared" si="6"/>
        <v>-1.1519202190124619E-3</v>
      </c>
      <c r="CG30" s="24">
        <f t="shared" si="7"/>
        <v>1.3428019496566692E-2</v>
      </c>
      <c r="CH30" s="24">
        <f t="shared" si="8"/>
        <v>1.1542457002361034E-3</v>
      </c>
      <c r="CI30" s="24">
        <f t="shared" si="9"/>
        <v>9.6443548711155087E-3</v>
      </c>
      <c r="CJ30" s="24">
        <f t="shared" si="10"/>
        <v>-3.2409038151733648E-3</v>
      </c>
      <c r="CK30" s="24">
        <f t="shared" si="11"/>
        <v>-3.1065179569541297E-3</v>
      </c>
      <c r="CL30" s="24">
        <f t="shared" si="12"/>
        <v>9.8048581307218184E-3</v>
      </c>
      <c r="CM30" s="24">
        <f t="shared" si="13"/>
        <v>1.3129808355101047E-2</v>
      </c>
    </row>
    <row r="31" spans="1:91" x14ac:dyDescent="0.3">
      <c r="A31" s="29" t="s">
        <v>30</v>
      </c>
      <c r="B31" s="27">
        <v>297926.38416999998</v>
      </c>
      <c r="C31" s="27">
        <v>43.353855263</v>
      </c>
      <c r="D31" s="27">
        <v>21139.447925</v>
      </c>
      <c r="E31" s="27">
        <v>2218.3421471000001</v>
      </c>
      <c r="F31" s="27">
        <v>2100.9046930999998</v>
      </c>
      <c r="G31" s="27">
        <v>51.872253721</v>
      </c>
      <c r="H31" s="27">
        <v>24846.638870999999</v>
      </c>
      <c r="I31" s="27">
        <v>215.14004631</v>
      </c>
      <c r="J31" s="27">
        <v>645.14951456999995</v>
      </c>
      <c r="K31" s="27">
        <v>543.13721539999995</v>
      </c>
      <c r="L31" s="64">
        <v>36.431722377</v>
      </c>
      <c r="M31" s="64">
        <v>111.59635811</v>
      </c>
      <c r="N31" s="64">
        <v>41.572137488000003</v>
      </c>
      <c r="O31" s="27"/>
      <c r="P31" s="29" t="s">
        <v>30</v>
      </c>
      <c r="Q31" s="27">
        <v>29.807727335531101</v>
      </c>
      <c r="R31" s="27">
        <v>36.0472392738031</v>
      </c>
      <c r="S31" s="27">
        <v>213.64117978592299</v>
      </c>
      <c r="T31" s="27">
        <v>213.64117978592299</v>
      </c>
      <c r="U31" s="27">
        <v>102.788088846045</v>
      </c>
      <c r="V31" s="27">
        <v>646.93451171204003</v>
      </c>
      <c r="W31" s="27">
        <v>111.86291467003799</v>
      </c>
      <c r="X31" s="27">
        <v>1768.3031251464699</v>
      </c>
      <c r="Y31" s="27">
        <v>296599.53050017299</v>
      </c>
      <c r="Z31" s="27">
        <v>1175.9607115528599</v>
      </c>
      <c r="AA31" s="27">
        <v>135.86350055887399</v>
      </c>
      <c r="AB31" s="27">
        <v>1242.4944735541901</v>
      </c>
      <c r="AC31" s="27">
        <v>1904.4893819363499</v>
      </c>
      <c r="AD31" s="27">
        <v>537.91385856679699</v>
      </c>
      <c r="AE31" s="27">
        <v>537.91385856679699</v>
      </c>
      <c r="AF31" s="27">
        <v>167.55784028836399</v>
      </c>
      <c r="AG31" s="27">
        <v>809.95702585613697</v>
      </c>
      <c r="AH31" s="27">
        <v>39.723469585237901</v>
      </c>
      <c r="AI31" s="27">
        <v>4.9527400306486502</v>
      </c>
      <c r="AJ31" s="27">
        <v>33.749230332333497</v>
      </c>
      <c r="AK31" s="27">
        <v>41.735990989082602</v>
      </c>
      <c r="AL31" s="27">
        <v>42.960332513213899</v>
      </c>
      <c r="AM31" s="27">
        <v>0</v>
      </c>
      <c r="AN31" s="27">
        <v>18850.2446138329</v>
      </c>
      <c r="AO31" s="27">
        <v>1926.91438266726</v>
      </c>
      <c r="AP31" s="27">
        <v>20944.716836788499</v>
      </c>
      <c r="AQ31" s="27">
        <v>710.10154771738905</v>
      </c>
      <c r="AR31" s="27">
        <v>0.38431227809101798</v>
      </c>
      <c r="AS31" s="27">
        <v>10584.757382863399</v>
      </c>
      <c r="AT31" s="27">
        <v>1.0188039617057101</v>
      </c>
      <c r="AU31" s="27">
        <v>0.221809410318733</v>
      </c>
      <c r="AV31" s="27">
        <v>961.75985394379302</v>
      </c>
      <c r="AW31" s="27">
        <v>0.50569283056928804</v>
      </c>
      <c r="AX31" s="27">
        <v>0</v>
      </c>
      <c r="AY31" s="27">
        <v>4.2458368800189598E-2</v>
      </c>
      <c r="AZ31" s="27">
        <v>2191.6757770264198</v>
      </c>
      <c r="BA31" s="27">
        <v>2075.3734431364201</v>
      </c>
      <c r="BB31" s="27">
        <v>116.30233389</v>
      </c>
      <c r="BC31" s="27">
        <v>4.61958187139337E-3</v>
      </c>
      <c r="BD31" s="27">
        <v>0</v>
      </c>
      <c r="BE31" s="27">
        <v>291.59512943886801</v>
      </c>
      <c r="BF31" s="27">
        <v>3.3209102112578999E-2</v>
      </c>
      <c r="BG31" s="27">
        <v>163.83602253123601</v>
      </c>
      <c r="BH31" s="27">
        <v>0</v>
      </c>
      <c r="BI31" s="27">
        <v>1.8947914934660499</v>
      </c>
      <c r="BJ31" s="27">
        <v>646.78730325126605</v>
      </c>
      <c r="BK31" s="27">
        <v>179.66877317740401</v>
      </c>
      <c r="BL31" s="27">
        <v>1.34424319515865</v>
      </c>
      <c r="BM31" s="27">
        <v>5.9403397035885703</v>
      </c>
      <c r="BN31" s="27">
        <v>4.8540455805596398E-3</v>
      </c>
      <c r="BO31" s="27">
        <v>51.453457531154001</v>
      </c>
      <c r="BP31" s="27">
        <v>5828.8080242199803</v>
      </c>
      <c r="BQ31" s="27">
        <v>0</v>
      </c>
      <c r="BR31" s="27">
        <v>0</v>
      </c>
      <c r="BS31" s="27">
        <v>2771.8336613819401</v>
      </c>
      <c r="BT31" s="27">
        <v>672.55127037417901</v>
      </c>
      <c r="BU31" s="27">
        <v>24988.653440698399</v>
      </c>
      <c r="BV31" s="27">
        <v>3732.3080426766301</v>
      </c>
      <c r="BW31" s="29"/>
      <c r="BX31" s="100">
        <f t="shared" si="14"/>
        <v>25435.369068274122</v>
      </c>
      <c r="BY31" s="36">
        <f t="shared" si="0"/>
        <v>8.0000050415604384E-3</v>
      </c>
      <c r="CA31" s="24">
        <f t="shared" si="1"/>
        <v>-4.4536292867229654E-3</v>
      </c>
      <c r="CB31" s="24">
        <f t="shared" si="2"/>
        <v>-9.0769955151358706E-3</v>
      </c>
      <c r="CC31" s="24">
        <f t="shared" si="3"/>
        <v>-9.2117395356010288E-3</v>
      </c>
      <c r="CD31" s="24">
        <f t="shared" si="4"/>
        <v>-1.2020855352922357E-2</v>
      </c>
      <c r="CE31" s="24">
        <f t="shared" si="5"/>
        <v>-1.2152502703921797E-2</v>
      </c>
      <c r="CF31" s="24">
        <f t="shared" si="6"/>
        <v>-8.0736069826180135E-3</v>
      </c>
      <c r="CG31" s="24">
        <f t="shared" si="7"/>
        <v>5.7156450993519981E-3</v>
      </c>
      <c r="CH31" s="24">
        <f t="shared" si="8"/>
        <v>-6.9669340961155436E-3</v>
      </c>
      <c r="CI31" s="24">
        <f t="shared" si="9"/>
        <v>2.7667960708763857E-3</v>
      </c>
      <c r="CJ31" s="24">
        <f t="shared" si="10"/>
        <v>-9.6170114753711955E-3</v>
      </c>
      <c r="CK31" s="24">
        <f t="shared" si="11"/>
        <v>-1.0553525282670425E-2</v>
      </c>
      <c r="CL31" s="24">
        <f t="shared" si="12"/>
        <v>2.3885775893802397E-3</v>
      </c>
      <c r="CM31" s="24">
        <f t="shared" si="13"/>
        <v>3.9414259401479197E-3</v>
      </c>
    </row>
    <row r="32" spans="1:91" x14ac:dyDescent="0.3">
      <c r="A32" s="29" t="s">
        <v>31</v>
      </c>
      <c r="B32" s="27">
        <v>58425.414593000001</v>
      </c>
      <c r="C32" s="27">
        <v>10.541091247000001</v>
      </c>
      <c r="D32" s="27">
        <v>5777.8729912999997</v>
      </c>
      <c r="E32" s="27">
        <v>636.89736786000003</v>
      </c>
      <c r="F32" s="27">
        <v>607.12378214</v>
      </c>
      <c r="G32" s="27">
        <v>12.376089818000001</v>
      </c>
      <c r="H32" s="27">
        <v>5358.2751539000001</v>
      </c>
      <c r="I32" s="27">
        <v>57.084104383000003</v>
      </c>
      <c r="J32" s="27">
        <v>144.54465901</v>
      </c>
      <c r="K32" s="27">
        <v>145.36090877999999</v>
      </c>
      <c r="L32" s="64">
        <v>10.068455201000001</v>
      </c>
      <c r="M32" s="64">
        <v>22.074273652999999</v>
      </c>
      <c r="N32" s="64">
        <v>8.8285268003000006</v>
      </c>
      <c r="O32" s="27"/>
      <c r="P32" s="29" t="s">
        <v>31</v>
      </c>
      <c r="Q32" s="27">
        <v>6.4105450114696501</v>
      </c>
      <c r="R32" s="27">
        <v>9.9421699012314892</v>
      </c>
      <c r="S32" s="27">
        <v>56.532647096055399</v>
      </c>
      <c r="T32" s="27">
        <v>56.532647096055399</v>
      </c>
      <c r="U32" s="27">
        <v>29.668839071628099</v>
      </c>
      <c r="V32" s="27">
        <v>144.978136428011</v>
      </c>
      <c r="W32" s="27">
        <v>22.131293922660898</v>
      </c>
      <c r="X32" s="27">
        <v>321.66334986535901</v>
      </c>
      <c r="Y32" s="27">
        <v>58210.641357165303</v>
      </c>
      <c r="Z32" s="27">
        <v>258.37630326165799</v>
      </c>
      <c r="AA32" s="27">
        <v>23.220784986494099</v>
      </c>
      <c r="AB32" s="27">
        <v>245.16570450806799</v>
      </c>
      <c r="AC32" s="27">
        <v>411.62973074540099</v>
      </c>
      <c r="AD32" s="27">
        <v>143.652470649842</v>
      </c>
      <c r="AE32" s="27">
        <v>143.652470649842</v>
      </c>
      <c r="AF32" s="27">
        <v>45.654581287609503</v>
      </c>
      <c r="AG32" s="27">
        <v>176.487229141592</v>
      </c>
      <c r="AH32" s="27">
        <v>7.8499149132642199</v>
      </c>
      <c r="AI32" s="27">
        <v>1.4861478943820601</v>
      </c>
      <c r="AJ32" s="27">
        <v>6.3905793909341497</v>
      </c>
      <c r="AK32" s="27">
        <v>8.84817722953537</v>
      </c>
      <c r="AL32" s="27">
        <v>10.4249987014776</v>
      </c>
      <c r="AM32" s="27">
        <v>0</v>
      </c>
      <c r="AN32" s="27">
        <v>5136.1419436167898</v>
      </c>
      <c r="AO32" s="27">
        <v>525.02770162425497</v>
      </c>
      <c r="AP32" s="27">
        <v>5706.8242265286599</v>
      </c>
      <c r="AQ32" s="27">
        <v>147.287366972271</v>
      </c>
      <c r="AR32" s="27">
        <v>3.7165931529952498E-2</v>
      </c>
      <c r="AS32" s="27">
        <v>2281.9834767129</v>
      </c>
      <c r="AT32" s="27">
        <v>0.30146180712864501</v>
      </c>
      <c r="AU32" s="27">
        <v>8.1560983922794095E-2</v>
      </c>
      <c r="AV32" s="27">
        <v>331.79027787055497</v>
      </c>
      <c r="AW32" s="27">
        <v>0.13693465820091799</v>
      </c>
      <c r="AX32" s="27">
        <v>0</v>
      </c>
      <c r="AY32" s="27">
        <v>1.5296665906072E-2</v>
      </c>
      <c r="AZ32" s="27">
        <v>628.55168164956899</v>
      </c>
      <c r="BA32" s="27">
        <v>599.08281823361699</v>
      </c>
      <c r="BB32" s="27">
        <v>29.4688634159515</v>
      </c>
      <c r="BC32" s="27">
        <v>6.1250334088416305E-4</v>
      </c>
      <c r="BD32" s="27">
        <v>0</v>
      </c>
      <c r="BE32" s="27">
        <v>59.0229453441139</v>
      </c>
      <c r="BF32" s="27">
        <v>4.4031111526314903E-3</v>
      </c>
      <c r="BG32" s="27">
        <v>41.219701903139899</v>
      </c>
      <c r="BH32" s="27">
        <v>0</v>
      </c>
      <c r="BI32" s="27">
        <v>0.591248253774037</v>
      </c>
      <c r="BJ32" s="27">
        <v>164.059454565496</v>
      </c>
      <c r="BK32" s="27">
        <v>20.659681183109502</v>
      </c>
      <c r="BL32" s="27">
        <v>0.25639398270474001</v>
      </c>
      <c r="BM32" s="27">
        <v>1.56369946207223</v>
      </c>
      <c r="BN32" s="27">
        <v>1.66119057854792E-3</v>
      </c>
      <c r="BO32" s="27">
        <v>12.250755045552999</v>
      </c>
      <c r="BP32" s="27">
        <v>1284.4604779184699</v>
      </c>
      <c r="BQ32" s="27">
        <v>0</v>
      </c>
      <c r="BR32" s="27">
        <v>0</v>
      </c>
      <c r="BS32" s="27">
        <v>611.30289277246504</v>
      </c>
      <c r="BT32" s="27">
        <v>140.867100179804</v>
      </c>
      <c r="BU32" s="27">
        <v>5388.3343690647398</v>
      </c>
      <c r="BV32" s="27">
        <v>782.02309886369596</v>
      </c>
      <c r="BW32" s="29"/>
      <c r="BX32" s="100">
        <f t="shared" si="14"/>
        <v>5481.6000420260862</v>
      </c>
      <c r="BY32" s="36">
        <f t="shared" si="0"/>
        <v>7.9999978053258286E-3</v>
      </c>
      <c r="CA32" s="24">
        <f t="shared" si="1"/>
        <v>-3.6760241639848044E-3</v>
      </c>
      <c r="CB32" s="24">
        <f t="shared" si="2"/>
        <v>-1.1013332756742872E-2</v>
      </c>
      <c r="CC32" s="24">
        <f t="shared" si="3"/>
        <v>-1.2296698954497811E-2</v>
      </c>
      <c r="CD32" s="24">
        <f t="shared" si="4"/>
        <v>-1.3103659445905502E-2</v>
      </c>
      <c r="CE32" s="24">
        <f t="shared" si="5"/>
        <v>-1.3244356658275004E-2</v>
      </c>
      <c r="CF32" s="24">
        <f t="shared" si="6"/>
        <v>-1.0127170559534241E-2</v>
      </c>
      <c r="CG32" s="24">
        <f t="shared" si="7"/>
        <v>5.6098677841994061E-3</v>
      </c>
      <c r="CH32" s="24">
        <f t="shared" si="8"/>
        <v>-9.6604351229662381E-3</v>
      </c>
      <c r="CI32" s="24">
        <f t="shared" si="9"/>
        <v>2.9989168813287347E-3</v>
      </c>
      <c r="CJ32" s="24">
        <f t="shared" si="10"/>
        <v>-1.1753078214058665E-2</v>
      </c>
      <c r="CK32" s="24">
        <f t="shared" si="11"/>
        <v>-1.2542668884891981E-2</v>
      </c>
      <c r="CL32" s="24">
        <f t="shared" si="12"/>
        <v>2.5831096668111719E-3</v>
      </c>
      <c r="CM32" s="24">
        <f t="shared" si="13"/>
        <v>2.2257880255516331E-3</v>
      </c>
    </row>
    <row r="33" spans="1:91" x14ac:dyDescent="0.3">
      <c r="A33" s="29" t="s">
        <v>32</v>
      </c>
      <c r="B33" s="27">
        <v>561464.59557</v>
      </c>
      <c r="C33" s="27">
        <v>74.937725861000004</v>
      </c>
      <c r="D33" s="27">
        <v>38463.481330000002</v>
      </c>
      <c r="E33" s="27">
        <v>4002.0564847000001</v>
      </c>
      <c r="F33" s="27">
        <v>3790.7494873999999</v>
      </c>
      <c r="G33" s="27">
        <v>95.233347972000004</v>
      </c>
      <c r="H33" s="27">
        <v>53331.355732000004</v>
      </c>
      <c r="I33" s="27">
        <v>423.48453452000001</v>
      </c>
      <c r="J33" s="27">
        <v>1299.4973457999999</v>
      </c>
      <c r="K33" s="27">
        <v>1060.1776970999999</v>
      </c>
      <c r="L33" s="64">
        <v>73.096752183000007</v>
      </c>
      <c r="M33" s="64">
        <v>226.31548634000001</v>
      </c>
      <c r="N33" s="64">
        <v>91.369378471000005</v>
      </c>
      <c r="O33" s="27"/>
      <c r="P33" s="29" t="s">
        <v>32</v>
      </c>
      <c r="Q33" s="27">
        <v>58.7541771763035</v>
      </c>
      <c r="R33" s="27">
        <v>72.596350465678299</v>
      </c>
      <c r="S33" s="27">
        <v>422.412499098002</v>
      </c>
      <c r="T33" s="27">
        <v>422.412499098002</v>
      </c>
      <c r="U33" s="27">
        <v>192.63684014980399</v>
      </c>
      <c r="V33" s="27">
        <v>1307.77588320123</v>
      </c>
      <c r="W33" s="27">
        <v>227.742308112015</v>
      </c>
      <c r="X33" s="27">
        <v>3607.6631362109101</v>
      </c>
      <c r="Y33" s="27">
        <v>560815.70828353602</v>
      </c>
      <c r="Z33" s="27">
        <v>2315.2784425803902</v>
      </c>
      <c r="AA33" s="27">
        <v>288.21485146406502</v>
      </c>
      <c r="AB33" s="27">
        <v>2491.6526743824102</v>
      </c>
      <c r="AC33" s="27">
        <v>4095.7384304278298</v>
      </c>
      <c r="AD33" s="27">
        <v>1053.9688503648699</v>
      </c>
      <c r="AE33" s="27">
        <v>1053.9688503648699</v>
      </c>
      <c r="AF33" s="27">
        <v>305.96468152140898</v>
      </c>
      <c r="AG33" s="27">
        <v>1718.8407602950299</v>
      </c>
      <c r="AH33" s="27">
        <v>82.061691802174593</v>
      </c>
      <c r="AI33" s="27">
        <v>9.3850252095107294</v>
      </c>
      <c r="AJ33" s="27">
        <v>69.883510064924096</v>
      </c>
      <c r="AK33" s="27">
        <v>92.206433784496298</v>
      </c>
      <c r="AL33" s="27">
        <v>74.673654461879295</v>
      </c>
      <c r="AM33" s="27">
        <v>0</v>
      </c>
      <c r="AN33" s="27">
        <v>34420.985200372503</v>
      </c>
      <c r="AO33" s="27">
        <v>3518.5910779829901</v>
      </c>
      <c r="AP33" s="27">
        <v>38245.540959876998</v>
      </c>
      <c r="AQ33" s="27">
        <v>1455.57799311496</v>
      </c>
      <c r="AR33" s="27">
        <v>1.06351392317994</v>
      </c>
      <c r="AS33" s="27">
        <v>23335.130276297499</v>
      </c>
      <c r="AT33" s="27">
        <v>1.8956772247116001</v>
      </c>
      <c r="AU33" s="27">
        <v>0.389967904451683</v>
      </c>
      <c r="AV33" s="27">
        <v>1718.96635812981</v>
      </c>
      <c r="AW33" s="27">
        <v>0.99150603239691903</v>
      </c>
      <c r="AX33" s="27">
        <v>0</v>
      </c>
      <c r="AY33" s="27">
        <v>7.3687035125139799E-2</v>
      </c>
      <c r="AZ33" s="27">
        <v>3975.4541269838201</v>
      </c>
      <c r="BA33" s="27">
        <v>3764.8252872653502</v>
      </c>
      <c r="BB33" s="27">
        <v>210.62883971846901</v>
      </c>
      <c r="BC33" s="27">
        <v>4.8183616572143404E-3</v>
      </c>
      <c r="BD33" s="27">
        <v>0</v>
      </c>
      <c r="BE33" s="27">
        <v>551.61411928107202</v>
      </c>
      <c r="BF33" s="27">
        <v>3.46379834763582E-2</v>
      </c>
      <c r="BG33" s="27">
        <v>299.69925323941601</v>
      </c>
      <c r="BH33" s="27">
        <v>0</v>
      </c>
      <c r="BI33" s="27">
        <v>3.3855542920131998</v>
      </c>
      <c r="BJ33" s="27">
        <v>1174.7201530007601</v>
      </c>
      <c r="BK33" s="27">
        <v>406.01146763954301</v>
      </c>
      <c r="BL33" s="27">
        <v>2.6469874452289202</v>
      </c>
      <c r="BM33" s="27">
        <v>9.3308955968187295</v>
      </c>
      <c r="BN33" s="27">
        <v>8.1578152218125203E-3</v>
      </c>
      <c r="BO33" s="27">
        <v>94.919929831291199</v>
      </c>
      <c r="BP33" s="27">
        <v>12887.1309130789</v>
      </c>
      <c r="BQ33" s="27">
        <v>0</v>
      </c>
      <c r="BR33" s="27">
        <v>0</v>
      </c>
      <c r="BS33" s="27">
        <v>5959.6851617991697</v>
      </c>
      <c r="BT33" s="27">
        <v>1540.5979398621</v>
      </c>
      <c r="BU33" s="27">
        <v>53861.734967288903</v>
      </c>
      <c r="BV33" s="27">
        <v>8259.8419315627398</v>
      </c>
      <c r="BW33" s="29"/>
      <c r="BX33" s="100">
        <f t="shared" si="14"/>
        <v>54867.439988812992</v>
      </c>
      <c r="BY33" s="36">
        <f t="shared" si="0"/>
        <v>8.000009251860082E-3</v>
      </c>
      <c r="CA33" s="24">
        <f t="shared" si="1"/>
        <v>-1.1557047257899379E-3</v>
      </c>
      <c r="CB33" s="24">
        <f t="shared" si="2"/>
        <v>-3.5238779411391309E-3</v>
      </c>
      <c r="CC33" s="24">
        <f t="shared" si="3"/>
        <v>-5.6661633993337736E-3</v>
      </c>
      <c r="CD33" s="24">
        <f t="shared" si="4"/>
        <v>-6.6471719771776646E-3</v>
      </c>
      <c r="CE33" s="24">
        <f t="shared" si="5"/>
        <v>-6.8388059461113601E-3</v>
      </c>
      <c r="CF33" s="24">
        <f t="shared" si="6"/>
        <v>-3.2910545243138418E-3</v>
      </c>
      <c r="CG33" s="24">
        <f t="shared" si="7"/>
        <v>9.9449794217524486E-3</v>
      </c>
      <c r="CH33" s="24">
        <f t="shared" si="8"/>
        <v>-2.5314629806094612E-3</v>
      </c>
      <c r="CI33" s="24">
        <f t="shared" si="9"/>
        <v>6.3705689188104046E-3</v>
      </c>
      <c r="CJ33" s="24">
        <f t="shared" si="10"/>
        <v>-5.8564208171079535E-3</v>
      </c>
      <c r="CK33" s="24">
        <f t="shared" si="11"/>
        <v>-6.8457448843819565E-3</v>
      </c>
      <c r="CL33" s="24">
        <f t="shared" si="12"/>
        <v>6.3045697627224472E-3</v>
      </c>
      <c r="CM33" s="24">
        <f t="shared" si="13"/>
        <v>9.1612236780396691E-3</v>
      </c>
    </row>
    <row r="34" spans="1:91" x14ac:dyDescent="0.3">
      <c r="A34" s="29" t="s">
        <v>33</v>
      </c>
      <c r="B34" s="27">
        <v>357839.92304999998</v>
      </c>
      <c r="C34" s="27">
        <v>51.514380453000001</v>
      </c>
      <c r="D34" s="27">
        <v>26848.803734000001</v>
      </c>
      <c r="E34" s="27">
        <v>2880.2537683</v>
      </c>
      <c r="F34" s="27">
        <v>2730.9358781000001</v>
      </c>
      <c r="G34" s="27">
        <v>63.813589737999997</v>
      </c>
      <c r="H34" s="27">
        <v>34585.645955</v>
      </c>
      <c r="I34" s="27">
        <v>275.48302226999999</v>
      </c>
      <c r="J34" s="27">
        <v>880.83795749000001</v>
      </c>
      <c r="K34" s="27">
        <v>692.81889061000004</v>
      </c>
      <c r="L34" s="64">
        <v>50.789967984</v>
      </c>
      <c r="M34" s="64">
        <v>139.07086971000001</v>
      </c>
      <c r="N34" s="64">
        <v>54.016927348999999</v>
      </c>
      <c r="O34" s="27"/>
      <c r="P34" s="29" t="s">
        <v>33</v>
      </c>
      <c r="Q34" s="27">
        <v>39.961312061310799</v>
      </c>
      <c r="R34" s="27">
        <v>50.323950298266901</v>
      </c>
      <c r="S34" s="27">
        <v>274.30627286951602</v>
      </c>
      <c r="T34" s="27">
        <v>274.30627286951602</v>
      </c>
      <c r="U34" s="27">
        <v>130.93564894951899</v>
      </c>
      <c r="V34" s="27">
        <v>887.67923960909695</v>
      </c>
      <c r="W34" s="27">
        <v>139.953917973351</v>
      </c>
      <c r="X34" s="27">
        <v>2181.1639687216002</v>
      </c>
      <c r="Y34" s="27">
        <v>357087.28084745602</v>
      </c>
      <c r="Z34" s="27">
        <v>1471.7744142691399</v>
      </c>
      <c r="AA34" s="27">
        <v>172.078590662072</v>
      </c>
      <c r="AB34" s="27">
        <v>1545.46316558177</v>
      </c>
      <c r="AC34" s="27">
        <v>2867.1258103821801</v>
      </c>
      <c r="AD34" s="27">
        <v>687.72794699072801</v>
      </c>
      <c r="AE34" s="27">
        <v>687.72794699072801</v>
      </c>
      <c r="AF34" s="27">
        <v>213.492321002441</v>
      </c>
      <c r="AG34" s="27">
        <v>1223.09642654136</v>
      </c>
      <c r="AH34" s="27">
        <v>52.968115247921197</v>
      </c>
      <c r="AI34" s="27">
        <v>6.3322533706686004</v>
      </c>
      <c r="AJ34" s="27">
        <v>47.713656029188698</v>
      </c>
      <c r="AK34" s="27">
        <v>54.444742839903903</v>
      </c>
      <c r="AL34" s="27">
        <v>51.217466010350698</v>
      </c>
      <c r="AM34" s="27">
        <v>0</v>
      </c>
      <c r="AN34" s="27">
        <v>24017.889349294699</v>
      </c>
      <c r="AO34" s="27">
        <v>2455.1639100227599</v>
      </c>
      <c r="AP34" s="27">
        <v>26686.545580319998</v>
      </c>
      <c r="AQ34" s="27">
        <v>932.716776324894</v>
      </c>
      <c r="AR34" s="27">
        <v>0.63839219141630399</v>
      </c>
      <c r="AS34" s="27">
        <v>15144.6792700031</v>
      </c>
      <c r="AT34" s="27">
        <v>1.3593338503171899</v>
      </c>
      <c r="AU34" s="27">
        <v>0.29562395685554699</v>
      </c>
      <c r="AV34" s="27">
        <v>1279.38197379806</v>
      </c>
      <c r="AW34" s="27">
        <v>0.69383164823051502</v>
      </c>
      <c r="AX34" s="27">
        <v>0</v>
      </c>
      <c r="AY34" s="27">
        <v>5.6041704701907502E-2</v>
      </c>
      <c r="AZ34" s="27">
        <v>2850.7107204107701</v>
      </c>
      <c r="BA34" s="27">
        <v>2702.5423448423899</v>
      </c>
      <c r="BB34" s="27">
        <v>148.16837556837899</v>
      </c>
      <c r="BC34" s="27">
        <v>4.2775443321924397E-3</v>
      </c>
      <c r="BD34" s="27">
        <v>0</v>
      </c>
      <c r="BE34" s="27">
        <v>372.676172125861</v>
      </c>
      <c r="BF34" s="27">
        <v>3.07501409304607E-2</v>
      </c>
      <c r="BG34" s="27">
        <v>210.07835671886099</v>
      </c>
      <c r="BH34" s="27">
        <v>0</v>
      </c>
      <c r="BI34" s="27">
        <v>2.4729960083114202</v>
      </c>
      <c r="BJ34" s="27">
        <v>825.930243368221</v>
      </c>
      <c r="BK34" s="27">
        <v>259.62297207280898</v>
      </c>
      <c r="BL34" s="27">
        <v>1.76145232549039</v>
      </c>
      <c r="BM34" s="27">
        <v>7.1566440858259304</v>
      </c>
      <c r="BN34" s="27">
        <v>6.2553749742334797E-3</v>
      </c>
      <c r="BO34" s="27">
        <v>63.486936109393298</v>
      </c>
      <c r="BP34" s="27">
        <v>8531.2520618881699</v>
      </c>
      <c r="BQ34" s="27">
        <v>0</v>
      </c>
      <c r="BR34" s="27">
        <v>0</v>
      </c>
      <c r="BS34" s="27">
        <v>3942.2608282241799</v>
      </c>
      <c r="BT34" s="27">
        <v>935.20105179549898</v>
      </c>
      <c r="BU34" s="27">
        <v>34950.660346897203</v>
      </c>
      <c r="BV34" s="27">
        <v>5061.7286827906</v>
      </c>
      <c r="BW34" s="29"/>
      <c r="BX34" s="100">
        <f t="shared" si="14"/>
        <v>35565.738585953382</v>
      </c>
      <c r="BY34" s="36">
        <f t="shared" si="0"/>
        <v>7.999998364714607E-3</v>
      </c>
      <c r="CA34" s="24">
        <f t="shared" si="1"/>
        <v>-2.1032929923774975E-3</v>
      </c>
      <c r="CB34" s="24">
        <f t="shared" si="2"/>
        <v>-5.763719567979623E-3</v>
      </c>
      <c r="CC34" s="24">
        <f t="shared" si="3"/>
        <v>-6.0434034710651506E-3</v>
      </c>
      <c r="CD34" s="24">
        <f t="shared" si="4"/>
        <v>-1.0257098945370699E-2</v>
      </c>
      <c r="CE34" s="24">
        <f t="shared" si="5"/>
        <v>-1.0396997412244081E-2</v>
      </c>
      <c r="CF34" s="24">
        <f t="shared" si="6"/>
        <v>-5.1188724838681548E-3</v>
      </c>
      <c r="CG34" s="24">
        <f t="shared" si="7"/>
        <v>1.0553927267171165E-2</v>
      </c>
      <c r="CH34" s="24">
        <f t="shared" si="8"/>
        <v>-4.2715859249236867E-3</v>
      </c>
      <c r="CI34" s="24">
        <f t="shared" si="9"/>
        <v>7.7667885005677827E-3</v>
      </c>
      <c r="CJ34" s="24">
        <f t="shared" si="10"/>
        <v>-7.3481593649815866E-3</v>
      </c>
      <c r="CK34" s="24">
        <f t="shared" si="11"/>
        <v>-9.175388452300379E-3</v>
      </c>
      <c r="CL34" s="24">
        <f t="shared" si="12"/>
        <v>6.3496278206383403E-3</v>
      </c>
      <c r="CM34" s="24">
        <f t="shared" si="13"/>
        <v>7.9200264046826278E-3</v>
      </c>
    </row>
    <row r="35" spans="1:91" x14ac:dyDescent="0.3">
      <c r="A35" s="29" t="s">
        <v>34</v>
      </c>
      <c r="B35" s="27">
        <v>70396.766189000002</v>
      </c>
      <c r="C35" s="27">
        <v>39.442629179000001</v>
      </c>
      <c r="D35" s="27">
        <v>30138.429056000001</v>
      </c>
      <c r="E35" s="27">
        <v>2446.3499144000002</v>
      </c>
      <c r="F35" s="27">
        <v>2364.2561728000001</v>
      </c>
      <c r="G35" s="27">
        <v>43.566562501999996</v>
      </c>
      <c r="H35" s="27">
        <v>7499.8375959000005</v>
      </c>
      <c r="I35" s="27">
        <v>240.48263421999999</v>
      </c>
      <c r="J35" s="27">
        <v>214.99793807</v>
      </c>
      <c r="K35" s="27">
        <v>662.26496285999997</v>
      </c>
      <c r="L35" s="64">
        <v>52.796769894000001</v>
      </c>
      <c r="M35" s="64">
        <v>27.79807066</v>
      </c>
      <c r="N35" s="64">
        <v>17.712281485999998</v>
      </c>
      <c r="O35" s="27"/>
      <c r="P35" s="29" t="s">
        <v>34</v>
      </c>
      <c r="Q35" s="27">
        <v>21.681170145787899</v>
      </c>
      <c r="R35" s="27">
        <v>52.265941573908698</v>
      </c>
      <c r="S35" s="27">
        <v>238.21686629519999</v>
      </c>
      <c r="T35" s="27">
        <v>238.21686629519999</v>
      </c>
      <c r="U35" s="27">
        <v>154.196139559681</v>
      </c>
      <c r="V35" s="27">
        <v>214.56942842323301</v>
      </c>
      <c r="W35" s="27">
        <v>27.841128229127801</v>
      </c>
      <c r="X35" s="27">
        <v>490.50983518388801</v>
      </c>
      <c r="Y35" s="27">
        <v>70028.405491272395</v>
      </c>
      <c r="Z35" s="27">
        <v>642.41514216202904</v>
      </c>
      <c r="AA35" s="27">
        <v>31.662687911390002</v>
      </c>
      <c r="AB35" s="27">
        <v>308.17227951862901</v>
      </c>
      <c r="AC35" s="27">
        <v>393.52955516089298</v>
      </c>
      <c r="AD35" s="27">
        <v>655.61439298564403</v>
      </c>
      <c r="AE35" s="27">
        <v>655.61439298564403</v>
      </c>
      <c r="AF35" s="27">
        <v>238.595563189426</v>
      </c>
      <c r="AG35" s="27">
        <v>198.344386422703</v>
      </c>
      <c r="AH35" s="27">
        <v>10.4528383427708</v>
      </c>
      <c r="AI35" s="27">
        <v>7.6600240117462199</v>
      </c>
      <c r="AJ35" s="27">
        <v>6.7072992381271597</v>
      </c>
      <c r="AK35" s="27">
        <v>17.700369050994698</v>
      </c>
      <c r="AL35" s="27">
        <v>39.044382639704097</v>
      </c>
      <c r="AM35" s="27">
        <v>0</v>
      </c>
      <c r="AN35" s="27">
        <v>26841.983813885799</v>
      </c>
      <c r="AO35" s="27">
        <v>2743.8471903966602</v>
      </c>
      <c r="AP35" s="27">
        <v>29824.426567471801</v>
      </c>
      <c r="AQ35" s="27">
        <v>221.36217630147101</v>
      </c>
      <c r="AR35" s="27">
        <v>4.10472148789938E-2</v>
      </c>
      <c r="AS35" s="27">
        <v>2718.38664188858</v>
      </c>
      <c r="AT35" s="27">
        <v>1.3335692823404199</v>
      </c>
      <c r="AU35" s="27">
        <v>0.44588330461813103</v>
      </c>
      <c r="AV35" s="27">
        <v>1695.9123864481801</v>
      </c>
      <c r="AW35" s="27">
        <v>0.60944902197456896</v>
      </c>
      <c r="AX35" s="27">
        <v>0</v>
      </c>
      <c r="AY35" s="27">
        <v>8.3488624922149299E-2</v>
      </c>
      <c r="AZ35" s="27">
        <v>2421.6504011134298</v>
      </c>
      <c r="BA35" s="27">
        <v>2340.27553812518</v>
      </c>
      <c r="BB35" s="27">
        <v>81.374862988254804</v>
      </c>
      <c r="BC35" s="27">
        <v>2.8802915083472398E-3</v>
      </c>
      <c r="BD35" s="27">
        <v>0</v>
      </c>
      <c r="BE35" s="27">
        <v>56.654768641456798</v>
      </c>
      <c r="BF35" s="27">
        <v>2.07057023650082E-2</v>
      </c>
      <c r="BG35" s="27">
        <v>115.075466018507</v>
      </c>
      <c r="BH35" s="27">
        <v>0</v>
      </c>
      <c r="BI35" s="27">
        <v>2.5911383293374501</v>
      </c>
      <c r="BJ35" s="27">
        <v>459.50707981282699</v>
      </c>
      <c r="BK35" s="27">
        <v>22.608108049659499</v>
      </c>
      <c r="BL35" s="27">
        <v>0.21739550422460599</v>
      </c>
      <c r="BM35" s="27">
        <v>7.7712517766497404</v>
      </c>
      <c r="BN35" s="27">
        <v>9.0281513803689394E-3</v>
      </c>
      <c r="BO35" s="27">
        <v>43.141378487518999</v>
      </c>
      <c r="BP35" s="27">
        <v>1420.3703429129</v>
      </c>
      <c r="BQ35" s="27">
        <v>0</v>
      </c>
      <c r="BR35" s="27">
        <v>0</v>
      </c>
      <c r="BS35" s="27">
        <v>708.62908699995398</v>
      </c>
      <c r="BT35" s="27">
        <v>173.59266165928599</v>
      </c>
      <c r="BU35" s="27">
        <v>7521.3867154990403</v>
      </c>
      <c r="BV35" s="27">
        <v>921.28237074154595</v>
      </c>
      <c r="BW35" s="29"/>
      <c r="BX35" s="100">
        <f t="shared" si="14"/>
        <v>7635.1209369579356</v>
      </c>
      <c r="BY35" s="36">
        <f t="shared" ref="BY35:BY51" si="15">AF35/(AF35+AN35+AO35+1E-50)</f>
        <v>8.0000050512170143E-3</v>
      </c>
      <c r="CA35" s="24">
        <f t="shared" ref="CA35:CA51" si="16">+(Y35-B35)/B35</f>
        <v>-5.2326366347374316E-3</v>
      </c>
      <c r="CB35" s="24">
        <f t="shared" ref="CB35:CB51" si="17">+(AL35-C35)/C35</f>
        <v>-1.0096855802602993E-2</v>
      </c>
      <c r="CC35" s="24">
        <f t="shared" ref="CC35:CC51" si="18">+(AP35-D35)/D35</f>
        <v>-1.0418674707455862E-2</v>
      </c>
      <c r="CD35" s="24">
        <f t="shared" ref="CD35:CD51" si="19">+(AZ35-E35)/E35</f>
        <v>-1.0096476036065479E-2</v>
      </c>
      <c r="CE35" s="24">
        <f t="shared" ref="CE35:CE51" si="20">+(BA35-F35)/F35</f>
        <v>-1.0142993365401552E-2</v>
      </c>
      <c r="CF35" s="24">
        <f t="shared" ref="CF35:CF51" si="21">+(BO35-G35)/G35</f>
        <v>-9.7594115776630016E-3</v>
      </c>
      <c r="CG35" s="24">
        <f t="shared" ref="CG35:CG51" si="22">+(BU35-H35)/H35</f>
        <v>2.8732781641592187E-3</v>
      </c>
      <c r="CH35" s="24">
        <f t="shared" ref="CH35:CH51" si="23">+(T35-I35)/I35</f>
        <v>-9.4217527687559203E-3</v>
      </c>
      <c r="CI35" s="24">
        <f t="shared" ref="CI35:CI51" si="24">+(V35-J35)/J35</f>
        <v>-1.9930872389458971E-3</v>
      </c>
      <c r="CJ35" s="24">
        <f t="shared" ref="CJ35:CJ51" si="25">+(AD35-K35)/K35</f>
        <v>-1.0042158723957499E-2</v>
      </c>
      <c r="CK35" s="24">
        <f t="shared" ref="CK35:CK51" si="26">+(R35-L35)/L35</f>
        <v>-1.0054181745531889E-2</v>
      </c>
      <c r="CL35" s="24">
        <f t="shared" ref="CL35:CL51" si="27">+(W35-M35)/M35</f>
        <v>1.5489409194774713E-3</v>
      </c>
      <c r="CM35" s="24">
        <f t="shared" ref="CM35:CM51" si="28">+(AK35-N35)/N35</f>
        <v>-6.7255226350798787E-4</v>
      </c>
    </row>
    <row r="36" spans="1:91" x14ac:dyDescent="0.3">
      <c r="A36" s="29" t="s">
        <v>35</v>
      </c>
      <c r="B36" s="27">
        <v>406246.65</v>
      </c>
      <c r="C36" s="27">
        <v>68.822306057999995</v>
      </c>
      <c r="D36" s="27">
        <v>40920.247235000003</v>
      </c>
      <c r="E36" s="27">
        <v>3927.0746703</v>
      </c>
      <c r="F36" s="27">
        <v>3740.3451544999998</v>
      </c>
      <c r="G36" s="27">
        <v>83.071092929000002</v>
      </c>
      <c r="H36" s="27">
        <v>38181.584088000003</v>
      </c>
      <c r="I36" s="27">
        <v>398.79751698000001</v>
      </c>
      <c r="J36" s="27">
        <v>986.39702633000002</v>
      </c>
      <c r="K36" s="27">
        <v>1026.8239369999999</v>
      </c>
      <c r="L36" s="64">
        <v>74.737194724000005</v>
      </c>
      <c r="M36" s="64">
        <v>161.16696156</v>
      </c>
      <c r="N36" s="64">
        <v>64.850427362999994</v>
      </c>
      <c r="O36" s="27"/>
      <c r="P36" s="29" t="s">
        <v>35</v>
      </c>
      <c r="Q36" s="27">
        <v>51.4746605478188</v>
      </c>
      <c r="R36" s="27">
        <v>73.990719176894999</v>
      </c>
      <c r="S36" s="27">
        <v>396.083173635842</v>
      </c>
      <c r="T36" s="27">
        <v>396.083173635842</v>
      </c>
      <c r="U36" s="27">
        <v>212.147558616065</v>
      </c>
      <c r="V36" s="27">
        <v>990.13992431453801</v>
      </c>
      <c r="W36" s="27">
        <v>161.73141203839199</v>
      </c>
      <c r="X36" s="27">
        <v>2521.2058602677698</v>
      </c>
      <c r="Y36" s="27">
        <v>405092.371560817</v>
      </c>
      <c r="Z36" s="27">
        <v>1862.5429406927401</v>
      </c>
      <c r="AA36" s="27">
        <v>195.770922364488</v>
      </c>
      <c r="AB36" s="27">
        <v>1791.42341871032</v>
      </c>
      <c r="AC36" s="27">
        <v>2883.7182470965399</v>
      </c>
      <c r="AD36" s="27">
        <v>1017.6744855990499</v>
      </c>
      <c r="AE36" s="27">
        <v>1017.6744855990499</v>
      </c>
      <c r="AF36" s="27">
        <v>324.52614029178102</v>
      </c>
      <c r="AG36" s="27">
        <v>1242.2102948715201</v>
      </c>
      <c r="AH36" s="27">
        <v>58.569884622341199</v>
      </c>
      <c r="AI36" s="27">
        <v>10.178240545714401</v>
      </c>
      <c r="AJ36" s="27">
        <v>48.3492193712001</v>
      </c>
      <c r="AK36" s="27">
        <v>65.103969043706201</v>
      </c>
      <c r="AL36" s="27">
        <v>68.316453844254397</v>
      </c>
      <c r="AM36" s="27">
        <v>0</v>
      </c>
      <c r="AN36" s="27">
        <v>36509.168578977798</v>
      </c>
      <c r="AO36" s="27">
        <v>3732.0483295865702</v>
      </c>
      <c r="AP36" s="27">
        <v>40565.7430488561</v>
      </c>
      <c r="AQ36" s="27">
        <v>1068.7812080833</v>
      </c>
      <c r="AR36" s="27">
        <v>0.64283528155778502</v>
      </c>
      <c r="AS36" s="27">
        <v>16209.901429874501</v>
      </c>
      <c r="AT36" s="27">
        <v>1.91479543654271</v>
      </c>
      <c r="AU36" s="27">
        <v>0.47785759045839499</v>
      </c>
      <c r="AV36" s="27">
        <v>1977.27258595545</v>
      </c>
      <c r="AW36" s="27">
        <v>0.94412107905223297</v>
      </c>
      <c r="AX36" s="27">
        <v>0</v>
      </c>
      <c r="AY36" s="27">
        <v>9.0183406284275E-2</v>
      </c>
      <c r="AZ36" s="27">
        <v>3886.7295128094402</v>
      </c>
      <c r="BA36" s="27">
        <v>3701.4868003086799</v>
      </c>
      <c r="BB36" s="27">
        <v>185.24271250075699</v>
      </c>
      <c r="BC36" s="27">
        <v>5.5225721313734199E-3</v>
      </c>
      <c r="BD36" s="27">
        <v>0</v>
      </c>
      <c r="BE36" s="27">
        <v>407.57405219442501</v>
      </c>
      <c r="BF36" s="27">
        <v>3.9700499754735802E-2</v>
      </c>
      <c r="BG36" s="27">
        <v>262.220713878646</v>
      </c>
      <c r="BH36" s="27">
        <v>0</v>
      </c>
      <c r="BI36" s="27">
        <v>3.56262240557328</v>
      </c>
      <c r="BJ36" s="27">
        <v>1034.4600363872801</v>
      </c>
      <c r="BK36" s="27">
        <v>282.66711243450902</v>
      </c>
      <c r="BL36" s="27">
        <v>1.8966270726478001</v>
      </c>
      <c r="BM36" s="27">
        <v>10.3751936609401</v>
      </c>
      <c r="BN36" s="27">
        <v>9.9528879313480704E-3</v>
      </c>
      <c r="BO36" s="27">
        <v>82.522833706465505</v>
      </c>
      <c r="BP36" s="27">
        <v>8992.0370988524301</v>
      </c>
      <c r="BQ36" s="27">
        <v>0</v>
      </c>
      <c r="BR36" s="27">
        <v>0</v>
      </c>
      <c r="BS36" s="27">
        <v>4245.2613070571197</v>
      </c>
      <c r="BT36" s="27">
        <v>1029.8884832843701</v>
      </c>
      <c r="BU36" s="27">
        <v>38418.573152885001</v>
      </c>
      <c r="BV36" s="27">
        <v>5631.27449531618</v>
      </c>
      <c r="BW36" s="29"/>
      <c r="BX36" s="100">
        <f t="shared" si="14"/>
        <v>39097.390053717376</v>
      </c>
      <c r="BY36" s="36">
        <f t="shared" si="15"/>
        <v>8.0000048292208428E-3</v>
      </c>
      <c r="CA36" s="24">
        <f t="shared" si="16"/>
        <v>-2.8413242033700978E-3</v>
      </c>
      <c r="CB36" s="24">
        <f t="shared" si="17"/>
        <v>-7.3501200805345165E-3</v>
      </c>
      <c r="CC36" s="24">
        <f t="shared" si="18"/>
        <v>-8.6632953146159597E-3</v>
      </c>
      <c r="CD36" s="24">
        <f t="shared" si="19"/>
        <v>-1.0273590618402408E-2</v>
      </c>
      <c r="CE36" s="24">
        <f t="shared" si="20"/>
        <v>-1.0388975505260394E-2</v>
      </c>
      <c r="CF36" s="24">
        <f t="shared" si="21"/>
        <v>-6.5998797319675182E-3</v>
      </c>
      <c r="CG36" s="24">
        <f t="shared" si="22"/>
        <v>6.2068945159213683E-3</v>
      </c>
      <c r="CH36" s="24">
        <f t="shared" si="23"/>
        <v>-6.806319569673089E-3</v>
      </c>
      <c r="CI36" s="24">
        <f t="shared" si="24"/>
        <v>3.7945146676524955E-3</v>
      </c>
      <c r="CJ36" s="24">
        <f t="shared" si="25"/>
        <v>-8.910438363641247E-3</v>
      </c>
      <c r="CK36" s="24">
        <f t="shared" si="26"/>
        <v>-9.9880059702761991E-3</v>
      </c>
      <c r="CL36" s="24">
        <f t="shared" si="27"/>
        <v>3.5022716376138519E-3</v>
      </c>
      <c r="CM36" s="24">
        <f t="shared" si="28"/>
        <v>3.909637777512364E-3</v>
      </c>
    </row>
    <row r="37" spans="1:91" x14ac:dyDescent="0.3">
      <c r="A37" s="29" t="s">
        <v>36</v>
      </c>
      <c r="B37" s="27">
        <v>166562.24312</v>
      </c>
      <c r="C37" s="27">
        <v>23.352775577999999</v>
      </c>
      <c r="D37" s="27">
        <v>13712.508985</v>
      </c>
      <c r="E37" s="27">
        <v>1429.9181103999999</v>
      </c>
      <c r="F37" s="27">
        <v>1358.4927792999999</v>
      </c>
      <c r="G37" s="27">
        <v>28.583658103000001</v>
      </c>
      <c r="H37" s="27">
        <v>16118.39855</v>
      </c>
      <c r="I37" s="27">
        <v>138.7850693</v>
      </c>
      <c r="J37" s="27">
        <v>420.15131269</v>
      </c>
      <c r="K37" s="27">
        <v>349.11273523</v>
      </c>
      <c r="L37" s="64">
        <v>27.332011530999999</v>
      </c>
      <c r="M37" s="64">
        <v>63.507771517999998</v>
      </c>
      <c r="N37" s="64">
        <v>24.547394043000001</v>
      </c>
      <c r="O37" s="27"/>
      <c r="P37" s="29" t="s">
        <v>36</v>
      </c>
      <c r="Q37" s="27">
        <v>21.1289152617938</v>
      </c>
      <c r="R37" s="27">
        <v>27.0874399952401</v>
      </c>
      <c r="S37" s="27">
        <v>138.108485009227</v>
      </c>
      <c r="T37" s="27">
        <v>138.108485009227</v>
      </c>
      <c r="U37" s="27">
        <v>71.783787328824801</v>
      </c>
      <c r="V37" s="27">
        <v>423.31239141983701</v>
      </c>
      <c r="W37" s="27">
        <v>63.893074358485499</v>
      </c>
      <c r="X37" s="27">
        <v>941.76126867969106</v>
      </c>
      <c r="Y37" s="27">
        <v>166059.46328477599</v>
      </c>
      <c r="Z37" s="27">
        <v>702.65421631668096</v>
      </c>
      <c r="AA37" s="27">
        <v>71.838062619146399</v>
      </c>
      <c r="AB37" s="27">
        <v>710.19437125167997</v>
      </c>
      <c r="AC37" s="27">
        <v>1341.68952506757</v>
      </c>
      <c r="AD37" s="27">
        <v>346.45835159226601</v>
      </c>
      <c r="AE37" s="27">
        <v>346.45835159226601</v>
      </c>
      <c r="AF37" s="27">
        <v>108.98116267134</v>
      </c>
      <c r="AG37" s="27">
        <v>581.20211900845902</v>
      </c>
      <c r="AH37" s="27">
        <v>24.315532867826999</v>
      </c>
      <c r="AI37" s="27">
        <v>3.37723841206369</v>
      </c>
      <c r="AJ37" s="27">
        <v>21.377497345021101</v>
      </c>
      <c r="AK37" s="27">
        <v>24.7415259347278</v>
      </c>
      <c r="AL37" s="27">
        <v>23.217440343590301</v>
      </c>
      <c r="AM37" s="27">
        <v>0</v>
      </c>
      <c r="AN37" s="27">
        <v>12260.3694835121</v>
      </c>
      <c r="AO37" s="27">
        <v>1253.2828098833199</v>
      </c>
      <c r="AP37" s="27">
        <v>13622.6334560668</v>
      </c>
      <c r="AQ37" s="27">
        <v>436.29582795166903</v>
      </c>
      <c r="AR37" s="27">
        <v>0.173794458605466</v>
      </c>
      <c r="AS37" s="27">
        <v>7036.4350752386799</v>
      </c>
      <c r="AT37" s="27">
        <v>0.666992599855598</v>
      </c>
      <c r="AU37" s="27">
        <v>0.162575575103203</v>
      </c>
      <c r="AV37" s="27">
        <v>682.17499324834398</v>
      </c>
      <c r="AW37" s="27">
        <v>0.31613010080634002</v>
      </c>
      <c r="AX37" s="27">
        <v>0</v>
      </c>
      <c r="AY37" s="27">
        <v>3.0577870478457999E-2</v>
      </c>
      <c r="AZ37" s="27">
        <v>1415.42701678751</v>
      </c>
      <c r="BA37" s="27">
        <v>1344.5681070149799</v>
      </c>
      <c r="BB37" s="27">
        <v>70.858909772538098</v>
      </c>
      <c r="BC37" s="27">
        <v>1.5206819588066301E-3</v>
      </c>
      <c r="BD37" s="27">
        <v>0</v>
      </c>
      <c r="BE37" s="27">
        <v>161.79631429091</v>
      </c>
      <c r="BF37" s="27">
        <v>1.0931770520897E-2</v>
      </c>
      <c r="BG37" s="27">
        <v>99.547069330952297</v>
      </c>
      <c r="BH37" s="27">
        <v>0</v>
      </c>
      <c r="BI37" s="27">
        <v>1.27566289643237</v>
      </c>
      <c r="BJ37" s="27">
        <v>394.29036504130897</v>
      </c>
      <c r="BK37" s="27">
        <v>80.402720828246501</v>
      </c>
      <c r="BL37" s="27">
        <v>0.73000464800454101</v>
      </c>
      <c r="BM37" s="27">
        <v>3.3878291420162299</v>
      </c>
      <c r="BN37" s="27">
        <v>3.3453596807707302E-3</v>
      </c>
      <c r="BO37" s="27">
        <v>28.437718665983201</v>
      </c>
      <c r="BP37" s="27">
        <v>4005.26721632934</v>
      </c>
      <c r="BQ37" s="27">
        <v>0</v>
      </c>
      <c r="BR37" s="27">
        <v>0</v>
      </c>
      <c r="BS37" s="27">
        <v>1859.6580862768401</v>
      </c>
      <c r="BT37" s="27">
        <v>425.82990189937601</v>
      </c>
      <c r="BU37" s="27">
        <v>16288.5997391932</v>
      </c>
      <c r="BV37" s="27">
        <v>2320.9224622543802</v>
      </c>
      <c r="BW37" s="29"/>
      <c r="BX37" s="100">
        <f t="shared" si="14"/>
        <v>16569.888031265171</v>
      </c>
      <c r="BY37" s="36">
        <f t="shared" si="15"/>
        <v>8.0000069753624527E-3</v>
      </c>
      <c r="CA37" s="24">
        <f t="shared" si="16"/>
        <v>-3.0185702702249131E-3</v>
      </c>
      <c r="CB37" s="24">
        <f t="shared" si="17"/>
        <v>-5.7952526438524877E-3</v>
      </c>
      <c r="CC37" s="24">
        <f t="shared" si="18"/>
        <v>-6.5542731116176008E-3</v>
      </c>
      <c r="CD37" s="24">
        <f t="shared" si="19"/>
        <v>-1.0134212237116356E-2</v>
      </c>
      <c r="CE37" s="24">
        <f t="shared" si="20"/>
        <v>-1.0250089288067556E-2</v>
      </c>
      <c r="CF37" s="24">
        <f t="shared" si="21"/>
        <v>-5.1056948865996548E-3</v>
      </c>
      <c r="CG37" s="24">
        <f t="shared" si="22"/>
        <v>1.0559435459126288E-2</v>
      </c>
      <c r="CH37" s="24">
        <f t="shared" si="23"/>
        <v>-4.875050999257652E-3</v>
      </c>
      <c r="CI37" s="24">
        <f t="shared" si="24"/>
        <v>7.5236673892516252E-3</v>
      </c>
      <c r="CJ37" s="24">
        <f t="shared" si="25"/>
        <v>-7.6032277538808299E-3</v>
      </c>
      <c r="CK37" s="24">
        <f t="shared" si="26"/>
        <v>-8.9481718344259394E-3</v>
      </c>
      <c r="CL37" s="24">
        <f t="shared" si="27"/>
        <v>6.0670187486628257E-3</v>
      </c>
      <c r="CM37" s="24">
        <f t="shared" si="28"/>
        <v>7.9084521716535853E-3</v>
      </c>
    </row>
    <row r="38" spans="1:91" x14ac:dyDescent="0.3">
      <c r="A38" s="29" t="s">
        <v>37</v>
      </c>
      <c r="B38" s="27">
        <v>184652.26329999999</v>
      </c>
      <c r="C38" s="27">
        <v>28.386517514000001</v>
      </c>
      <c r="D38" s="27">
        <v>14750.824924</v>
      </c>
      <c r="E38" s="27">
        <v>1572.7441535999999</v>
      </c>
      <c r="F38" s="27">
        <v>1493.4220682</v>
      </c>
      <c r="G38" s="27">
        <v>34.262910535000003</v>
      </c>
      <c r="H38" s="27">
        <v>16334.487853000001</v>
      </c>
      <c r="I38" s="27">
        <v>151.60737714000001</v>
      </c>
      <c r="J38" s="27">
        <v>418.66821701999999</v>
      </c>
      <c r="K38" s="27">
        <v>384.55750209000001</v>
      </c>
      <c r="L38" s="64">
        <v>26.207526331</v>
      </c>
      <c r="M38" s="64">
        <v>71.000060300000001</v>
      </c>
      <c r="N38" s="64">
        <v>27.934316682999999</v>
      </c>
      <c r="O38" s="27"/>
      <c r="P38" s="29" t="s">
        <v>37</v>
      </c>
      <c r="Q38" s="27">
        <v>19.702565080105799</v>
      </c>
      <c r="R38" s="27">
        <v>25.952227172128001</v>
      </c>
      <c r="S38" s="27">
        <v>150.581092798545</v>
      </c>
      <c r="T38" s="27">
        <v>150.581092798545</v>
      </c>
      <c r="U38" s="27">
        <v>75.877605560029096</v>
      </c>
      <c r="V38" s="27">
        <v>419.516661610847</v>
      </c>
      <c r="W38" s="27">
        <v>71.151868592220396</v>
      </c>
      <c r="X38" s="27">
        <v>1107.2764327048201</v>
      </c>
      <c r="Y38" s="27">
        <v>183767.00337064601</v>
      </c>
      <c r="Z38" s="27">
        <v>770.52774871200904</v>
      </c>
      <c r="AA38" s="27">
        <v>85.774883088901504</v>
      </c>
      <c r="AB38" s="27">
        <v>785.99604214076896</v>
      </c>
      <c r="AC38" s="27">
        <v>1210.8846765237499</v>
      </c>
      <c r="AD38" s="27">
        <v>381.03303067706003</v>
      </c>
      <c r="AE38" s="27">
        <v>381.03303067706003</v>
      </c>
      <c r="AF38" s="27">
        <v>116.917758322723</v>
      </c>
      <c r="AG38" s="27">
        <v>512.09247659823802</v>
      </c>
      <c r="AH38" s="27">
        <v>24.897673138285601</v>
      </c>
      <c r="AI38" s="27">
        <v>3.6547930029411799</v>
      </c>
      <c r="AJ38" s="27">
        <v>20.030178748989801</v>
      </c>
      <c r="AK38" s="27">
        <v>28.051656989398801</v>
      </c>
      <c r="AL38" s="27">
        <v>28.152752592249598</v>
      </c>
      <c r="AM38" s="27">
        <v>0</v>
      </c>
      <c r="AN38" s="27">
        <v>13153.2613012119</v>
      </c>
      <c r="AO38" s="27">
        <v>1344.55534938298</v>
      </c>
      <c r="AP38" s="27">
        <v>14614.7344089177</v>
      </c>
      <c r="AQ38" s="27">
        <v>456.84311055410899</v>
      </c>
      <c r="AR38" s="27">
        <v>0.258534527874689</v>
      </c>
      <c r="AS38" s="27">
        <v>6977.7441664114704</v>
      </c>
      <c r="AT38" s="27">
        <v>0.74142933381834997</v>
      </c>
      <c r="AU38" s="27">
        <v>0.17341251310372199</v>
      </c>
      <c r="AV38" s="27">
        <v>734.25662464657103</v>
      </c>
      <c r="AW38" s="27">
        <v>0.36456701466624702</v>
      </c>
      <c r="AX38" s="27">
        <v>0</v>
      </c>
      <c r="AY38" s="27">
        <v>3.28445156721065E-2</v>
      </c>
      <c r="AZ38" s="27">
        <v>1556.5681174512599</v>
      </c>
      <c r="BA38" s="27">
        <v>1477.86642063308</v>
      </c>
      <c r="BB38" s="27">
        <v>78.701696818179201</v>
      </c>
      <c r="BC38" s="27">
        <v>2.4076941186196802E-3</v>
      </c>
      <c r="BD38" s="27">
        <v>0</v>
      </c>
      <c r="BE38" s="27">
        <v>186.306971219762</v>
      </c>
      <c r="BF38" s="27">
        <v>1.7308280802702799E-2</v>
      </c>
      <c r="BG38" s="27">
        <v>111.046302544684</v>
      </c>
      <c r="BH38" s="27">
        <v>0</v>
      </c>
      <c r="BI38" s="27">
        <v>1.3846799915121999</v>
      </c>
      <c r="BJ38" s="27">
        <v>438.394156572253</v>
      </c>
      <c r="BK38" s="27">
        <v>112.175363127917</v>
      </c>
      <c r="BL38" s="27">
        <v>0.85993396363475905</v>
      </c>
      <c r="BM38" s="27">
        <v>4.02359001229076</v>
      </c>
      <c r="BN38" s="27">
        <v>3.65780231816002E-3</v>
      </c>
      <c r="BO38" s="27">
        <v>34.0029962364898</v>
      </c>
      <c r="BP38" s="27">
        <v>3859.8536921633499</v>
      </c>
      <c r="BQ38" s="27">
        <v>0</v>
      </c>
      <c r="BR38" s="27">
        <v>0</v>
      </c>
      <c r="BS38" s="27">
        <v>1829.0344221545899</v>
      </c>
      <c r="BT38" s="27">
        <v>451.93026799821399</v>
      </c>
      <c r="BU38" s="27">
        <v>16420.645494689601</v>
      </c>
      <c r="BV38" s="27">
        <v>2486.2462637447002</v>
      </c>
      <c r="BW38" s="29"/>
      <c r="BX38" s="100">
        <f t="shared" si="14"/>
        <v>16716.819795571966</v>
      </c>
      <c r="BY38" s="36">
        <f t="shared" si="15"/>
        <v>7.99999199789647E-3</v>
      </c>
      <c r="CA38" s="24">
        <f t="shared" si="16"/>
        <v>-4.7942002634201262E-3</v>
      </c>
      <c r="CB38" s="24">
        <f t="shared" si="17"/>
        <v>-8.2350686953801926E-3</v>
      </c>
      <c r="CC38" s="24">
        <f t="shared" si="18"/>
        <v>-9.225959618087325E-3</v>
      </c>
      <c r="CD38" s="24">
        <f t="shared" si="19"/>
        <v>-1.0285230507271726E-2</v>
      </c>
      <c r="CE38" s="24">
        <f t="shared" si="20"/>
        <v>-1.0416109349227048E-2</v>
      </c>
      <c r="CF38" s="24">
        <f t="shared" si="21"/>
        <v>-7.5858791460432888E-3</v>
      </c>
      <c r="CG38" s="24">
        <f t="shared" si="22"/>
        <v>5.2745848210831257E-3</v>
      </c>
      <c r="CH38" s="24">
        <f t="shared" si="23"/>
        <v>-6.7693562200954148E-3</v>
      </c>
      <c r="CI38" s="24">
        <f t="shared" si="24"/>
        <v>2.0265321234223966E-3</v>
      </c>
      <c r="CJ38" s="24">
        <f t="shared" si="25"/>
        <v>-9.1650049570873738E-3</v>
      </c>
      <c r="CK38" s="24">
        <f t="shared" si="26"/>
        <v>-9.7414443334934014E-3</v>
      </c>
      <c r="CL38" s="24">
        <f t="shared" si="27"/>
        <v>2.1381431449346879E-3</v>
      </c>
      <c r="CM38" s="24">
        <f t="shared" si="28"/>
        <v>4.2005790845140566E-3</v>
      </c>
    </row>
    <row r="39" spans="1:91" x14ac:dyDescent="0.3">
      <c r="A39" s="29" t="s">
        <v>38</v>
      </c>
      <c r="B39" s="27">
        <v>409514.14418</v>
      </c>
      <c r="C39" s="27">
        <v>60.863626453000002</v>
      </c>
      <c r="D39" s="27">
        <v>31040.080723999999</v>
      </c>
      <c r="E39" s="27">
        <v>3515.4115777000002</v>
      </c>
      <c r="F39" s="27">
        <v>3334.9438194999998</v>
      </c>
      <c r="G39" s="27">
        <v>74.171030392000006</v>
      </c>
      <c r="H39" s="27">
        <v>35979.199364</v>
      </c>
      <c r="I39" s="27">
        <v>331.07611718999999</v>
      </c>
      <c r="J39" s="27">
        <v>925.15519771000004</v>
      </c>
      <c r="K39" s="27">
        <v>837.80191616000002</v>
      </c>
      <c r="L39" s="64">
        <v>57.687915263000001</v>
      </c>
      <c r="M39" s="64">
        <v>155.53901549</v>
      </c>
      <c r="N39" s="64">
        <v>61.294357761000001</v>
      </c>
      <c r="O39" s="27"/>
      <c r="P39" s="29" t="s">
        <v>130</v>
      </c>
      <c r="Q39" s="27">
        <v>42.099321214482003</v>
      </c>
      <c r="R39" s="27">
        <v>57.083054900587499</v>
      </c>
      <c r="S39" s="27">
        <v>328.64217789297697</v>
      </c>
      <c r="T39" s="27">
        <v>328.64217789297697</v>
      </c>
      <c r="U39" s="27">
        <v>160.29804500975499</v>
      </c>
      <c r="V39" s="27">
        <v>926.55925828821296</v>
      </c>
      <c r="W39" s="27">
        <v>155.772563408118</v>
      </c>
      <c r="X39" s="27">
        <v>2419.8634942450899</v>
      </c>
      <c r="Y39" s="27">
        <v>407695.89585233398</v>
      </c>
      <c r="Z39" s="27">
        <v>1678.94740024511</v>
      </c>
      <c r="AA39" s="27">
        <v>187.315155246941</v>
      </c>
      <c r="AB39" s="27">
        <v>1717.9728034069899</v>
      </c>
      <c r="AC39" s="27">
        <v>2681.3337253113</v>
      </c>
      <c r="AD39" s="27">
        <v>829.71219502784697</v>
      </c>
      <c r="AE39" s="27">
        <v>829.71219502784697</v>
      </c>
      <c r="AF39" s="27">
        <v>245.77545080639501</v>
      </c>
      <c r="AG39" s="27">
        <v>1125.0993933990901</v>
      </c>
      <c r="AH39" s="27">
        <v>54.1408019125208</v>
      </c>
      <c r="AI39" s="27">
        <v>7.9142309649431999</v>
      </c>
      <c r="AJ39" s="27">
        <v>44.1594726559116</v>
      </c>
      <c r="AK39" s="27">
        <v>61.475676692761702</v>
      </c>
      <c r="AL39" s="27">
        <v>60.337427771182199</v>
      </c>
      <c r="AM39" s="27">
        <v>0</v>
      </c>
      <c r="AN39" s="27">
        <v>27649.753630626601</v>
      </c>
      <c r="AO39" s="27">
        <v>2826.4198809746599</v>
      </c>
      <c r="AP39" s="27">
        <v>30721.948962407601</v>
      </c>
      <c r="AQ39" s="27">
        <v>994.338409889383</v>
      </c>
      <c r="AR39" s="27">
        <v>0.58503916202318096</v>
      </c>
      <c r="AS39" s="27">
        <v>15384.63006263</v>
      </c>
      <c r="AT39" s="27">
        <v>1.63738321852764</v>
      </c>
      <c r="AU39" s="27">
        <v>0.374537668832707</v>
      </c>
      <c r="AV39" s="27">
        <v>1600.00961276917</v>
      </c>
      <c r="AW39" s="27">
        <v>0.80323069451104201</v>
      </c>
      <c r="AX39" s="27">
        <v>0</v>
      </c>
      <c r="AY39" s="27">
        <v>7.0799004558055906E-2</v>
      </c>
      <c r="AZ39" s="27">
        <v>3477.21157953686</v>
      </c>
      <c r="BA39" s="27">
        <v>3298.2656286778802</v>
      </c>
      <c r="BB39" s="27">
        <v>178.94595085897501</v>
      </c>
      <c r="BC39" s="27">
        <v>4.7223769727233102E-3</v>
      </c>
      <c r="BD39" s="27">
        <v>0</v>
      </c>
      <c r="BE39" s="27">
        <v>432.70255527813998</v>
      </c>
      <c r="BF39" s="27">
        <v>3.3947978273450301E-2</v>
      </c>
      <c r="BG39" s="27">
        <v>252.312942575108</v>
      </c>
      <c r="BH39" s="27">
        <v>0</v>
      </c>
      <c r="BI39" s="27">
        <v>3.0635011699928798</v>
      </c>
      <c r="BJ39" s="27">
        <v>996.11043640492198</v>
      </c>
      <c r="BK39" s="27">
        <v>261.662112667587</v>
      </c>
      <c r="BL39" s="27">
        <v>1.9945425815021101</v>
      </c>
      <c r="BM39" s="27">
        <v>8.5545320051588103</v>
      </c>
      <c r="BN39" s="27">
        <v>7.8457901938413892E-3</v>
      </c>
      <c r="BO39" s="27">
        <v>73.577764344868996</v>
      </c>
      <c r="BP39" s="27">
        <v>8510.09190799729</v>
      </c>
      <c r="BQ39" s="27">
        <v>0</v>
      </c>
      <c r="BR39" s="27">
        <v>0</v>
      </c>
      <c r="BS39" s="27">
        <v>4032.0225301087498</v>
      </c>
      <c r="BT39" s="27">
        <v>989.66894881641497</v>
      </c>
      <c r="BU39" s="27">
        <v>36134.354448982202</v>
      </c>
      <c r="BV39" s="27">
        <v>5465.3389873239603</v>
      </c>
      <c r="BW39" s="29"/>
      <c r="BX39" s="100">
        <f t="shared" si="14"/>
        <v>36786.015553457997</v>
      </c>
      <c r="BY39" s="36">
        <f t="shared" si="15"/>
        <v>7.9999954139346307E-3</v>
      </c>
      <c r="CA39" s="24">
        <f t="shared" si="16"/>
        <v>-4.4400134977189412E-3</v>
      </c>
      <c r="CB39" s="24">
        <f t="shared" si="17"/>
        <v>-8.6455361351848344E-3</v>
      </c>
      <c r="CC39" s="24">
        <f t="shared" si="18"/>
        <v>-1.0249063603317905E-2</v>
      </c>
      <c r="CD39" s="24">
        <f t="shared" si="19"/>
        <v>-1.086643692177091E-2</v>
      </c>
      <c r="CE39" s="24">
        <f t="shared" si="20"/>
        <v>-1.0998143539227208E-2</v>
      </c>
      <c r="CF39" s="24">
        <f t="shared" si="21"/>
        <v>-7.9986221574049887E-3</v>
      </c>
      <c r="CG39" s="24">
        <f t="shared" si="22"/>
        <v>4.3123551308772677E-3</v>
      </c>
      <c r="CH39" s="24">
        <f t="shared" si="23"/>
        <v>-7.3516003439964605E-3</v>
      </c>
      <c r="CI39" s="24">
        <f t="shared" si="24"/>
        <v>1.5176486947145042E-3</v>
      </c>
      <c r="CJ39" s="24">
        <f t="shared" si="25"/>
        <v>-9.6558875983856103E-3</v>
      </c>
      <c r="CK39" s="24">
        <f t="shared" si="26"/>
        <v>-1.0485044565312084E-2</v>
      </c>
      <c r="CL39" s="24">
        <f t="shared" si="27"/>
        <v>1.5015391307592635E-3</v>
      </c>
      <c r="CM39" s="24">
        <f t="shared" si="28"/>
        <v>2.9581667609391311E-3</v>
      </c>
    </row>
    <row r="40" spans="1:91" x14ac:dyDescent="0.3">
      <c r="A40" s="29" t="s">
        <v>39</v>
      </c>
      <c r="B40" s="27">
        <v>29128.670532</v>
      </c>
      <c r="C40" s="27">
        <v>4.1486035326000001</v>
      </c>
      <c r="D40" s="27">
        <v>2326.3192263999999</v>
      </c>
      <c r="E40" s="27">
        <v>227.52095768000001</v>
      </c>
      <c r="F40" s="27">
        <v>216.28279057</v>
      </c>
      <c r="G40" s="27">
        <v>5.1867781586000001</v>
      </c>
      <c r="H40" s="27">
        <v>2443.0014071999999</v>
      </c>
      <c r="I40" s="27">
        <v>24.314524422000002</v>
      </c>
      <c r="J40" s="27">
        <v>64.051865023999994</v>
      </c>
      <c r="K40" s="27">
        <v>63.229114015999997</v>
      </c>
      <c r="L40" s="64">
        <v>4.2406468594</v>
      </c>
      <c r="M40" s="64">
        <v>11.081272974999999</v>
      </c>
      <c r="N40" s="64">
        <v>4.1954439703000004</v>
      </c>
      <c r="O40" s="27"/>
      <c r="P40" s="29" t="s">
        <v>39</v>
      </c>
      <c r="Q40" s="27">
        <v>3.03554375458577</v>
      </c>
      <c r="R40" s="27">
        <v>4.1942441278664102</v>
      </c>
      <c r="S40" s="27">
        <v>24.148016680675202</v>
      </c>
      <c r="T40" s="27">
        <v>24.148016680675202</v>
      </c>
      <c r="U40" s="27">
        <v>11.9607976320706</v>
      </c>
      <c r="V40" s="27">
        <v>64.403595022937395</v>
      </c>
      <c r="W40" s="27">
        <v>11.1482567905809</v>
      </c>
      <c r="X40" s="27">
        <v>187.95346044694301</v>
      </c>
      <c r="Y40" s="27">
        <v>29096.544291186401</v>
      </c>
      <c r="Z40" s="27">
        <v>122.744994911126</v>
      </c>
      <c r="AA40" s="27">
        <v>14.6538975933199</v>
      </c>
      <c r="AB40" s="27">
        <v>123.819521561996</v>
      </c>
      <c r="AC40" s="27">
        <v>183.69597487675799</v>
      </c>
      <c r="AD40" s="27">
        <v>62.612183471265404</v>
      </c>
      <c r="AE40" s="27">
        <v>62.612183471265404</v>
      </c>
      <c r="AF40" s="27">
        <v>18.4581336133203</v>
      </c>
      <c r="AG40" s="27">
        <v>78.998951245445994</v>
      </c>
      <c r="AH40" s="27">
        <v>3.9394456459794802</v>
      </c>
      <c r="AI40" s="27">
        <v>0.58972370439326005</v>
      </c>
      <c r="AJ40" s="27">
        <v>3.3545758749308998</v>
      </c>
      <c r="AK40" s="27">
        <v>4.22312602047041</v>
      </c>
      <c r="AL40" s="27">
        <v>4.1209762429934198</v>
      </c>
      <c r="AM40" s="27">
        <v>0</v>
      </c>
      <c r="AN40" s="27">
        <v>2076.5348461449398</v>
      </c>
      <c r="AO40" s="27">
        <v>212.26837908475099</v>
      </c>
      <c r="AP40" s="27">
        <v>2307.2613588430099</v>
      </c>
      <c r="AQ40" s="27">
        <v>70.928775989461897</v>
      </c>
      <c r="AR40" s="27">
        <v>5.12569521100988E-2</v>
      </c>
      <c r="AS40" s="27">
        <v>1027.4257855850799</v>
      </c>
      <c r="AT40" s="27">
        <v>0.110297927214405</v>
      </c>
      <c r="AU40" s="27">
        <v>2.5440289797560502E-2</v>
      </c>
      <c r="AV40" s="27">
        <v>107.815533215386</v>
      </c>
      <c r="AW40" s="27">
        <v>5.6365496122620998E-2</v>
      </c>
      <c r="AX40" s="27">
        <v>0</v>
      </c>
      <c r="AY40" s="27">
        <v>4.7898232444319403E-3</v>
      </c>
      <c r="AZ40" s="27">
        <v>224.928889771755</v>
      </c>
      <c r="BA40" s="27">
        <v>213.78121237409101</v>
      </c>
      <c r="BB40" s="27">
        <v>11.147677397664101</v>
      </c>
      <c r="BC40" s="27">
        <v>2.5480639560839202E-4</v>
      </c>
      <c r="BD40" s="27">
        <v>0</v>
      </c>
      <c r="BE40" s="27">
        <v>26.698471976498698</v>
      </c>
      <c r="BF40" s="27">
        <v>1.8317289196801E-3</v>
      </c>
      <c r="BG40" s="27">
        <v>15.858628449544399</v>
      </c>
      <c r="BH40" s="27">
        <v>0</v>
      </c>
      <c r="BI40" s="27">
        <v>0.20007406978730899</v>
      </c>
      <c r="BJ40" s="27">
        <v>62.2751804758677</v>
      </c>
      <c r="BK40" s="27">
        <v>24.286936370702701</v>
      </c>
      <c r="BL40" s="27">
        <v>0.12749931469325401</v>
      </c>
      <c r="BM40" s="27">
        <v>0.55506243820168999</v>
      </c>
      <c r="BN40" s="27">
        <v>5.2541030771011295E-4</v>
      </c>
      <c r="BO40" s="27">
        <v>5.1559842281342796</v>
      </c>
      <c r="BP40" s="27">
        <v>561.65446809998195</v>
      </c>
      <c r="BQ40" s="27">
        <v>0</v>
      </c>
      <c r="BR40" s="27">
        <v>0</v>
      </c>
      <c r="BS40" s="27">
        <v>268.77063144128198</v>
      </c>
      <c r="BT40" s="27">
        <v>65.434170775310307</v>
      </c>
      <c r="BU40" s="27">
        <v>2464.28072410809</v>
      </c>
      <c r="BV40" s="27">
        <v>363.10729928619799</v>
      </c>
      <c r="BW40" s="29"/>
      <c r="BX40" s="100">
        <f t="shared" si="14"/>
        <v>2507.4800498506693</v>
      </c>
      <c r="BY40" s="36">
        <f t="shared" si="15"/>
        <v>8.000018525242512E-3</v>
      </c>
      <c r="CA40" s="24">
        <f t="shared" si="16"/>
        <v>-1.1029078988794201E-3</v>
      </c>
      <c r="CB40" s="24">
        <f t="shared" si="17"/>
        <v>-6.6594191007849452E-3</v>
      </c>
      <c r="CC40" s="24">
        <f t="shared" si="18"/>
        <v>-8.1922839052842398E-3</v>
      </c>
      <c r="CD40" s="24">
        <f t="shared" si="19"/>
        <v>-1.1392655580725285E-2</v>
      </c>
      <c r="CE40" s="24">
        <f t="shared" si="20"/>
        <v>-1.1566237837584004E-2</v>
      </c>
      <c r="CF40" s="24">
        <f t="shared" si="21"/>
        <v>-5.9370055020884771E-3</v>
      </c>
      <c r="CG40" s="24">
        <f t="shared" si="22"/>
        <v>8.7103170900253331E-3</v>
      </c>
      <c r="CH40" s="24">
        <f t="shared" si="23"/>
        <v>-6.8480772411958933E-3</v>
      </c>
      <c r="CI40" s="24">
        <f t="shared" si="24"/>
        <v>5.4913311080888759E-3</v>
      </c>
      <c r="CJ40" s="24">
        <f t="shared" si="25"/>
        <v>-9.7570645158570526E-3</v>
      </c>
      <c r="CK40" s="24">
        <f t="shared" si="26"/>
        <v>-1.0942371075000379E-2</v>
      </c>
      <c r="CL40" s="24">
        <f t="shared" si="27"/>
        <v>6.044776239338248E-3</v>
      </c>
      <c r="CM40" s="24">
        <f t="shared" si="28"/>
        <v>6.598121764078797E-3</v>
      </c>
    </row>
    <row r="41" spans="1:91" x14ac:dyDescent="0.3">
      <c r="A41" s="29" t="s">
        <v>40</v>
      </c>
      <c r="B41" s="27">
        <v>201750.88299000001</v>
      </c>
      <c r="C41" s="27">
        <v>26.304511403999999</v>
      </c>
      <c r="D41" s="27">
        <v>14932.449188000001</v>
      </c>
      <c r="E41" s="27">
        <v>1491.6871232999999</v>
      </c>
      <c r="F41" s="27">
        <v>1412.3291896000001</v>
      </c>
      <c r="G41" s="27">
        <v>33.451450813000001</v>
      </c>
      <c r="H41" s="27">
        <v>23602.621351000002</v>
      </c>
      <c r="I41" s="27">
        <v>162.19105069</v>
      </c>
      <c r="J41" s="27">
        <v>590.15177763999998</v>
      </c>
      <c r="K41" s="27">
        <v>391.94886086999998</v>
      </c>
      <c r="L41" s="64">
        <v>28.017835148</v>
      </c>
      <c r="M41" s="64">
        <v>88.654186765000006</v>
      </c>
      <c r="N41" s="64">
        <v>34.766033335000003</v>
      </c>
      <c r="O41" s="27"/>
      <c r="P41" s="29" t="s">
        <v>40</v>
      </c>
      <c r="Q41" s="27">
        <v>24.5258559483966</v>
      </c>
      <c r="R41" s="27">
        <v>27.838201472444101</v>
      </c>
      <c r="S41" s="27">
        <v>162.227978286351</v>
      </c>
      <c r="T41" s="27">
        <v>162.227978286351</v>
      </c>
      <c r="U41" s="27">
        <v>78.201874284594595</v>
      </c>
      <c r="V41" s="27">
        <v>599.78047372995502</v>
      </c>
      <c r="W41" s="27">
        <v>89.924872038619498</v>
      </c>
      <c r="X41" s="27">
        <v>1260.1296911780901</v>
      </c>
      <c r="Y41" s="27">
        <v>202442.24118520401</v>
      </c>
      <c r="Z41" s="27">
        <v>917.14969364608896</v>
      </c>
      <c r="AA41" s="27">
        <v>98.8046139048908</v>
      </c>
      <c r="AB41" s="27">
        <v>990.56320986353205</v>
      </c>
      <c r="AC41" s="27">
        <v>2120.2064261220098</v>
      </c>
      <c r="AD41" s="27">
        <v>390.36401015468499</v>
      </c>
      <c r="AE41" s="27">
        <v>390.36401015468499</v>
      </c>
      <c r="AF41" s="27">
        <v>119.38387822461701</v>
      </c>
      <c r="AG41" s="27">
        <v>915.22633570666403</v>
      </c>
      <c r="AH41" s="27">
        <v>37.120709963606402</v>
      </c>
      <c r="AI41" s="27">
        <v>3.6497138304535399</v>
      </c>
      <c r="AJ41" s="27">
        <v>35.334424153915599</v>
      </c>
      <c r="AK41" s="27">
        <v>35.307415832660197</v>
      </c>
      <c r="AL41" s="27">
        <v>26.332950258436799</v>
      </c>
      <c r="AM41" s="27">
        <v>0</v>
      </c>
      <c r="AN41" s="27">
        <v>13430.6777438339</v>
      </c>
      <c r="AO41" s="27">
        <v>1372.9135285239499</v>
      </c>
      <c r="AP41" s="27">
        <v>14922.975150582501</v>
      </c>
      <c r="AQ41" s="27">
        <v>627.47948567513697</v>
      </c>
      <c r="AR41" s="27">
        <v>0.244093003301421</v>
      </c>
      <c r="AS41" s="27">
        <v>10633.5781169728</v>
      </c>
      <c r="AT41" s="27">
        <v>0.67650131869464303</v>
      </c>
      <c r="AU41" s="27">
        <v>0.14792168047311099</v>
      </c>
      <c r="AV41" s="27">
        <v>644.93987643093703</v>
      </c>
      <c r="AW41" s="27">
        <v>0.32718241020298999</v>
      </c>
      <c r="AX41" s="27">
        <v>0</v>
      </c>
      <c r="AY41" s="27">
        <v>2.77288152581887E-2</v>
      </c>
      <c r="AZ41" s="27">
        <v>1479.3513764402001</v>
      </c>
      <c r="BA41" s="27">
        <v>1400.3445598702599</v>
      </c>
      <c r="BB41" s="27">
        <v>79.006816569938806</v>
      </c>
      <c r="BC41" s="27">
        <v>1.0639657655274199E-3</v>
      </c>
      <c r="BD41" s="27">
        <v>0</v>
      </c>
      <c r="BE41" s="27">
        <v>198.47970218863799</v>
      </c>
      <c r="BF41" s="27">
        <v>7.6484760770956298E-3</v>
      </c>
      <c r="BG41" s="27">
        <v>111.148222137711</v>
      </c>
      <c r="BH41" s="27">
        <v>0</v>
      </c>
      <c r="BI41" s="27">
        <v>1.27813899359006</v>
      </c>
      <c r="BJ41" s="27">
        <v>439.06467864878698</v>
      </c>
      <c r="BK41" s="27">
        <v>113.857137233928</v>
      </c>
      <c r="BL41" s="27">
        <v>0.90904403666286304</v>
      </c>
      <c r="BM41" s="27">
        <v>3.0897503310791001</v>
      </c>
      <c r="BN41" s="27">
        <v>3.0074330847622002E-3</v>
      </c>
      <c r="BO41" s="27">
        <v>33.507253309523399</v>
      </c>
      <c r="BP41" s="27">
        <v>6081.81314250181</v>
      </c>
      <c r="BQ41" s="27">
        <v>0</v>
      </c>
      <c r="BR41" s="27">
        <v>0</v>
      </c>
      <c r="BS41" s="27">
        <v>2743.9136267706799</v>
      </c>
      <c r="BT41" s="27">
        <v>647.90597731728201</v>
      </c>
      <c r="BU41" s="27">
        <v>24047.848627788098</v>
      </c>
      <c r="BV41" s="27">
        <v>3399.41695586275</v>
      </c>
      <c r="BW41" s="29"/>
      <c r="BX41" s="100">
        <f t="shared" si="14"/>
        <v>24475.809421355487</v>
      </c>
      <c r="BY41" s="36">
        <f t="shared" si="15"/>
        <v>8.0000051611663556E-3</v>
      </c>
      <c r="CA41" s="24">
        <f t="shared" si="16"/>
        <v>3.4267914219650013E-3</v>
      </c>
      <c r="CB41" s="24">
        <f t="shared" si="17"/>
        <v>1.081139809062387E-3</v>
      </c>
      <c r="CC41" s="24">
        <f t="shared" si="18"/>
        <v>-6.3445971241699408E-4</v>
      </c>
      <c r="CD41" s="24">
        <f t="shared" si="19"/>
        <v>-8.2696610214815034E-3</v>
      </c>
      <c r="CE41" s="24">
        <f t="shared" si="20"/>
        <v>-8.485719772692973E-3</v>
      </c>
      <c r="CF41" s="24">
        <f t="shared" si="21"/>
        <v>1.6681637168846552E-3</v>
      </c>
      <c r="CG41" s="24">
        <f t="shared" si="22"/>
        <v>1.8863467331319675E-2</v>
      </c>
      <c r="CH41" s="24">
        <f t="shared" si="23"/>
        <v>2.2767961730260302E-4</v>
      </c>
      <c r="CI41" s="24">
        <f t="shared" si="24"/>
        <v>1.631562668244417E-2</v>
      </c>
      <c r="CJ41" s="24">
        <f t="shared" si="25"/>
        <v>-4.0435140232251941E-3</v>
      </c>
      <c r="CK41" s="24">
        <f t="shared" si="26"/>
        <v>-6.4114045431065744E-3</v>
      </c>
      <c r="CL41" s="24">
        <f t="shared" si="27"/>
        <v>1.4333054308960721E-2</v>
      </c>
      <c r="CM41" s="24">
        <f t="shared" si="28"/>
        <v>1.5572167593683128E-2</v>
      </c>
    </row>
    <row r="42" spans="1:91" x14ac:dyDescent="0.3">
      <c r="A42" s="29" t="s">
        <v>41</v>
      </c>
      <c r="B42" s="27">
        <v>44615.699615999998</v>
      </c>
      <c r="C42" s="27">
        <v>20.256514031999998</v>
      </c>
      <c r="D42" s="27">
        <v>15592.265361</v>
      </c>
      <c r="E42" s="27">
        <v>1337.0629573000001</v>
      </c>
      <c r="F42" s="27">
        <v>1290.5127629000001</v>
      </c>
      <c r="G42" s="27">
        <v>22.611374080000001</v>
      </c>
      <c r="H42" s="27">
        <v>5610.5764503</v>
      </c>
      <c r="I42" s="27">
        <v>131.95250587000001</v>
      </c>
      <c r="J42" s="27">
        <v>145.17263876999999</v>
      </c>
      <c r="K42" s="27">
        <v>358.43580953999998</v>
      </c>
      <c r="L42" s="64">
        <v>30.384303060000001</v>
      </c>
      <c r="M42" s="64">
        <v>19.754049176999999</v>
      </c>
      <c r="N42" s="64">
        <v>11.914553729</v>
      </c>
      <c r="O42" s="27"/>
      <c r="P42" s="29" t="s">
        <v>41</v>
      </c>
      <c r="Q42" s="27">
        <v>13.8652602371808</v>
      </c>
      <c r="R42" s="27">
        <v>30.1042572854418</v>
      </c>
      <c r="S42" s="27">
        <v>130.91511883066099</v>
      </c>
      <c r="T42" s="27">
        <v>130.91511883066099</v>
      </c>
      <c r="U42" s="27">
        <v>81.945748562575403</v>
      </c>
      <c r="V42" s="27">
        <v>145.68333837909299</v>
      </c>
      <c r="W42" s="27">
        <v>19.884303305590802</v>
      </c>
      <c r="X42" s="27">
        <v>321.28553427139502</v>
      </c>
      <c r="Y42" s="27">
        <v>44565.464205426601</v>
      </c>
      <c r="Z42" s="27">
        <v>378.62374485672302</v>
      </c>
      <c r="AA42" s="27">
        <v>22.8506960719142</v>
      </c>
      <c r="AB42" s="27">
        <v>216.67523578666601</v>
      </c>
      <c r="AC42" s="27">
        <v>356.81056460048598</v>
      </c>
      <c r="AD42" s="27">
        <v>355.23045428562801</v>
      </c>
      <c r="AE42" s="27">
        <v>355.23045428562801</v>
      </c>
      <c r="AF42" s="27">
        <v>123.577384801335</v>
      </c>
      <c r="AG42" s="27">
        <v>166.22071271423999</v>
      </c>
      <c r="AH42" s="27">
        <v>7.7164632894373302</v>
      </c>
      <c r="AI42" s="27">
        <v>4.05829768841636</v>
      </c>
      <c r="AJ42" s="27">
        <v>5.8015294330466203</v>
      </c>
      <c r="AK42" s="27">
        <v>11.964591230714399</v>
      </c>
      <c r="AL42" s="27">
        <v>20.0900725790219</v>
      </c>
      <c r="AM42" s="27">
        <v>0</v>
      </c>
      <c r="AN42" s="27">
        <v>13902.449420107199</v>
      </c>
      <c r="AO42" s="27">
        <v>1421.1401479808401</v>
      </c>
      <c r="AP42" s="27">
        <v>15447.1669528894</v>
      </c>
      <c r="AQ42" s="27">
        <v>152.28694075431099</v>
      </c>
      <c r="AR42" s="27">
        <v>4.8880355117203102E-2</v>
      </c>
      <c r="AS42" s="27">
        <v>2241.6926729635002</v>
      </c>
      <c r="AT42" s="27">
        <v>0.72372645689688397</v>
      </c>
      <c r="AU42" s="27">
        <v>0.236240447317801</v>
      </c>
      <c r="AV42" s="27">
        <v>904.04350601035105</v>
      </c>
      <c r="AW42" s="27">
        <v>0.33410649514707502</v>
      </c>
      <c r="AX42" s="27">
        <v>0</v>
      </c>
      <c r="AY42" s="27">
        <v>4.4233964141823297E-2</v>
      </c>
      <c r="AZ42" s="27">
        <v>1325.11432836074</v>
      </c>
      <c r="BA42" s="27">
        <v>1278.8792581821101</v>
      </c>
      <c r="BB42" s="27">
        <v>46.235070178629499</v>
      </c>
      <c r="BC42" s="27">
        <v>1.5245438482779101E-3</v>
      </c>
      <c r="BD42" s="27">
        <v>0</v>
      </c>
      <c r="BE42" s="27">
        <v>41.453879069869998</v>
      </c>
      <c r="BF42" s="27">
        <v>1.0959449860833199E-2</v>
      </c>
      <c r="BG42" s="27">
        <v>65.458838340580996</v>
      </c>
      <c r="BH42" s="27">
        <v>0</v>
      </c>
      <c r="BI42" s="27">
        <v>1.39797700898934</v>
      </c>
      <c r="BJ42" s="27">
        <v>260.79410723281302</v>
      </c>
      <c r="BK42" s="27">
        <v>21.378762986679</v>
      </c>
      <c r="BL42" s="27">
        <v>0.17226689991567301</v>
      </c>
      <c r="BM42" s="27">
        <v>4.1542287244608298</v>
      </c>
      <c r="BN42" s="27">
        <v>4.7831828072554096E-3</v>
      </c>
      <c r="BO42" s="27">
        <v>22.4349939965938</v>
      </c>
      <c r="BP42" s="27">
        <v>1209.9033762685301</v>
      </c>
      <c r="BQ42" s="27">
        <v>0</v>
      </c>
      <c r="BR42" s="27">
        <v>0</v>
      </c>
      <c r="BS42" s="27">
        <v>565.25264128654396</v>
      </c>
      <c r="BT42" s="27">
        <v>145.20443155568</v>
      </c>
      <c r="BU42" s="27">
        <v>5657.1835176948498</v>
      </c>
      <c r="BV42" s="27">
        <v>750.93263653669305</v>
      </c>
      <c r="BW42" s="29"/>
      <c r="BX42" s="100">
        <f t="shared" si="14"/>
        <v>5752.2591459782752</v>
      </c>
      <c r="BY42" s="36">
        <f t="shared" si="15"/>
        <v>8.0000031836400913E-3</v>
      </c>
      <c r="CA42" s="24">
        <f t="shared" si="16"/>
        <v>-1.1259581493905837E-3</v>
      </c>
      <c r="CB42" s="24">
        <f t="shared" si="17"/>
        <v>-8.2166878622434453E-3</v>
      </c>
      <c r="CC42" s="24">
        <f t="shared" si="18"/>
        <v>-9.3057939145600871E-3</v>
      </c>
      <c r="CD42" s="24">
        <f t="shared" si="19"/>
        <v>-8.9364744375152998E-3</v>
      </c>
      <c r="CE42" s="24">
        <f t="shared" si="20"/>
        <v>-9.0146374777011432E-3</v>
      </c>
      <c r="CF42" s="24">
        <f t="shared" si="21"/>
        <v>-7.8005026488952335E-3</v>
      </c>
      <c r="CG42" s="24">
        <f t="shared" si="22"/>
        <v>8.3070015724244634E-3</v>
      </c>
      <c r="CH42" s="24">
        <f t="shared" si="23"/>
        <v>-7.8618214371848315E-3</v>
      </c>
      <c r="CI42" s="24">
        <f t="shared" si="24"/>
        <v>3.5178778413066346E-3</v>
      </c>
      <c r="CJ42" s="24">
        <f t="shared" si="25"/>
        <v>-8.9426200425832773E-3</v>
      </c>
      <c r="CK42" s="24">
        <f t="shared" si="26"/>
        <v>-9.2167911176107165E-3</v>
      </c>
      <c r="CL42" s="24">
        <f t="shared" si="27"/>
        <v>6.5937938811279273E-3</v>
      </c>
      <c r="CM42" s="24">
        <f t="shared" si="28"/>
        <v>4.1996958385951367E-3</v>
      </c>
    </row>
    <row r="43" spans="1:91" x14ac:dyDescent="0.3">
      <c r="A43" s="29" t="s">
        <v>42</v>
      </c>
      <c r="B43" s="27">
        <v>217385.21452000001</v>
      </c>
      <c r="C43" s="27">
        <v>34.222391313999999</v>
      </c>
      <c r="D43" s="27">
        <v>19999.948636000001</v>
      </c>
      <c r="E43" s="27">
        <v>1947.7890184</v>
      </c>
      <c r="F43" s="27">
        <v>1852.3141450000001</v>
      </c>
      <c r="G43" s="27">
        <v>41.818366361999999</v>
      </c>
      <c r="H43" s="27">
        <v>23324.389074999999</v>
      </c>
      <c r="I43" s="27">
        <v>207.04067179</v>
      </c>
      <c r="J43" s="27">
        <v>593.36398424000004</v>
      </c>
      <c r="K43" s="27">
        <v>527.66570731000002</v>
      </c>
      <c r="L43" s="64">
        <v>38.922373022999999</v>
      </c>
      <c r="M43" s="64">
        <v>89.814226806999997</v>
      </c>
      <c r="N43" s="64">
        <v>36.551527053000001</v>
      </c>
      <c r="O43" s="27"/>
      <c r="P43" s="29" t="s">
        <v>42</v>
      </c>
      <c r="Q43" s="27">
        <v>27.8053582638107</v>
      </c>
      <c r="R43" s="27">
        <v>38.547084563378696</v>
      </c>
      <c r="S43" s="27">
        <v>206.04673941215299</v>
      </c>
      <c r="T43" s="27">
        <v>206.04673941215299</v>
      </c>
      <c r="U43" s="27">
        <v>106.012104608095</v>
      </c>
      <c r="V43" s="27">
        <v>599.76350114659294</v>
      </c>
      <c r="W43" s="27">
        <v>90.736835468591295</v>
      </c>
      <c r="X43" s="27">
        <v>1400.3467671255901</v>
      </c>
      <c r="Y43" s="27">
        <v>217542.99659848801</v>
      </c>
      <c r="Z43" s="27">
        <v>1006.14724342698</v>
      </c>
      <c r="AA43" s="27">
        <v>110.57727587786</v>
      </c>
      <c r="AB43" s="27">
        <v>999.82220949979296</v>
      </c>
      <c r="AC43" s="27">
        <v>1937.24436879264</v>
      </c>
      <c r="AD43" s="27">
        <v>523.36725485402303</v>
      </c>
      <c r="AE43" s="27">
        <v>523.36725485402303</v>
      </c>
      <c r="AF43" s="27">
        <v>158.86262164343501</v>
      </c>
      <c r="AG43" s="27">
        <v>830.80983639111798</v>
      </c>
      <c r="AH43" s="27">
        <v>35.067391974591601</v>
      </c>
      <c r="AI43" s="27">
        <v>5.1016121290916399</v>
      </c>
      <c r="AJ43" s="27">
        <v>31.198727581082501</v>
      </c>
      <c r="AK43" s="27">
        <v>36.946727766782601</v>
      </c>
      <c r="AL43" s="27">
        <v>34.041574580928902</v>
      </c>
      <c r="AM43" s="27">
        <v>0</v>
      </c>
      <c r="AN43" s="27">
        <v>17872.0329929176</v>
      </c>
      <c r="AO43" s="27">
        <v>1826.91932026212</v>
      </c>
      <c r="AP43" s="27">
        <v>19857.8149348232</v>
      </c>
      <c r="AQ43" s="27">
        <v>622.71872855652305</v>
      </c>
      <c r="AR43" s="27">
        <v>0.37029006994163199</v>
      </c>
      <c r="AS43" s="27">
        <v>10243.3994211425</v>
      </c>
      <c r="AT43" s="27">
        <v>0.94096263165726901</v>
      </c>
      <c r="AU43" s="27">
        <v>0.223493820224099</v>
      </c>
      <c r="AV43" s="27">
        <v>939.12500592492097</v>
      </c>
      <c r="AW43" s="27">
        <v>0.47128412804444503</v>
      </c>
      <c r="AX43" s="27">
        <v>0</v>
      </c>
      <c r="AY43" s="27">
        <v>4.2222839762562199E-2</v>
      </c>
      <c r="AZ43" s="27">
        <v>1929.19902974109</v>
      </c>
      <c r="BA43" s="27">
        <v>1834.2707785089799</v>
      </c>
      <c r="BB43" s="27">
        <v>94.928251232108096</v>
      </c>
      <c r="BC43" s="27">
        <v>2.7346410743122902E-3</v>
      </c>
      <c r="BD43" s="27">
        <v>0</v>
      </c>
      <c r="BE43" s="27">
        <v>220.89074506302401</v>
      </c>
      <c r="BF43" s="27">
        <v>1.9658680588854501E-2</v>
      </c>
      <c r="BG43" s="27">
        <v>134.54483714016399</v>
      </c>
      <c r="BH43" s="27">
        <v>0</v>
      </c>
      <c r="BI43" s="27">
        <v>1.7327577143581501</v>
      </c>
      <c r="BJ43" s="27">
        <v>529.84880463190996</v>
      </c>
      <c r="BK43" s="27">
        <v>163.903160961449</v>
      </c>
      <c r="BL43" s="27">
        <v>1.0375300224320201</v>
      </c>
      <c r="BM43" s="27">
        <v>5.0157789316401802</v>
      </c>
      <c r="BN43" s="27">
        <v>4.6722692394605197E-3</v>
      </c>
      <c r="BO43" s="27">
        <v>41.635324196056999</v>
      </c>
      <c r="BP43" s="27">
        <v>5802.3011266646399</v>
      </c>
      <c r="BQ43" s="27">
        <v>0</v>
      </c>
      <c r="BR43" s="27">
        <v>0</v>
      </c>
      <c r="BS43" s="27">
        <v>2668.3952962621202</v>
      </c>
      <c r="BT43" s="27">
        <v>631.59927044234803</v>
      </c>
      <c r="BU43" s="27">
        <v>23645.530928752101</v>
      </c>
      <c r="BV43" s="27">
        <v>3383.30343044133</v>
      </c>
      <c r="BW43" s="29"/>
      <c r="BX43" s="100">
        <f t="shared" si="14"/>
        <v>24058.652383653025</v>
      </c>
      <c r="BY43" s="36">
        <f t="shared" si="15"/>
        <v>8.0000051448183042E-3</v>
      </c>
      <c r="CA43" s="24">
        <f t="shared" si="16"/>
        <v>7.258178935324322E-4</v>
      </c>
      <c r="CB43" s="24">
        <f t="shared" si="17"/>
        <v>-5.2835797303599627E-3</v>
      </c>
      <c r="CC43" s="24">
        <f t="shared" si="18"/>
        <v>-7.1067033102754891E-3</v>
      </c>
      <c r="CD43" s="24">
        <f t="shared" si="19"/>
        <v>-9.544149023994716E-3</v>
      </c>
      <c r="CE43" s="24">
        <f t="shared" si="20"/>
        <v>-9.7409861819201041E-3</v>
      </c>
      <c r="CF43" s="24">
        <f t="shared" si="21"/>
        <v>-4.3770759564947768E-3</v>
      </c>
      <c r="CG43" s="24">
        <f t="shared" si="22"/>
        <v>1.3768500118886915E-2</v>
      </c>
      <c r="CH43" s="24">
        <f t="shared" si="23"/>
        <v>-4.8006624459524354E-3</v>
      </c>
      <c r="CI43" s="24">
        <f t="shared" si="24"/>
        <v>1.0785145503547233E-2</v>
      </c>
      <c r="CJ43" s="24">
        <f t="shared" si="25"/>
        <v>-8.1461660222154134E-3</v>
      </c>
      <c r="CK43" s="24">
        <f t="shared" si="26"/>
        <v>-9.6419727389061519E-3</v>
      </c>
      <c r="CL43" s="24">
        <f t="shared" si="27"/>
        <v>1.0272411113373753E-2</v>
      </c>
      <c r="CM43" s="24">
        <f t="shared" si="28"/>
        <v>1.0812153298261821E-2</v>
      </c>
    </row>
    <row r="44" spans="1:91" x14ac:dyDescent="0.3">
      <c r="A44" s="29" t="s">
        <v>43</v>
      </c>
      <c r="B44" s="27">
        <v>831970.06967</v>
      </c>
      <c r="C44" s="27">
        <v>128.17334652</v>
      </c>
      <c r="D44" s="27">
        <v>71095.495423</v>
      </c>
      <c r="E44" s="27">
        <v>7448.5981308</v>
      </c>
      <c r="F44" s="27">
        <v>7093.5981511</v>
      </c>
      <c r="G44" s="27">
        <v>155.10579208999999</v>
      </c>
      <c r="H44" s="27">
        <v>67340.820896999998</v>
      </c>
      <c r="I44" s="27">
        <v>714.16534569999999</v>
      </c>
      <c r="J44" s="27">
        <v>1861.0320733000001</v>
      </c>
      <c r="K44" s="27">
        <v>1864.5542954</v>
      </c>
      <c r="L44" s="64">
        <v>135.12214388999999</v>
      </c>
      <c r="M44" s="64">
        <v>276.81557342000002</v>
      </c>
      <c r="N44" s="64">
        <v>104.34462076</v>
      </c>
      <c r="O44" s="27"/>
      <c r="P44" s="29" t="s">
        <v>43</v>
      </c>
      <c r="Q44" s="27">
        <v>89.9869150304539</v>
      </c>
      <c r="R44" s="27">
        <v>133.462198805523</v>
      </c>
      <c r="S44" s="27">
        <v>707.54382399634096</v>
      </c>
      <c r="T44" s="27">
        <v>707.54382399634096</v>
      </c>
      <c r="U44" s="27">
        <v>378.64647077759702</v>
      </c>
      <c r="V44" s="27">
        <v>1867.0646300763599</v>
      </c>
      <c r="W44" s="27">
        <v>277.274750151425</v>
      </c>
      <c r="X44" s="27">
        <v>4477.4206715725904</v>
      </c>
      <c r="Y44" s="27">
        <v>828007.45969212404</v>
      </c>
      <c r="Z44" s="27">
        <v>3288.4861053381301</v>
      </c>
      <c r="AA44" s="27">
        <v>333.25578093057197</v>
      </c>
      <c r="AB44" s="27">
        <v>3105.5983421375099</v>
      </c>
      <c r="AC44" s="27">
        <v>5393.5444689855103</v>
      </c>
      <c r="AD44" s="27">
        <v>1843.69800682755</v>
      </c>
      <c r="AE44" s="27">
        <v>1843.69800682755</v>
      </c>
      <c r="AF44" s="27">
        <v>562.47300230691599</v>
      </c>
      <c r="AG44" s="27">
        <v>2341.6338968774799</v>
      </c>
      <c r="AH44" s="27">
        <v>101.153317910911</v>
      </c>
      <c r="AI44" s="27">
        <v>18.539523688976701</v>
      </c>
      <c r="AJ44" s="27">
        <v>86.596881522549495</v>
      </c>
      <c r="AK44" s="27">
        <v>104.545345391857</v>
      </c>
      <c r="AL44" s="27">
        <v>126.920266462298</v>
      </c>
      <c r="AM44" s="27">
        <v>0</v>
      </c>
      <c r="AN44" s="27">
        <v>63278.218692077098</v>
      </c>
      <c r="AO44" s="27">
        <v>6468.43977808605</v>
      </c>
      <c r="AP44" s="27">
        <v>70309.131472470093</v>
      </c>
      <c r="AQ44" s="27">
        <v>1873.9918048469799</v>
      </c>
      <c r="AR44" s="27">
        <v>1.0958599350137801</v>
      </c>
      <c r="AS44" s="27">
        <v>28406.079060768199</v>
      </c>
      <c r="AT44" s="27">
        <v>3.5972529553619101</v>
      </c>
      <c r="AU44" s="27">
        <v>0.90536143523647294</v>
      </c>
      <c r="AV44" s="27">
        <v>3743.0564130876201</v>
      </c>
      <c r="AW44" s="27">
        <v>1.7495694498718499</v>
      </c>
      <c r="AX44" s="27">
        <v>0</v>
      </c>
      <c r="AY44" s="27">
        <v>0.17048241575599199</v>
      </c>
      <c r="AZ44" s="27">
        <v>7356.3417772590401</v>
      </c>
      <c r="BA44" s="27">
        <v>7004.9373924896699</v>
      </c>
      <c r="BB44" s="27">
        <v>351.40438476936799</v>
      </c>
      <c r="BC44" s="27">
        <v>9.14953755280235E-3</v>
      </c>
      <c r="BD44" s="27">
        <v>0</v>
      </c>
      <c r="BE44" s="27">
        <v>767.55835239140697</v>
      </c>
      <c r="BF44" s="27">
        <v>6.5774076345232801E-2</v>
      </c>
      <c r="BG44" s="27">
        <v>496.40337612879301</v>
      </c>
      <c r="BH44" s="27">
        <v>0</v>
      </c>
      <c r="BI44" s="27">
        <v>6.7552522599800504</v>
      </c>
      <c r="BJ44" s="27">
        <v>1961.0119003345501</v>
      </c>
      <c r="BK44" s="27">
        <v>457.456511987645</v>
      </c>
      <c r="BL44" s="27">
        <v>3.5356697360736802</v>
      </c>
      <c r="BM44" s="27">
        <v>19.004271295270499</v>
      </c>
      <c r="BN44" s="27">
        <v>1.8707450823966399E-2</v>
      </c>
      <c r="BO44" s="27">
        <v>153.70351094182499</v>
      </c>
      <c r="BP44" s="27">
        <v>16067.6705304524</v>
      </c>
      <c r="BQ44" s="27">
        <v>0</v>
      </c>
      <c r="BR44" s="27">
        <v>0</v>
      </c>
      <c r="BS44" s="27">
        <v>7683.4143016831204</v>
      </c>
      <c r="BT44" s="27">
        <v>1668.30652571263</v>
      </c>
      <c r="BU44" s="27">
        <v>67734.966984242405</v>
      </c>
      <c r="BV44" s="27">
        <v>9418.6915675101809</v>
      </c>
      <c r="BW44" s="29"/>
      <c r="BX44" s="100">
        <f t="shared" si="14"/>
        <v>68834.977501069981</v>
      </c>
      <c r="BY44" s="36">
        <f t="shared" si="15"/>
        <v>7.9999992963525005E-3</v>
      </c>
      <c r="CA44" s="24">
        <f t="shared" si="16"/>
        <v>-4.7629237184550607E-3</v>
      </c>
      <c r="CB44" s="24">
        <f t="shared" si="17"/>
        <v>-9.7764480036141074E-3</v>
      </c>
      <c r="CC44" s="24">
        <f t="shared" si="18"/>
        <v>-1.1060671929371092E-2</v>
      </c>
      <c r="CD44" s="24">
        <f t="shared" si="19"/>
        <v>-1.2385733787876049E-2</v>
      </c>
      <c r="CE44" s="24">
        <f t="shared" si="20"/>
        <v>-1.249870047918932E-2</v>
      </c>
      <c r="CF44" s="24">
        <f t="shared" si="21"/>
        <v>-9.0408045326981368E-3</v>
      </c>
      <c r="CG44" s="24">
        <f t="shared" si="22"/>
        <v>5.853003898560521E-3</v>
      </c>
      <c r="CH44" s="24">
        <f t="shared" si="23"/>
        <v>-9.271692813894299E-3</v>
      </c>
      <c r="CI44" s="24">
        <f t="shared" si="24"/>
        <v>3.241511451042759E-3</v>
      </c>
      <c r="CJ44" s="24">
        <f t="shared" si="25"/>
        <v>-1.1185669746332458E-2</v>
      </c>
      <c r="CK44" s="24">
        <f t="shared" si="26"/>
        <v>-1.2284774624567184E-2</v>
      </c>
      <c r="CL44" s="24">
        <f t="shared" si="27"/>
        <v>1.6587821478103275E-3</v>
      </c>
      <c r="CM44" s="24">
        <f t="shared" si="28"/>
        <v>1.9236701460507541E-3</v>
      </c>
    </row>
    <row r="45" spans="1:91" x14ac:dyDescent="0.3">
      <c r="A45" s="29" t="s">
        <v>44</v>
      </c>
      <c r="B45" s="27">
        <v>99409.368820000003</v>
      </c>
      <c r="C45" s="27">
        <v>15.249367554000001</v>
      </c>
      <c r="D45" s="27">
        <v>7306.0978579000002</v>
      </c>
      <c r="E45" s="27">
        <v>846.57141890000003</v>
      </c>
      <c r="F45" s="27">
        <v>800.19072409</v>
      </c>
      <c r="G45" s="27">
        <v>18.254864920999999</v>
      </c>
      <c r="H45" s="27">
        <v>11967.825231000001</v>
      </c>
      <c r="I45" s="27">
        <v>87.680365382999994</v>
      </c>
      <c r="J45" s="27">
        <v>274.51020423</v>
      </c>
      <c r="K45" s="27">
        <v>209.67550901000001</v>
      </c>
      <c r="L45" s="64">
        <v>15.621835915</v>
      </c>
      <c r="M45" s="64">
        <v>46.002517122999997</v>
      </c>
      <c r="N45" s="64">
        <v>20.577995086000001</v>
      </c>
      <c r="O45" s="27"/>
      <c r="P45" s="29" t="s">
        <v>44</v>
      </c>
      <c r="Q45" s="27">
        <v>12.287507846187101</v>
      </c>
      <c r="R45" s="27">
        <v>15.4998862713507</v>
      </c>
      <c r="S45" s="27">
        <v>87.426731790376905</v>
      </c>
      <c r="T45" s="27">
        <v>87.426731790376905</v>
      </c>
      <c r="U45" s="27">
        <v>40.011510140974501</v>
      </c>
      <c r="V45" s="27">
        <v>276.55377413958502</v>
      </c>
      <c r="W45" s="27">
        <v>46.361036130170199</v>
      </c>
      <c r="X45" s="27">
        <v>636.96325934292395</v>
      </c>
      <c r="Y45" s="27">
        <v>99300.2334707915</v>
      </c>
      <c r="Z45" s="27">
        <v>461.69401825041098</v>
      </c>
      <c r="AA45" s="27">
        <v>52.014945010978302</v>
      </c>
      <c r="AB45" s="27">
        <v>498.61954840351802</v>
      </c>
      <c r="AC45" s="27">
        <v>939.17076180070296</v>
      </c>
      <c r="AD45" s="27">
        <v>208.28962103529901</v>
      </c>
      <c r="AE45" s="27">
        <v>208.28962103529901</v>
      </c>
      <c r="AF45" s="27">
        <v>57.9709289937554</v>
      </c>
      <c r="AG45" s="27">
        <v>384.47573671599503</v>
      </c>
      <c r="AH45" s="27">
        <v>17.381330023915002</v>
      </c>
      <c r="AI45" s="27">
        <v>1.9356238030119499</v>
      </c>
      <c r="AJ45" s="27">
        <v>14.785518797262901</v>
      </c>
      <c r="AK45" s="27">
        <v>20.792535355497701</v>
      </c>
      <c r="AL45" s="27">
        <v>15.1602779466151</v>
      </c>
      <c r="AM45" s="27">
        <v>0</v>
      </c>
      <c r="AN45" s="27">
        <v>6521.7304843444299</v>
      </c>
      <c r="AO45" s="27">
        <v>666.66572902329699</v>
      </c>
      <c r="AP45" s="27">
        <v>7246.3671423614796</v>
      </c>
      <c r="AQ45" s="27">
        <v>304.32173872076697</v>
      </c>
      <c r="AR45" s="27">
        <v>0.133062770621207</v>
      </c>
      <c r="AS45" s="27">
        <v>5405.8284531053696</v>
      </c>
      <c r="AT45" s="27">
        <v>0.37857278504384401</v>
      </c>
      <c r="AU45" s="27">
        <v>7.9063158043838899E-2</v>
      </c>
      <c r="AV45" s="27">
        <v>349.46035221040898</v>
      </c>
      <c r="AW45" s="27">
        <v>0.184323512734447</v>
      </c>
      <c r="AX45" s="27">
        <v>0</v>
      </c>
      <c r="AY45" s="27">
        <v>1.5109654500460199E-2</v>
      </c>
      <c r="AZ45" s="27">
        <v>840.825658835181</v>
      </c>
      <c r="BA45" s="27">
        <v>794.56907507993799</v>
      </c>
      <c r="BB45" s="27">
        <v>46.256583755242801</v>
      </c>
      <c r="BC45" s="27">
        <v>1.56228358317212E-3</v>
      </c>
      <c r="BD45" s="27">
        <v>0</v>
      </c>
      <c r="BE45" s="27">
        <v>119.277746388002</v>
      </c>
      <c r="BF45" s="27">
        <v>1.1230918901877799E-2</v>
      </c>
      <c r="BG45" s="27">
        <v>64.925480423507906</v>
      </c>
      <c r="BH45" s="27">
        <v>0</v>
      </c>
      <c r="BI45" s="27">
        <v>0.71415958531060297</v>
      </c>
      <c r="BJ45" s="27">
        <v>256.73761994521499</v>
      </c>
      <c r="BK45" s="27">
        <v>57.212536561894503</v>
      </c>
      <c r="BL45" s="27">
        <v>0.54332898703131005</v>
      </c>
      <c r="BM45" s="27">
        <v>2.1057418722752201</v>
      </c>
      <c r="BN45" s="27">
        <v>1.7205847583458701E-3</v>
      </c>
      <c r="BO45" s="27">
        <v>18.1672539435726</v>
      </c>
      <c r="BP45" s="27">
        <v>3014.8700411253099</v>
      </c>
      <c r="BQ45" s="27">
        <v>0</v>
      </c>
      <c r="BR45" s="27">
        <v>0</v>
      </c>
      <c r="BS45" s="27">
        <v>1353.70014271332</v>
      </c>
      <c r="BT45" s="27">
        <v>363.14279598201</v>
      </c>
      <c r="BU45" s="27">
        <v>12100.918290866801</v>
      </c>
      <c r="BV45" s="27">
        <v>1890.3538047413599</v>
      </c>
      <c r="BW45" s="29"/>
      <c r="BX45" s="100">
        <f t="shared" si="14"/>
        <v>12337.983689927458</v>
      </c>
      <c r="BY45" s="36">
        <f t="shared" si="15"/>
        <v>7.9999988759696695E-3</v>
      </c>
      <c r="CA45" s="24">
        <f t="shared" si="16"/>
        <v>-1.0978376636322316E-3</v>
      </c>
      <c r="CB45" s="24">
        <f t="shared" si="17"/>
        <v>-5.8421837541408252E-3</v>
      </c>
      <c r="CC45" s="24">
        <f t="shared" si="18"/>
        <v>-8.1754606494812351E-3</v>
      </c>
      <c r="CD45" s="24">
        <f t="shared" si="19"/>
        <v>-6.7870943154268396E-3</v>
      </c>
      <c r="CE45" s="24">
        <f t="shared" si="20"/>
        <v>-7.0253863745485387E-3</v>
      </c>
      <c r="CF45" s="24">
        <f t="shared" si="21"/>
        <v>-4.7993221427025433E-3</v>
      </c>
      <c r="CG45" s="24">
        <f t="shared" si="22"/>
        <v>1.1120906037468863E-2</v>
      </c>
      <c r="CH45" s="24">
        <f t="shared" si="23"/>
        <v>-2.8927068393839639E-3</v>
      </c>
      <c r="CI45" s="24">
        <f t="shared" si="24"/>
        <v>7.4444223861084586E-3</v>
      </c>
      <c r="CJ45" s="24">
        <f t="shared" si="25"/>
        <v>-6.6096797916198671E-3</v>
      </c>
      <c r="CK45" s="24">
        <f t="shared" si="26"/>
        <v>-7.8063579922897901E-3</v>
      </c>
      <c r="CL45" s="24">
        <f t="shared" si="27"/>
        <v>7.7934650013086332E-3</v>
      </c>
      <c r="CM45" s="24">
        <f t="shared" si="28"/>
        <v>1.0425712932726866E-2</v>
      </c>
    </row>
    <row r="46" spans="1:91" x14ac:dyDescent="0.3">
      <c r="A46" s="29" t="s">
        <v>45</v>
      </c>
      <c r="B46" s="27">
        <v>33317.372023000004</v>
      </c>
      <c r="C46" s="27">
        <v>10.036766113000001</v>
      </c>
      <c r="D46" s="27">
        <v>5066.2689823000001</v>
      </c>
      <c r="E46" s="27">
        <v>524.13254750999999</v>
      </c>
      <c r="F46" s="27">
        <v>499.83118782999998</v>
      </c>
      <c r="G46" s="27">
        <v>11.192828260000001</v>
      </c>
      <c r="H46" s="27">
        <v>4896.4634512000002</v>
      </c>
      <c r="I46" s="27">
        <v>50.539576285000003</v>
      </c>
      <c r="J46" s="27">
        <v>102.79105959</v>
      </c>
      <c r="K46" s="27">
        <v>125.9513584</v>
      </c>
      <c r="L46" s="64">
        <v>8.5966119832000008</v>
      </c>
      <c r="M46" s="64">
        <v>17.273003114000002</v>
      </c>
      <c r="N46" s="64">
        <v>9.6370859148000001</v>
      </c>
      <c r="O46" s="27"/>
      <c r="P46" s="29" t="s">
        <v>45</v>
      </c>
      <c r="Q46" s="27">
        <v>4.25808244378225</v>
      </c>
      <c r="R46" s="27">
        <v>8.5070803057402404</v>
      </c>
      <c r="S46" s="27">
        <v>50.155683434366303</v>
      </c>
      <c r="T46" s="27">
        <v>50.155683434366303</v>
      </c>
      <c r="U46" s="27">
        <v>25.440169013459201</v>
      </c>
      <c r="V46" s="27">
        <v>103.439235386954</v>
      </c>
      <c r="W46" s="27">
        <v>17.4339791365623</v>
      </c>
      <c r="X46" s="27">
        <v>231.618538660361</v>
      </c>
      <c r="Y46" s="27">
        <v>33300.325011105699</v>
      </c>
      <c r="Z46" s="27">
        <v>196.950437616362</v>
      </c>
      <c r="AA46" s="27">
        <v>19.469496642183199</v>
      </c>
      <c r="AB46" s="27">
        <v>180.680455231369</v>
      </c>
      <c r="AC46" s="27">
        <v>364.46869233895598</v>
      </c>
      <c r="AD46" s="27">
        <v>124.558191717618</v>
      </c>
      <c r="AE46" s="27">
        <v>124.558191717618</v>
      </c>
      <c r="AF46" s="27">
        <v>39.962601374581801</v>
      </c>
      <c r="AG46" s="27">
        <v>146.88239004710101</v>
      </c>
      <c r="AH46" s="27">
        <v>6.9352716197162598</v>
      </c>
      <c r="AI46" s="27">
        <v>1.3106386087005399</v>
      </c>
      <c r="AJ46" s="27">
        <v>5.9009478842205203</v>
      </c>
      <c r="AK46" s="27">
        <v>9.7356234787570894</v>
      </c>
      <c r="AL46" s="27">
        <v>9.9246215989020801</v>
      </c>
      <c r="AM46" s="27">
        <v>0</v>
      </c>
      <c r="AN46" s="27">
        <v>4495.7895514145303</v>
      </c>
      <c r="AO46" s="27">
        <v>459.56964442754202</v>
      </c>
      <c r="AP46" s="27">
        <v>4995.3217972166603</v>
      </c>
      <c r="AQ46" s="27">
        <v>118.71242859086</v>
      </c>
      <c r="AR46" s="27">
        <v>4.5215267128534901E-2</v>
      </c>
      <c r="AS46" s="27">
        <v>2225.1563451809602</v>
      </c>
      <c r="AT46" s="27">
        <v>0.25371053147924599</v>
      </c>
      <c r="AU46" s="27">
        <v>6.7447834785628005E-2</v>
      </c>
      <c r="AV46" s="27">
        <v>274.03907979078099</v>
      </c>
      <c r="AW46" s="27">
        <v>0.11981852687158601</v>
      </c>
      <c r="AX46" s="27">
        <v>0</v>
      </c>
      <c r="AY46" s="27">
        <v>1.2842859868714701E-2</v>
      </c>
      <c r="AZ46" s="27">
        <v>518.66767531763401</v>
      </c>
      <c r="BA46" s="27">
        <v>494.49028816947799</v>
      </c>
      <c r="BB46" s="27">
        <v>24.1773871481561</v>
      </c>
      <c r="BC46" s="27">
        <v>1.1709945137981701E-3</v>
      </c>
      <c r="BD46" s="27">
        <v>0</v>
      </c>
      <c r="BE46" s="27">
        <v>48.921675402481299</v>
      </c>
      <c r="BF46" s="27">
        <v>8.4180241736801099E-3</v>
      </c>
      <c r="BG46" s="27">
        <v>33.940339148023803</v>
      </c>
      <c r="BH46" s="27">
        <v>0</v>
      </c>
      <c r="BI46" s="27">
        <v>0.48643957020894302</v>
      </c>
      <c r="BJ46" s="27">
        <v>134.78596339225101</v>
      </c>
      <c r="BK46" s="27">
        <v>20.6448704129525</v>
      </c>
      <c r="BL46" s="27">
        <v>0.217210471072603</v>
      </c>
      <c r="BM46" s="27">
        <v>1.5895069351896201</v>
      </c>
      <c r="BN46" s="27">
        <v>1.4494206484895499E-3</v>
      </c>
      <c r="BO46" s="27">
        <v>11.0814180745933</v>
      </c>
      <c r="BP46" s="27">
        <v>1218.32602626576</v>
      </c>
      <c r="BQ46" s="27">
        <v>0</v>
      </c>
      <c r="BR46" s="27">
        <v>0</v>
      </c>
      <c r="BS46" s="27">
        <v>528.58746778001796</v>
      </c>
      <c r="BT46" s="27">
        <v>159.77016999586601</v>
      </c>
      <c r="BU46" s="27">
        <v>4955.2955410417899</v>
      </c>
      <c r="BV46" s="27">
        <v>784.95666550698104</v>
      </c>
      <c r="BW46" s="29"/>
      <c r="BX46" s="100">
        <f t="shared" si="14"/>
        <v>5058.5437662890008</v>
      </c>
      <c r="BY46" s="36">
        <f t="shared" si="15"/>
        <v>8.0000054044263146E-3</v>
      </c>
      <c r="CA46" s="24">
        <f t="shared" si="16"/>
        <v>-5.1165535752750279E-4</v>
      </c>
      <c r="CB46" s="24">
        <f t="shared" si="17"/>
        <v>-1.1173371266733678E-2</v>
      </c>
      <c r="CC46" s="24">
        <f t="shared" si="18"/>
        <v>-1.4003833063583391E-2</v>
      </c>
      <c r="CD46" s="24">
        <f t="shared" si="19"/>
        <v>-1.0426507986058093E-2</v>
      </c>
      <c r="CE46" s="24">
        <f t="shared" si="20"/>
        <v>-1.0685406974521373E-2</v>
      </c>
      <c r="CF46" s="24">
        <f t="shared" si="21"/>
        <v>-9.9537116820463817E-3</v>
      </c>
      <c r="CG46" s="24">
        <f t="shared" si="22"/>
        <v>1.2015220868721357E-2</v>
      </c>
      <c r="CH46" s="24">
        <f t="shared" si="23"/>
        <v>-7.5958858156798216E-3</v>
      </c>
      <c r="CI46" s="24">
        <f t="shared" si="24"/>
        <v>6.305760438109642E-3</v>
      </c>
      <c r="CJ46" s="24">
        <f t="shared" si="25"/>
        <v>-1.106114852654104E-2</v>
      </c>
      <c r="CK46" s="24">
        <f t="shared" si="26"/>
        <v>-1.0414763122347308E-2</v>
      </c>
      <c r="CL46" s="24">
        <f t="shared" si="27"/>
        <v>9.3195156337247016E-3</v>
      </c>
      <c r="CM46" s="24">
        <f t="shared" si="28"/>
        <v>1.022482987370299E-2</v>
      </c>
    </row>
    <row r="47" spans="1:91" x14ac:dyDescent="0.3">
      <c r="A47" s="29" t="s">
        <v>46</v>
      </c>
      <c r="B47" s="27">
        <v>299555.33941000002</v>
      </c>
      <c r="C47" s="27">
        <v>39.692287661000002</v>
      </c>
      <c r="D47" s="27">
        <v>22167.054547</v>
      </c>
      <c r="E47" s="27">
        <v>2505.4762096999998</v>
      </c>
      <c r="F47" s="27">
        <v>2374.1868945000001</v>
      </c>
      <c r="G47" s="27">
        <v>49.052049074000003</v>
      </c>
      <c r="H47" s="27">
        <v>26636.709447000001</v>
      </c>
      <c r="I47" s="27">
        <v>247.29521187</v>
      </c>
      <c r="J47" s="27">
        <v>693.18624885999998</v>
      </c>
      <c r="K47" s="27">
        <v>619.95813165000004</v>
      </c>
      <c r="L47" s="64">
        <v>44.744965200000003</v>
      </c>
      <c r="M47" s="64">
        <v>113.35662558</v>
      </c>
      <c r="N47" s="64">
        <v>43.696930704000003</v>
      </c>
      <c r="O47" s="27"/>
      <c r="P47" s="29" t="s">
        <v>46</v>
      </c>
      <c r="Q47" s="27">
        <v>33.979258480830602</v>
      </c>
      <c r="R47" s="27">
        <v>44.202963202674702</v>
      </c>
      <c r="S47" s="27">
        <v>245.170443132169</v>
      </c>
      <c r="T47" s="27">
        <v>245.170443132169</v>
      </c>
      <c r="U47" s="27">
        <v>127.088638779592</v>
      </c>
      <c r="V47" s="27">
        <v>695.07435832345698</v>
      </c>
      <c r="W47" s="27">
        <v>113.57107023141801</v>
      </c>
      <c r="X47" s="27">
        <v>1657.1870322919699</v>
      </c>
      <c r="Y47" s="27">
        <v>298146.574928377</v>
      </c>
      <c r="Z47" s="27">
        <v>1249.28114570925</v>
      </c>
      <c r="AA47" s="27">
        <v>126.261667588975</v>
      </c>
      <c r="AB47" s="27">
        <v>1261.44680414649</v>
      </c>
      <c r="AC47" s="27">
        <v>2080.1407022112198</v>
      </c>
      <c r="AD47" s="27">
        <v>613.19528192095504</v>
      </c>
      <c r="AE47" s="27">
        <v>613.19528192095504</v>
      </c>
      <c r="AF47" s="27">
        <v>175.65644936611599</v>
      </c>
      <c r="AG47" s="27">
        <v>885.26117072744796</v>
      </c>
      <c r="AH47" s="27">
        <v>41.449992928236199</v>
      </c>
      <c r="AI47" s="27">
        <v>6.05298064987847</v>
      </c>
      <c r="AJ47" s="27">
        <v>35.138853166638697</v>
      </c>
      <c r="AK47" s="27">
        <v>43.807101331861297</v>
      </c>
      <c r="AL47" s="27">
        <v>39.378100666677703</v>
      </c>
      <c r="AM47" s="27">
        <v>0</v>
      </c>
      <c r="AN47" s="27">
        <v>19761.3279540777</v>
      </c>
      <c r="AO47" s="27">
        <v>2020.04636636187</v>
      </c>
      <c r="AP47" s="27">
        <v>21957.0307698057</v>
      </c>
      <c r="AQ47" s="27">
        <v>743.262951620639</v>
      </c>
      <c r="AR47" s="27">
        <v>0.31621334543670798</v>
      </c>
      <c r="AS47" s="27">
        <v>11402.7216622169</v>
      </c>
      <c r="AT47" s="27">
        <v>1.1310511155938401</v>
      </c>
      <c r="AU47" s="27">
        <v>0.25946830067736998</v>
      </c>
      <c r="AV47" s="27">
        <v>1114.19615049851</v>
      </c>
      <c r="AW47" s="27">
        <v>0.533699733130508</v>
      </c>
      <c r="AX47" s="27">
        <v>0</v>
      </c>
      <c r="AY47" s="27">
        <v>4.8724334670436499E-2</v>
      </c>
      <c r="AZ47" s="27">
        <v>2473.8074127957698</v>
      </c>
      <c r="BA47" s="27">
        <v>2343.8935426513099</v>
      </c>
      <c r="BB47" s="27">
        <v>129.91387014445701</v>
      </c>
      <c r="BC47" s="27">
        <v>2.1599084632131201E-3</v>
      </c>
      <c r="BD47" s="27">
        <v>0</v>
      </c>
      <c r="BE47" s="27">
        <v>314.576646209979</v>
      </c>
      <c r="BF47" s="27">
        <v>1.55269327733593E-2</v>
      </c>
      <c r="BG47" s="27">
        <v>182.185246808534</v>
      </c>
      <c r="BH47" s="27">
        <v>0</v>
      </c>
      <c r="BI47" s="27">
        <v>2.1717550423562999</v>
      </c>
      <c r="BJ47" s="27">
        <v>721.61818662125097</v>
      </c>
      <c r="BK47" s="27">
        <v>154.18052069799899</v>
      </c>
      <c r="BL47" s="27">
        <v>1.4171781744627601</v>
      </c>
      <c r="BM47" s="27">
        <v>5.4162268890027896</v>
      </c>
      <c r="BN47" s="27">
        <v>5.30873646577048E-3</v>
      </c>
      <c r="BO47" s="27">
        <v>48.6954154700529</v>
      </c>
      <c r="BP47" s="27">
        <v>6343.71270613871</v>
      </c>
      <c r="BQ47" s="27">
        <v>0</v>
      </c>
      <c r="BR47" s="27">
        <v>0</v>
      </c>
      <c r="BS47" s="27">
        <v>2994.9515795355801</v>
      </c>
      <c r="BT47" s="27">
        <v>711.57856957413298</v>
      </c>
      <c r="BU47" s="27">
        <v>26775.382215645001</v>
      </c>
      <c r="BV47" s="27">
        <v>3927.6666933589599</v>
      </c>
      <c r="BW47" s="29"/>
      <c r="BX47" s="100">
        <f t="shared" si="14"/>
        <v>27251.448708512235</v>
      </c>
      <c r="BY47" s="36">
        <f t="shared" si="15"/>
        <v>8.0000092547882554E-3</v>
      </c>
      <c r="CA47" s="24">
        <f t="shared" si="16"/>
        <v>-4.7028521821634011E-3</v>
      </c>
      <c r="CB47" s="24">
        <f t="shared" si="17"/>
        <v>-7.915567805153385E-3</v>
      </c>
      <c r="CC47" s="24">
        <f t="shared" si="18"/>
        <v>-9.4745910760941892E-3</v>
      </c>
      <c r="CD47" s="24">
        <f t="shared" si="19"/>
        <v>-1.2639831414732121E-2</v>
      </c>
      <c r="CE47" s="24">
        <f t="shared" si="20"/>
        <v>-1.2759463847967186E-2</v>
      </c>
      <c r="CF47" s="24">
        <f t="shared" si="21"/>
        <v>-7.2705138863635339E-3</v>
      </c>
      <c r="CG47" s="24">
        <f t="shared" si="22"/>
        <v>5.2060773092457817E-3</v>
      </c>
      <c r="CH47" s="24">
        <f t="shared" si="23"/>
        <v>-8.5920334719135974E-3</v>
      </c>
      <c r="CI47" s="24">
        <f t="shared" si="24"/>
        <v>2.7238126355826381E-3</v>
      </c>
      <c r="CJ47" s="24">
        <f t="shared" si="25"/>
        <v>-1.0908558794197729E-2</v>
      </c>
      <c r="CK47" s="24">
        <f t="shared" si="26"/>
        <v>-1.2113139319757488E-2</v>
      </c>
      <c r="CL47" s="24">
        <f t="shared" si="27"/>
        <v>1.8917698927678865E-3</v>
      </c>
      <c r="CM47" s="24">
        <f t="shared" si="28"/>
        <v>2.521244080221148E-3</v>
      </c>
    </row>
    <row r="48" spans="1:91" x14ac:dyDescent="0.3">
      <c r="A48" s="29" t="s">
        <v>47</v>
      </c>
      <c r="B48" s="27">
        <v>251141.65384000001</v>
      </c>
      <c r="C48" s="27">
        <v>40.089686163000003</v>
      </c>
      <c r="D48" s="27">
        <v>24517.141985999999</v>
      </c>
      <c r="E48" s="27">
        <v>2462.5367630000001</v>
      </c>
      <c r="F48" s="27">
        <v>2343.5701445999998</v>
      </c>
      <c r="G48" s="27">
        <v>49.348003296000002</v>
      </c>
      <c r="H48" s="27">
        <v>25526.773290000001</v>
      </c>
      <c r="I48" s="27">
        <v>262.36785216999999</v>
      </c>
      <c r="J48" s="27">
        <v>633.21638253000003</v>
      </c>
      <c r="K48" s="27">
        <v>665.16300651999995</v>
      </c>
      <c r="L48" s="64">
        <v>47.681746515</v>
      </c>
      <c r="M48" s="64">
        <v>105.30044151</v>
      </c>
      <c r="N48" s="64">
        <v>45.283040718999999</v>
      </c>
      <c r="O48" s="27"/>
      <c r="P48" s="29" t="s">
        <v>47</v>
      </c>
      <c r="Q48" s="27">
        <v>31.067873432841701</v>
      </c>
      <c r="R48" s="27">
        <v>47.2434100751912</v>
      </c>
      <c r="S48" s="27">
        <v>260.85614688187599</v>
      </c>
      <c r="T48" s="27">
        <v>260.85614688187599</v>
      </c>
      <c r="U48" s="27">
        <v>134.85255286487799</v>
      </c>
      <c r="V48" s="27">
        <v>636.568358480764</v>
      </c>
      <c r="W48" s="27">
        <v>105.94909602274601</v>
      </c>
      <c r="X48" s="27">
        <v>1561.10760614695</v>
      </c>
      <c r="Y48" s="27">
        <v>250713.75255366799</v>
      </c>
      <c r="Z48" s="27">
        <v>1197.3379048939501</v>
      </c>
      <c r="AA48" s="27">
        <v>120.558377092857</v>
      </c>
      <c r="AB48" s="27">
        <v>1157.5874907131899</v>
      </c>
      <c r="AC48" s="27">
        <v>1911.40496919099</v>
      </c>
      <c r="AD48" s="27">
        <v>659.58780856403405</v>
      </c>
      <c r="AE48" s="27">
        <v>659.58780856403405</v>
      </c>
      <c r="AF48" s="27">
        <v>194.66487073904401</v>
      </c>
      <c r="AG48" s="27">
        <v>807.36222170951805</v>
      </c>
      <c r="AH48" s="27">
        <v>38.502651870497502</v>
      </c>
      <c r="AI48" s="27">
        <v>6.6592386159096497</v>
      </c>
      <c r="AJ48" s="27">
        <v>31.876648131145199</v>
      </c>
      <c r="AK48" s="27">
        <v>45.629414223849302</v>
      </c>
      <c r="AL48" s="27">
        <v>39.867127147053701</v>
      </c>
      <c r="AM48" s="27">
        <v>0</v>
      </c>
      <c r="AN48" s="27">
        <v>21899.794372129101</v>
      </c>
      <c r="AO48" s="27">
        <v>2238.6456731405301</v>
      </c>
      <c r="AP48" s="27">
        <v>24333.104916008699</v>
      </c>
      <c r="AQ48" s="27">
        <v>694.63176203960495</v>
      </c>
      <c r="AR48" s="27">
        <v>0.327501466569663</v>
      </c>
      <c r="AS48" s="27">
        <v>11045.856382656701</v>
      </c>
      <c r="AT48" s="27">
        <v>1.1740125912575701</v>
      </c>
      <c r="AU48" s="27">
        <v>0.29464877443961202</v>
      </c>
      <c r="AV48" s="27">
        <v>1223.7230283348999</v>
      </c>
      <c r="AW48" s="27">
        <v>0.56032363674443397</v>
      </c>
      <c r="AX48" s="27">
        <v>0</v>
      </c>
      <c r="AY48" s="27">
        <v>5.5104608332368799E-2</v>
      </c>
      <c r="AZ48" s="27">
        <v>2440.1687045181002</v>
      </c>
      <c r="BA48" s="27">
        <v>2321.91091822423</v>
      </c>
      <c r="BB48" s="27">
        <v>118.257786293865</v>
      </c>
      <c r="BC48" s="27">
        <v>1.6752325892734001E-3</v>
      </c>
      <c r="BD48" s="27">
        <v>0</v>
      </c>
      <c r="BE48" s="27">
        <v>260.92315295116202</v>
      </c>
      <c r="BF48" s="27">
        <v>1.2042888377784E-2</v>
      </c>
      <c r="BG48" s="27">
        <v>166.63879465599601</v>
      </c>
      <c r="BH48" s="27">
        <v>0</v>
      </c>
      <c r="BI48" s="27">
        <v>2.2316946249111198</v>
      </c>
      <c r="BJ48" s="27">
        <v>659.15075045332503</v>
      </c>
      <c r="BK48" s="27">
        <v>139.25433093014499</v>
      </c>
      <c r="BL48" s="27">
        <v>1.1886506326713899</v>
      </c>
      <c r="BM48" s="27">
        <v>5.6235973822318401</v>
      </c>
      <c r="BN48" s="27">
        <v>5.9399907240529704E-3</v>
      </c>
      <c r="BO48" s="27">
        <v>49.096873000325097</v>
      </c>
      <c r="BP48" s="27">
        <v>6093.4073726530596</v>
      </c>
      <c r="BQ48" s="27">
        <v>0</v>
      </c>
      <c r="BR48" s="27">
        <v>0</v>
      </c>
      <c r="BS48" s="27">
        <v>2828.6544958070699</v>
      </c>
      <c r="BT48" s="27">
        <v>726.73322302346298</v>
      </c>
      <c r="BU48" s="27">
        <v>25761.126602732598</v>
      </c>
      <c r="BV48" s="27">
        <v>3884.3795080406499</v>
      </c>
      <c r="BW48" s="29"/>
      <c r="BX48" s="100">
        <f t="shared" si="14"/>
        <v>26238.802982071076</v>
      </c>
      <c r="BY48" s="36">
        <f t="shared" si="15"/>
        <v>8.0000012908740866E-3</v>
      </c>
      <c r="CA48" s="24">
        <f t="shared" si="16"/>
        <v>-1.7038244344947887E-3</v>
      </c>
      <c r="CB48" s="24">
        <f t="shared" si="17"/>
        <v>-5.5515280174906678E-3</v>
      </c>
      <c r="CC48" s="24">
        <f t="shared" si="18"/>
        <v>-7.5064650723314572E-3</v>
      </c>
      <c r="CD48" s="24">
        <f t="shared" si="19"/>
        <v>-9.083339919218043E-3</v>
      </c>
      <c r="CE48" s="24">
        <f t="shared" si="20"/>
        <v>-9.241979134132796E-3</v>
      </c>
      <c r="CF48" s="24">
        <f t="shared" si="21"/>
        <v>-5.0889656906394163E-3</v>
      </c>
      <c r="CG48" s="24">
        <f t="shared" si="22"/>
        <v>9.1806868839315516E-3</v>
      </c>
      <c r="CH48" s="24">
        <f t="shared" si="23"/>
        <v>-5.7617778840698191E-3</v>
      </c>
      <c r="CI48" s="24">
        <f t="shared" si="24"/>
        <v>5.2935711128812507E-3</v>
      </c>
      <c r="CJ48" s="24">
        <f t="shared" si="25"/>
        <v>-8.3817017803413749E-3</v>
      </c>
      <c r="CK48" s="24">
        <f t="shared" si="26"/>
        <v>-9.1929610772731683E-3</v>
      </c>
      <c r="CL48" s="24">
        <f t="shared" si="27"/>
        <v>6.160036021163366E-3</v>
      </c>
      <c r="CM48" s="24">
        <f t="shared" si="28"/>
        <v>7.6490778744010236E-3</v>
      </c>
    </row>
    <row r="49" spans="1:91" x14ac:dyDescent="0.3">
      <c r="A49" s="29" t="s">
        <v>48</v>
      </c>
      <c r="B49" s="27">
        <v>52490.140135000001</v>
      </c>
      <c r="C49" s="27">
        <v>6.9582876829</v>
      </c>
      <c r="D49" s="27">
        <v>3590.7291734999999</v>
      </c>
      <c r="E49" s="27">
        <v>438.22852501</v>
      </c>
      <c r="F49" s="27">
        <v>414.82705576000001</v>
      </c>
      <c r="G49" s="27">
        <v>8.5811769102</v>
      </c>
      <c r="H49" s="27">
        <v>5678.7477558</v>
      </c>
      <c r="I49" s="27">
        <v>46.363089408999997</v>
      </c>
      <c r="J49" s="27">
        <v>144.19255071000001</v>
      </c>
      <c r="K49" s="27">
        <v>113.51856599</v>
      </c>
      <c r="L49" s="64">
        <v>8.2979790181999995</v>
      </c>
      <c r="M49" s="64">
        <v>23.197903022999999</v>
      </c>
      <c r="N49" s="64">
        <v>9.2384760531999994</v>
      </c>
      <c r="O49" s="27"/>
      <c r="P49" s="29" t="s">
        <v>48</v>
      </c>
      <c r="Q49" s="27">
        <v>6.46579800398254</v>
      </c>
      <c r="R49" s="27">
        <v>8.2261284235275607</v>
      </c>
      <c r="S49" s="27">
        <v>46.169781217644598</v>
      </c>
      <c r="T49" s="27">
        <v>46.169781217644598</v>
      </c>
      <c r="U49" s="27">
        <v>22.048043928967001</v>
      </c>
      <c r="V49" s="27">
        <v>145.197508693597</v>
      </c>
      <c r="W49" s="27">
        <v>23.357677554000201</v>
      </c>
      <c r="X49" s="27">
        <v>330.355518738949</v>
      </c>
      <c r="Y49" s="27">
        <v>52513.608604639499</v>
      </c>
      <c r="Z49" s="27">
        <v>244.68069977405</v>
      </c>
      <c r="AA49" s="27">
        <v>25.410253842826101</v>
      </c>
      <c r="AB49" s="27">
        <v>256.93515160930201</v>
      </c>
      <c r="AC49" s="27">
        <v>446.141241990585</v>
      </c>
      <c r="AD49" s="27">
        <v>112.725518328467</v>
      </c>
      <c r="AE49" s="27">
        <v>112.725518328467</v>
      </c>
      <c r="AF49" s="27">
        <v>28.5096340896289</v>
      </c>
      <c r="AG49" s="27">
        <v>185.336272746806</v>
      </c>
      <c r="AH49" s="27">
        <v>8.3611603652770903</v>
      </c>
      <c r="AI49" s="27">
        <v>1.07831952238738</v>
      </c>
      <c r="AJ49" s="27">
        <v>7.0037068234236699</v>
      </c>
      <c r="AK49" s="27">
        <v>9.3011884892460195</v>
      </c>
      <c r="AL49" s="27">
        <v>6.9273872944327701</v>
      </c>
      <c r="AM49" s="27">
        <v>0</v>
      </c>
      <c r="AN49" s="27">
        <v>3207.3325319311898</v>
      </c>
      <c r="AO49" s="27">
        <v>327.86059359667502</v>
      </c>
      <c r="AP49" s="27">
        <v>3563.7027596174898</v>
      </c>
      <c r="AQ49" s="27">
        <v>151.668274332137</v>
      </c>
      <c r="AR49" s="27">
        <v>6.1967321957483799E-2</v>
      </c>
      <c r="AS49" s="27">
        <v>2488.7643817708599</v>
      </c>
      <c r="AT49" s="27">
        <v>0.19737709805607401</v>
      </c>
      <c r="AU49" s="27">
        <v>4.3554573080463101E-2</v>
      </c>
      <c r="AV49" s="27">
        <v>189.398931706322</v>
      </c>
      <c r="AW49" s="27">
        <v>9.4215934787281505E-2</v>
      </c>
      <c r="AX49" s="27">
        <v>0</v>
      </c>
      <c r="AY49" s="27">
        <v>8.2077478287229094E-3</v>
      </c>
      <c r="AZ49" s="27">
        <v>434.94436807060401</v>
      </c>
      <c r="BA49" s="27">
        <v>411.63752690590201</v>
      </c>
      <c r="BB49" s="27">
        <v>23.306841164701801</v>
      </c>
      <c r="BC49" s="27">
        <v>4.6173776396214597E-4</v>
      </c>
      <c r="BD49" s="27">
        <v>0</v>
      </c>
      <c r="BE49" s="27">
        <v>58.098613105375399</v>
      </c>
      <c r="BF49" s="27">
        <v>3.31934672420729E-3</v>
      </c>
      <c r="BG49" s="27">
        <v>32.703421405777199</v>
      </c>
      <c r="BH49" s="27">
        <v>0</v>
      </c>
      <c r="BI49" s="27">
        <v>0.37648114761597601</v>
      </c>
      <c r="BJ49" s="27">
        <v>129.41981575974</v>
      </c>
      <c r="BK49" s="27">
        <v>29.457914073072999</v>
      </c>
      <c r="BL49" s="27">
        <v>0.26322640365526301</v>
      </c>
      <c r="BM49" s="27">
        <v>0.96703118217342698</v>
      </c>
      <c r="BN49" s="27">
        <v>9.0243504467115202E-4</v>
      </c>
      <c r="BO49" s="27">
        <v>8.5492145835744608</v>
      </c>
      <c r="BP49" s="27">
        <v>1394.8896119411099</v>
      </c>
      <c r="BQ49" s="27">
        <v>0</v>
      </c>
      <c r="BR49" s="27">
        <v>0</v>
      </c>
      <c r="BS49" s="27">
        <v>651.127941439241</v>
      </c>
      <c r="BT49" s="27">
        <v>157.26515494745601</v>
      </c>
      <c r="BU49" s="27">
        <v>5727.8914685538202</v>
      </c>
      <c r="BV49" s="27">
        <v>862.51472770662497</v>
      </c>
      <c r="BW49" s="29"/>
      <c r="BX49" s="100">
        <f t="shared" si="14"/>
        <v>5832.2427857631274</v>
      </c>
      <c r="BY49" s="36">
        <f t="shared" si="15"/>
        <v>8.0000033708448083E-3</v>
      </c>
      <c r="CA49" s="24">
        <f t="shared" si="16"/>
        <v>4.4710243827010359E-4</v>
      </c>
      <c r="CB49" s="24">
        <f t="shared" si="17"/>
        <v>-4.4408035245751057E-3</v>
      </c>
      <c r="CC49" s="24">
        <f t="shared" si="18"/>
        <v>-7.5267202221677224E-3</v>
      </c>
      <c r="CD49" s="24">
        <f t="shared" si="19"/>
        <v>-7.4941651489278177E-3</v>
      </c>
      <c r="CE49" s="24">
        <f t="shared" si="20"/>
        <v>-7.6888158807638532E-3</v>
      </c>
      <c r="CF49" s="24">
        <f t="shared" si="21"/>
        <v>-3.7247019796954827E-3</v>
      </c>
      <c r="CG49" s="24">
        <f t="shared" si="22"/>
        <v>8.6539700066140743E-3</v>
      </c>
      <c r="CH49" s="24">
        <f t="shared" si="23"/>
        <v>-4.1694415497228309E-3</v>
      </c>
      <c r="CI49" s="24">
        <f t="shared" si="24"/>
        <v>6.9695554912414725E-3</v>
      </c>
      <c r="CJ49" s="24">
        <f t="shared" si="25"/>
        <v>-6.9860613073887464E-3</v>
      </c>
      <c r="CK49" s="24">
        <f t="shared" si="26"/>
        <v>-8.658806501540741E-3</v>
      </c>
      <c r="CL49" s="24">
        <f t="shared" si="27"/>
        <v>6.8874557688163055E-3</v>
      </c>
      <c r="CM49" s="24">
        <f t="shared" si="28"/>
        <v>6.7881797479247552E-3</v>
      </c>
    </row>
    <row r="50" spans="1:91" x14ac:dyDescent="0.3">
      <c r="A50" s="29" t="s">
        <v>49</v>
      </c>
      <c r="B50" s="27">
        <v>260080.34591</v>
      </c>
      <c r="C50" s="27">
        <v>44.40547274</v>
      </c>
      <c r="D50" s="27">
        <v>24068.567918000001</v>
      </c>
      <c r="E50" s="27">
        <v>2580.0854276999999</v>
      </c>
      <c r="F50" s="27">
        <v>2441.4750008999999</v>
      </c>
      <c r="G50" s="27">
        <v>53.916289433000003</v>
      </c>
      <c r="H50" s="27">
        <v>40898.206042999998</v>
      </c>
      <c r="I50" s="27">
        <v>272.03509302999998</v>
      </c>
      <c r="J50" s="27">
        <v>816.06202257999996</v>
      </c>
      <c r="K50" s="27">
        <v>629.42873798000005</v>
      </c>
      <c r="L50" s="64">
        <v>47.955699248000002</v>
      </c>
      <c r="M50" s="64">
        <v>144.85049495000001</v>
      </c>
      <c r="N50" s="64">
        <v>74.238146380000003</v>
      </c>
      <c r="O50" s="27"/>
      <c r="P50" s="29" t="s">
        <v>49</v>
      </c>
      <c r="Q50" s="27">
        <v>39.885530542929899</v>
      </c>
      <c r="R50" s="27">
        <v>47.779160810894503</v>
      </c>
      <c r="S50" s="27">
        <v>272.41782998878102</v>
      </c>
      <c r="T50" s="27">
        <v>272.41782998878102</v>
      </c>
      <c r="U50" s="27">
        <v>133.17988908945199</v>
      </c>
      <c r="V50" s="27">
        <v>826.20242817726296</v>
      </c>
      <c r="W50" s="27">
        <v>146.693445166054</v>
      </c>
      <c r="X50" s="27">
        <v>1851.11762209937</v>
      </c>
      <c r="Y50" s="27">
        <v>260970.75309137499</v>
      </c>
      <c r="Z50" s="27">
        <v>1406.4703179235901</v>
      </c>
      <c r="AA50" s="27">
        <v>166.91972077232899</v>
      </c>
      <c r="AB50" s="27">
        <v>1538.4547396944699</v>
      </c>
      <c r="AC50" s="27">
        <v>3250.8647410977901</v>
      </c>
      <c r="AD50" s="27">
        <v>627.42529157710703</v>
      </c>
      <c r="AE50" s="27">
        <v>627.42529157710703</v>
      </c>
      <c r="AF50" s="27">
        <v>191.463290595633</v>
      </c>
      <c r="AG50" s="27">
        <v>1320.13670799907</v>
      </c>
      <c r="AH50" s="27">
        <v>60.779330858539097</v>
      </c>
      <c r="AI50" s="27">
        <v>5.8955919131863901</v>
      </c>
      <c r="AJ50" s="27">
        <v>52.869183785784998</v>
      </c>
      <c r="AK50" s="27">
        <v>75.374627137796907</v>
      </c>
      <c r="AL50" s="27">
        <v>44.344454386701699</v>
      </c>
      <c r="AM50" s="27">
        <v>0</v>
      </c>
      <c r="AN50" s="27">
        <v>21539.608971907601</v>
      </c>
      <c r="AO50" s="27">
        <v>2201.8269109961002</v>
      </c>
      <c r="AP50" s="27">
        <v>23932.8991734993</v>
      </c>
      <c r="AQ50" s="27">
        <v>999.49491262201195</v>
      </c>
      <c r="AR50" s="27">
        <v>0.41066850036100599</v>
      </c>
      <c r="AS50" s="27">
        <v>19083.738071849701</v>
      </c>
      <c r="AT50" s="27">
        <v>1.1704647864547999</v>
      </c>
      <c r="AU50" s="27">
        <v>0.25183965255157398</v>
      </c>
      <c r="AV50" s="27">
        <v>1102.1584749527301</v>
      </c>
      <c r="AW50" s="27">
        <v>0.56831599596554105</v>
      </c>
      <c r="AX50" s="27">
        <v>0</v>
      </c>
      <c r="AY50" s="27">
        <v>4.7743667620165603E-2</v>
      </c>
      <c r="AZ50" s="27">
        <v>2572.4424437325802</v>
      </c>
      <c r="BA50" s="27">
        <v>2433.50580802983</v>
      </c>
      <c r="BB50" s="27">
        <v>138.93663570275001</v>
      </c>
      <c r="BC50" s="27">
        <v>3.65196671351488E-3</v>
      </c>
      <c r="BD50" s="27">
        <v>0</v>
      </c>
      <c r="BE50" s="27">
        <v>352.050297392483</v>
      </c>
      <c r="BF50" s="27">
        <v>2.6253087055010799E-2</v>
      </c>
      <c r="BG50" s="27">
        <v>195.22532914455101</v>
      </c>
      <c r="BH50" s="27">
        <v>0</v>
      </c>
      <c r="BI50" s="27">
        <v>2.20905213203481</v>
      </c>
      <c r="BJ50" s="27">
        <v>771.69374052701505</v>
      </c>
      <c r="BK50" s="27">
        <v>176.39865970289</v>
      </c>
      <c r="BL50" s="27">
        <v>1.6071823743778799</v>
      </c>
      <c r="BM50" s="27">
        <v>6.0774640451506503</v>
      </c>
      <c r="BN50" s="27">
        <v>5.3298047652904296E-3</v>
      </c>
      <c r="BO50" s="27">
        <v>53.893393521277297</v>
      </c>
      <c r="BP50" s="27">
        <v>10577.1356694241</v>
      </c>
      <c r="BQ50" s="27">
        <v>0</v>
      </c>
      <c r="BR50" s="27">
        <v>0</v>
      </c>
      <c r="BS50" s="27">
        <v>4531.2729796904496</v>
      </c>
      <c r="BT50" s="27">
        <v>1359.45772549665</v>
      </c>
      <c r="BU50" s="27">
        <v>41548.409112364003</v>
      </c>
      <c r="BV50" s="27">
        <v>6667.7500677458802</v>
      </c>
      <c r="BW50" s="29"/>
      <c r="BX50" s="100">
        <f t="shared" si="14"/>
        <v>42428.068626893342</v>
      </c>
      <c r="BY50" s="36">
        <f t="shared" si="15"/>
        <v>8.0000040616741673E-3</v>
      </c>
      <c r="CA50" s="24">
        <f t="shared" si="16"/>
        <v>3.4235850396904396E-3</v>
      </c>
      <c r="CB50" s="24">
        <f t="shared" si="17"/>
        <v>-1.3741178628042575E-3</v>
      </c>
      <c r="CC50" s="24">
        <f t="shared" si="18"/>
        <v>-5.6367601497070924E-3</v>
      </c>
      <c r="CD50" s="24">
        <f t="shared" si="19"/>
        <v>-2.9622988004056063E-3</v>
      </c>
      <c r="CE50" s="24">
        <f t="shared" si="20"/>
        <v>-3.2640894816585507E-3</v>
      </c>
      <c r="CF50" s="24">
        <f t="shared" si="21"/>
        <v>-4.246566661668794E-4</v>
      </c>
      <c r="CG50" s="24">
        <f t="shared" si="22"/>
        <v>1.5898082881199899E-2</v>
      </c>
      <c r="CH50" s="24">
        <f t="shared" si="23"/>
        <v>1.4069396507561248E-3</v>
      </c>
      <c r="CI50" s="24">
        <f t="shared" si="24"/>
        <v>1.2426023165744019E-2</v>
      </c>
      <c r="CJ50" s="24">
        <f t="shared" si="25"/>
        <v>-3.1829598523299041E-3</v>
      </c>
      <c r="CK50" s="24">
        <f t="shared" si="26"/>
        <v>-3.6812816802553822E-3</v>
      </c>
      <c r="CL50" s="24">
        <f t="shared" si="27"/>
        <v>1.2723119908497022E-2</v>
      </c>
      <c r="CM50" s="24">
        <f t="shared" si="28"/>
        <v>1.5308582086352775E-2</v>
      </c>
    </row>
    <row r="51" spans="1:91" x14ac:dyDescent="0.3">
      <c r="A51" s="29" t="s">
        <v>50</v>
      </c>
      <c r="B51" s="27">
        <v>25575.662993000002</v>
      </c>
      <c r="C51" s="27">
        <v>4.3999041274000001</v>
      </c>
      <c r="D51" s="27">
        <v>2254.7966470000001</v>
      </c>
      <c r="E51" s="27">
        <v>272.43796942</v>
      </c>
      <c r="F51" s="27">
        <v>257.91398844000003</v>
      </c>
      <c r="G51" s="27">
        <v>5.2111974916000001</v>
      </c>
      <c r="H51" s="27">
        <v>4179.9733146999997</v>
      </c>
      <c r="I51" s="27">
        <v>28.054001645</v>
      </c>
      <c r="J51" s="27">
        <v>84.201385587999994</v>
      </c>
      <c r="K51" s="27">
        <v>63.861385273000003</v>
      </c>
      <c r="L51" s="64">
        <v>5.2287469898000003</v>
      </c>
      <c r="M51" s="64">
        <v>14.779995872000001</v>
      </c>
      <c r="N51" s="64">
        <v>7.6284988687000004</v>
      </c>
      <c r="O51" s="27"/>
      <c r="P51" s="29" t="s">
        <v>50</v>
      </c>
      <c r="Q51" s="27">
        <v>4.1889679888354596</v>
      </c>
      <c r="R51" s="27">
        <v>5.2068502833202901</v>
      </c>
      <c r="S51" s="27">
        <v>28.090920906496802</v>
      </c>
      <c r="T51" s="27">
        <v>28.090920906496802</v>
      </c>
      <c r="U51" s="27">
        <v>13.147766967112499</v>
      </c>
      <c r="V51" s="27">
        <v>85.183646976136103</v>
      </c>
      <c r="W51" s="27">
        <v>14.9652879024376</v>
      </c>
      <c r="X51" s="27">
        <v>176.93127760202799</v>
      </c>
      <c r="Y51" s="27">
        <v>25675.084679310101</v>
      </c>
      <c r="Z51" s="27">
        <v>142.746095191167</v>
      </c>
      <c r="AA51" s="27">
        <v>15.4568346659316</v>
      </c>
      <c r="AB51" s="27">
        <v>156.59433657657601</v>
      </c>
      <c r="AC51" s="27">
        <v>328.57771071371798</v>
      </c>
      <c r="AD51" s="27">
        <v>63.6704656182498</v>
      </c>
      <c r="AE51" s="27">
        <v>63.6704656182498</v>
      </c>
      <c r="AF51" s="27">
        <v>17.933171224612298</v>
      </c>
      <c r="AG51" s="27">
        <v>132.464705343254</v>
      </c>
      <c r="AH51" s="27">
        <v>6.0196099181320202</v>
      </c>
      <c r="AI51" s="27">
        <v>0.60509962558684205</v>
      </c>
      <c r="AJ51" s="27">
        <v>5.1625946425926301</v>
      </c>
      <c r="AK51" s="27">
        <v>7.7419948123861202</v>
      </c>
      <c r="AL51" s="27">
        <v>4.3951735536853</v>
      </c>
      <c r="AM51" s="27">
        <v>0</v>
      </c>
      <c r="AN51" s="27">
        <v>2017.4841910304899</v>
      </c>
      <c r="AO51" s="27">
        <v>206.23164841349799</v>
      </c>
      <c r="AP51" s="27">
        <v>2241.6490106686001</v>
      </c>
      <c r="AQ51" s="27">
        <v>100.624671110302</v>
      </c>
      <c r="AR51" s="27">
        <v>1.42873995050623E-2</v>
      </c>
      <c r="AS51" s="27">
        <v>1956.03056312802</v>
      </c>
      <c r="AT51" s="27">
        <v>0.119629913744164</v>
      </c>
      <c r="AU51" s="27">
        <v>2.8066066524468501E-2</v>
      </c>
      <c r="AV51" s="27">
        <v>120.33257224270599</v>
      </c>
      <c r="AW51" s="27">
        <v>5.3063524308713202E-2</v>
      </c>
      <c r="AX51" s="27">
        <v>0</v>
      </c>
      <c r="AY51" s="27">
        <v>5.29403325672271E-3</v>
      </c>
      <c r="AZ51" s="27">
        <v>271.767654327191</v>
      </c>
      <c r="BA51" s="27">
        <v>257.19798631019398</v>
      </c>
      <c r="BB51" s="27">
        <v>14.5696680169976</v>
      </c>
      <c r="BC51" s="27">
        <v>3.15037206743938E-4</v>
      </c>
      <c r="BD51" s="27">
        <v>0</v>
      </c>
      <c r="BE51" s="27">
        <v>34.720164420708002</v>
      </c>
      <c r="BF51" s="27">
        <v>2.2647193769738199E-3</v>
      </c>
      <c r="BG51" s="27">
        <v>20.2467763135413</v>
      </c>
      <c r="BH51" s="27">
        <v>0</v>
      </c>
      <c r="BI51" s="27">
        <v>0.23895984854246899</v>
      </c>
      <c r="BJ51" s="27">
        <v>80.676157178524804</v>
      </c>
      <c r="BK51" s="27">
        <v>9.1734220400628192</v>
      </c>
      <c r="BL51" s="27">
        <v>0.15017840671968699</v>
      </c>
      <c r="BM51" s="27">
        <v>0.60967370172566704</v>
      </c>
      <c r="BN51" s="27">
        <v>5.83503802421777E-4</v>
      </c>
      <c r="BO51" s="27">
        <v>5.2112525493697399</v>
      </c>
      <c r="BP51" s="27">
        <v>1085.72257458799</v>
      </c>
      <c r="BQ51" s="27">
        <v>0</v>
      </c>
      <c r="BR51" s="27">
        <v>0</v>
      </c>
      <c r="BS51" s="27">
        <v>466.728514291164</v>
      </c>
      <c r="BT51" s="27">
        <v>139.148751516261</v>
      </c>
      <c r="BU51" s="27">
        <v>4243.6498706437997</v>
      </c>
      <c r="BV51" s="27">
        <v>688.024865931298</v>
      </c>
      <c r="BW51" s="29"/>
      <c r="BX51" s="100">
        <f t="shared" si="14"/>
        <v>4333.9247032973517</v>
      </c>
      <c r="BY51" s="36">
        <f t="shared" si="15"/>
        <v>7.9999906940219443E-3</v>
      </c>
      <c r="CA51" s="24">
        <f t="shared" si="16"/>
        <v>3.8873551914298627E-3</v>
      </c>
      <c r="CB51" s="24">
        <f t="shared" si="17"/>
        <v>-1.0751538164754267E-3</v>
      </c>
      <c r="CC51" s="24">
        <f t="shared" si="18"/>
        <v>-5.8309632262815792E-3</v>
      </c>
      <c r="CD51" s="24">
        <f t="shared" si="19"/>
        <v>-2.4604319810342733E-3</v>
      </c>
      <c r="CE51" s="24">
        <f t="shared" si="20"/>
        <v>-2.7761275537507746E-3</v>
      </c>
      <c r="CF51" s="24">
        <f t="shared" si="21"/>
        <v>1.0565281747342197E-5</v>
      </c>
      <c r="CG51" s="24">
        <f t="shared" si="22"/>
        <v>1.5233723076619703E-2</v>
      </c>
      <c r="CH51" s="24">
        <f t="shared" si="23"/>
        <v>1.3160069627137193E-3</v>
      </c>
      <c r="CI51" s="24">
        <f t="shared" si="24"/>
        <v>1.166562024219346E-2</v>
      </c>
      <c r="CJ51" s="24">
        <f t="shared" si="25"/>
        <v>-2.9895946342855563E-3</v>
      </c>
      <c r="CK51" s="24">
        <f t="shared" si="26"/>
        <v>-4.187754068503466E-3</v>
      </c>
      <c r="CL51" s="24">
        <f t="shared" si="27"/>
        <v>1.2536676738092093E-2</v>
      </c>
      <c r="CM51" s="24">
        <f t="shared" si="28"/>
        <v>1.4877886939434136E-2</v>
      </c>
    </row>
    <row r="52" spans="1:91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64"/>
      <c r="M52" s="64"/>
      <c r="N52" s="64"/>
      <c r="R52" s="27"/>
    </row>
    <row r="53" spans="1:91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64"/>
      <c r="M53" s="64"/>
      <c r="N53" s="64"/>
      <c r="R53" s="27"/>
    </row>
    <row r="54" spans="1:91" s="29" customFormat="1" x14ac:dyDescent="0.3">
      <c r="A54" s="29" t="s">
        <v>231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4"/>
      <c r="M54" s="64"/>
      <c r="N54" s="64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100"/>
      <c r="BY54" s="36"/>
    </row>
    <row r="55" spans="1:91" s="29" customFormat="1" x14ac:dyDescent="0.3">
      <c r="A55" s="29" t="s">
        <v>1</v>
      </c>
      <c r="B55" s="27">
        <v>33931.958616000004</v>
      </c>
      <c r="C55" s="27">
        <v>6.1849354635999996</v>
      </c>
      <c r="D55" s="27">
        <v>2593.6508849000002</v>
      </c>
      <c r="E55" s="27">
        <v>381.30909136999998</v>
      </c>
      <c r="F55" s="27">
        <v>357.42278299999998</v>
      </c>
      <c r="G55" s="27">
        <v>7.4032235618</v>
      </c>
      <c r="H55" s="27">
        <v>8522.3042535999994</v>
      </c>
      <c r="I55" s="27">
        <v>44.412128461999998</v>
      </c>
      <c r="J55" s="27">
        <v>146.44678063999999</v>
      </c>
      <c r="K55" s="27">
        <v>89.633034609000006</v>
      </c>
      <c r="L55" s="64">
        <v>6.6715066466000001</v>
      </c>
      <c r="M55" s="64">
        <v>27.650742273999999</v>
      </c>
      <c r="N55" s="64">
        <v>16.456338964</v>
      </c>
      <c r="O55" s="27"/>
      <c r="P55" s="27" t="s">
        <v>1</v>
      </c>
      <c r="Q55" s="27">
        <v>0.55965462881642603</v>
      </c>
      <c r="R55" s="27">
        <v>0.60023924685585295</v>
      </c>
      <c r="S55" s="27">
        <v>4.1211704089656198</v>
      </c>
      <c r="T55" s="27">
        <v>4.1211704089656198</v>
      </c>
      <c r="U55" s="27">
        <v>1.6415732726830701</v>
      </c>
      <c r="V55" s="27">
        <v>14.635976044329301</v>
      </c>
      <c r="W55" s="27">
        <v>2.7412447393428199</v>
      </c>
      <c r="X55" s="27">
        <v>27.043544486586701</v>
      </c>
      <c r="Y55" s="27">
        <v>3381.6440708345099</v>
      </c>
      <c r="Z55" s="27">
        <v>22.838038152156901</v>
      </c>
      <c r="AA55" s="27">
        <v>2.63683464516278</v>
      </c>
      <c r="AB55" s="27">
        <v>27.668589475151698</v>
      </c>
      <c r="AC55" s="27">
        <v>66.048575864027399</v>
      </c>
      <c r="AD55" s="27">
        <v>8.14758329452272</v>
      </c>
      <c r="AE55" s="27">
        <v>8.14758329452272</v>
      </c>
      <c r="AF55" s="27">
        <v>1.84168734663822</v>
      </c>
      <c r="AG55" s="27">
        <v>25.550587354138301</v>
      </c>
      <c r="AH55" s="27">
        <v>1.18180215987685</v>
      </c>
      <c r="AI55" s="27">
        <v>7.3187256162679196E-2</v>
      </c>
      <c r="AJ55" s="27">
        <v>1.04757580439954</v>
      </c>
      <c r="AK55" s="27">
        <v>1.5920223142309999</v>
      </c>
      <c r="AL55" s="27">
        <v>0.57713243454201701</v>
      </c>
      <c r="AM55" s="27">
        <v>0</v>
      </c>
      <c r="AN55" s="27">
        <v>207.19033241136</v>
      </c>
      <c r="AO55" s="27">
        <v>21.1794067686304</v>
      </c>
      <c r="AP55" s="27">
        <v>230.211426526629</v>
      </c>
      <c r="AQ55" s="27">
        <v>18.5116799711084</v>
      </c>
      <c r="AR55" s="27">
        <v>9.1923860039572897E-4</v>
      </c>
      <c r="AS55" s="27">
        <v>400.26986041062202</v>
      </c>
      <c r="AT55" s="27">
        <v>1.2976581887927999E-2</v>
      </c>
      <c r="AU55" s="27">
        <v>2.12867654524711E-3</v>
      </c>
      <c r="AV55" s="27">
        <v>10.7153233419864</v>
      </c>
      <c r="AW55" s="27">
        <v>5.3006466001973103E-3</v>
      </c>
      <c r="AX55" s="27">
        <v>0</v>
      </c>
      <c r="AY55" s="27">
        <v>4.0225087606166298E-4</v>
      </c>
      <c r="AZ55" s="27">
        <v>34.852527786484103</v>
      </c>
      <c r="BA55" s="27">
        <v>32.606684126591198</v>
      </c>
      <c r="BB55" s="27">
        <v>2.2458436598929601</v>
      </c>
      <c r="BC55" s="27">
        <v>2.6390523056487801E-5</v>
      </c>
      <c r="BD55" s="27">
        <v>0</v>
      </c>
      <c r="BE55" s="27">
        <v>6.3170213817468204</v>
      </c>
      <c r="BF55" s="27">
        <v>1.8971521017212501E-4</v>
      </c>
      <c r="BG55" s="27">
        <v>3.09279014644201</v>
      </c>
      <c r="BH55" s="27">
        <v>0</v>
      </c>
      <c r="BI55" s="27">
        <v>2.73038207862784E-2</v>
      </c>
      <c r="BJ55" s="27">
        <v>12.3514466927914</v>
      </c>
      <c r="BK55" s="27">
        <v>0.85194444004290204</v>
      </c>
      <c r="BL55" s="27">
        <v>2.70496087898278E-2</v>
      </c>
      <c r="BM55" s="27">
        <v>5.3761092798051101E-2</v>
      </c>
      <c r="BN55" s="27">
        <v>4.4541007236671602E-5</v>
      </c>
      <c r="BO55" s="27">
        <v>0.69427906184515698</v>
      </c>
      <c r="BP55" s="27">
        <v>220.95310216562899</v>
      </c>
      <c r="BQ55" s="27">
        <v>0</v>
      </c>
      <c r="BR55" s="27">
        <v>0</v>
      </c>
      <c r="BS55" s="27">
        <v>91.263419199629496</v>
      </c>
      <c r="BT55" s="27">
        <v>29.798828198997999</v>
      </c>
      <c r="BU55" s="27">
        <v>838.12107442252704</v>
      </c>
      <c r="BV55" s="27">
        <v>141.62462014343001</v>
      </c>
      <c r="BW55" s="27"/>
      <c r="BX55" s="100">
        <f t="shared" ref="BX55:BX58" si="29">Q55+S55+U55+V55+Z55+AB55+AC55+AD55+AG55+AH55+AI55+AJ55+AK55+AQ55+AS55+BK55+BS55+BT55+BV55</f>
        <v>857.42668839329224</v>
      </c>
      <c r="BY55" s="36">
        <f t="shared" ref="BY55" si="30">AF55/(AF55+AN55+AO55+1E-50)</f>
        <v>7.9999823398218314E-3</v>
      </c>
      <c r="CA55" s="24">
        <f t="shared" ref="CA55" si="31">+(Y55-B55)/B55</f>
        <v>-0.90034043984599355</v>
      </c>
      <c r="CB55" s="24">
        <f t="shared" ref="CB55" si="32">+(AL55-C55)/C55</f>
        <v>-0.90668739586070124</v>
      </c>
      <c r="CC55" s="24">
        <f t="shared" ref="CC55" si="33">+(AP55-D55)/D55</f>
        <v>-0.91124039558797254</v>
      </c>
      <c r="CD55" s="24">
        <f t="shared" ref="CD55" si="34">+(AZ55-E55)/E55</f>
        <v>-0.90859770046063426</v>
      </c>
      <c r="CE55" s="24">
        <f t="shared" ref="CE55" si="35">+(BA55-F55)/F55</f>
        <v>-0.90877278764126468</v>
      </c>
      <c r="CF55" s="24">
        <f t="shared" ref="CF55" si="36">+(BO55-G55)/G55</f>
        <v>-0.90621935754749083</v>
      </c>
      <c r="CG55" s="24">
        <f t="shared" ref="CG55" si="37">+(BU55-H55)/H55</f>
        <v>-0.90165557935009333</v>
      </c>
      <c r="CH55" s="24">
        <f t="shared" ref="CH55" si="38">+(T55-I55)/I55</f>
        <v>-0.90720619453103257</v>
      </c>
      <c r="CI55" s="24">
        <f t="shared" ref="CI55" si="39">+(V55-J55)/J55</f>
        <v>-0.90005942103768111</v>
      </c>
      <c r="CJ55" s="24">
        <f t="shared" ref="CJ55" si="40">+(AD55-K55)/K55</f>
        <v>-0.9091006643916012</v>
      </c>
      <c r="CK55" s="24">
        <f t="shared" ref="CK55" si="41">+(R55-L55)/L55</f>
        <v>-0.91002943133366232</v>
      </c>
      <c r="CL55" s="24">
        <f t="shared" ref="CL55" si="42">+(W55-M55)/M55</f>
        <v>-0.90086180283411721</v>
      </c>
      <c r="CM55" s="24">
        <f t="shared" ref="CM55" si="43">+(AK55-N55)/N55</f>
        <v>-0.90325780735838512</v>
      </c>
    </row>
    <row r="56" spans="1:91" s="29" customFormat="1" x14ac:dyDescent="0.3">
      <c r="A56" s="29" t="s">
        <v>11</v>
      </c>
      <c r="B56" s="27">
        <v>47323.623876999998</v>
      </c>
      <c r="C56" s="27">
        <v>6.8433835378000003</v>
      </c>
      <c r="D56" s="27">
        <v>3457.2826037</v>
      </c>
      <c r="E56" s="27">
        <v>341.98908054999998</v>
      </c>
      <c r="F56" s="27">
        <v>323.72474011000003</v>
      </c>
      <c r="G56" s="27">
        <v>8.0656861141</v>
      </c>
      <c r="H56" s="27">
        <v>4365.4435039999998</v>
      </c>
      <c r="I56" s="27">
        <v>35.965065420999998</v>
      </c>
      <c r="J56" s="27">
        <v>113.04415958</v>
      </c>
      <c r="K56" s="27">
        <v>88.357074245999996</v>
      </c>
      <c r="L56" s="64">
        <v>6.0046946635999996</v>
      </c>
      <c r="M56" s="64">
        <v>17.625670139</v>
      </c>
      <c r="N56" s="64">
        <v>6.7543015188000002</v>
      </c>
      <c r="O56" s="27"/>
      <c r="P56" s="27" t="s">
        <v>11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/>
      <c r="BX56" s="100">
        <f t="shared" si="29"/>
        <v>0</v>
      </c>
      <c r="BY56" s="36"/>
    </row>
    <row r="57" spans="1:91" s="29" customFormat="1" x14ac:dyDescent="0.3">
      <c r="A57" s="29" t="s">
        <v>58</v>
      </c>
      <c r="B57" s="27">
        <v>122846.49937999999</v>
      </c>
      <c r="C57" s="27">
        <v>14.293014114</v>
      </c>
      <c r="D57" s="27">
        <v>6417.4493353999997</v>
      </c>
      <c r="E57" s="27">
        <v>818.08300759999997</v>
      </c>
      <c r="F57" s="27">
        <v>770.45890412000006</v>
      </c>
      <c r="G57" s="27">
        <v>17.530199945</v>
      </c>
      <c r="H57" s="27">
        <v>10890.71327</v>
      </c>
      <c r="I57" s="27">
        <v>73.594214081999993</v>
      </c>
      <c r="J57" s="27">
        <v>287.24626230000001</v>
      </c>
      <c r="K57" s="27">
        <v>177.69541251000001</v>
      </c>
      <c r="L57" s="64">
        <v>12.19030684</v>
      </c>
      <c r="M57" s="64">
        <v>42.426390261000002</v>
      </c>
      <c r="N57" s="64">
        <v>15.396235998</v>
      </c>
      <c r="O57" s="27"/>
      <c r="P57" s="27" t="s">
        <v>58</v>
      </c>
      <c r="Q57" s="27">
        <v>0.27344355179373597</v>
      </c>
      <c r="R57" s="27">
        <v>0.35749413666045998</v>
      </c>
      <c r="S57" s="27">
        <v>1.9501613558736</v>
      </c>
      <c r="T57" s="27">
        <v>1.9501613558736</v>
      </c>
      <c r="U57" s="27">
        <v>1.0240548815291199</v>
      </c>
      <c r="V57" s="27">
        <v>5.9800382185713001</v>
      </c>
      <c r="W57" s="27">
        <v>0.88862880067108696</v>
      </c>
      <c r="X57" s="27">
        <v>16.295546304667699</v>
      </c>
      <c r="Y57" s="27">
        <v>3121.33849214878</v>
      </c>
      <c r="Z57" s="27">
        <v>10.16041726596</v>
      </c>
      <c r="AA57" s="27">
        <v>1.2782341396154</v>
      </c>
      <c r="AB57" s="27">
        <v>10.0764503064865</v>
      </c>
      <c r="AC57" s="27">
        <v>15.844900123375</v>
      </c>
      <c r="AD57" s="27">
        <v>5.2139084816878603</v>
      </c>
      <c r="AE57" s="27">
        <v>5.2139084816878603</v>
      </c>
      <c r="AF57" s="27">
        <v>1.49973903669041</v>
      </c>
      <c r="AG57" s="27">
        <v>6.7412028581821701</v>
      </c>
      <c r="AH57" s="27">
        <v>0.29513892431984601</v>
      </c>
      <c r="AI57" s="27">
        <v>4.8555266063702501E-2</v>
      </c>
      <c r="AJ57" s="27">
        <v>0.228676215069472</v>
      </c>
      <c r="AK57" s="27">
        <v>0.298084117920765</v>
      </c>
      <c r="AL57" s="27">
        <v>0.398189608514249</v>
      </c>
      <c r="AM57" s="27">
        <v>0</v>
      </c>
      <c r="AN57" s="27">
        <v>168.720161819254</v>
      </c>
      <c r="AO57" s="27">
        <v>17.2471231777421</v>
      </c>
      <c r="AP57" s="27">
        <v>187.46702403368599</v>
      </c>
      <c r="AQ57" s="27">
        <v>5.82653835215529</v>
      </c>
      <c r="AR57" s="27">
        <v>6.0147455039490198E-3</v>
      </c>
      <c r="AS57" s="27">
        <v>85.309281651482493</v>
      </c>
      <c r="AT57" s="27">
        <v>1.1037783913975601E-2</v>
      </c>
      <c r="AU57" s="27">
        <v>2.2571390620435799E-3</v>
      </c>
      <c r="AV57" s="27">
        <v>9.9533930785892899</v>
      </c>
      <c r="AW57" s="27">
        <v>5.7812222424312399E-3</v>
      </c>
      <c r="AX57" s="27">
        <v>0</v>
      </c>
      <c r="AY57" s="27">
        <v>4.3084762203960498E-4</v>
      </c>
      <c r="AZ57" s="27">
        <v>23.2091136300754</v>
      </c>
      <c r="BA57" s="27">
        <v>21.972176842099401</v>
      </c>
      <c r="BB57" s="27">
        <v>1.23693678797599</v>
      </c>
      <c r="BC57" s="27">
        <v>4.2836069820378403E-5</v>
      </c>
      <c r="BD57" s="27">
        <v>0</v>
      </c>
      <c r="BE57" s="27">
        <v>3.2439086845571601</v>
      </c>
      <c r="BF57" s="27">
        <v>3.0795670122411601E-4</v>
      </c>
      <c r="BG57" s="27">
        <v>1.75772968027469</v>
      </c>
      <c r="BH57" s="27">
        <v>0</v>
      </c>
      <c r="BI57" s="27">
        <v>1.9717672801027299E-2</v>
      </c>
      <c r="BJ57" s="27">
        <v>6.8955364120879503</v>
      </c>
      <c r="BK57" s="27">
        <v>2.7050387002077798</v>
      </c>
      <c r="BL57" s="27">
        <v>1.55018755821579E-2</v>
      </c>
      <c r="BM57" s="27">
        <v>6.04679839283059E-2</v>
      </c>
      <c r="BN57" s="27">
        <v>4.8923163412093602E-5</v>
      </c>
      <c r="BO57" s="27">
        <v>0.49309865044064799</v>
      </c>
      <c r="BP57" s="27">
        <v>48.6683718780668</v>
      </c>
      <c r="BQ57" s="27">
        <v>0</v>
      </c>
      <c r="BR57" s="27">
        <v>0</v>
      </c>
      <c r="BS57" s="27">
        <v>24.132265436090702</v>
      </c>
      <c r="BT57" s="27">
        <v>4.8390904829775696</v>
      </c>
      <c r="BU57" s="27">
        <v>206.95502714440801</v>
      </c>
      <c r="BV57" s="27">
        <v>29.126438580498998</v>
      </c>
      <c r="BW57" s="27"/>
      <c r="BX57" s="100">
        <f t="shared" si="29"/>
        <v>210.0736847702459</v>
      </c>
      <c r="BY57" s="36">
        <f t="shared" ref="BY57" si="44">AF57/(AF57+AN57+AO57+1E-50)</f>
        <v>8.0000151729133825E-3</v>
      </c>
      <c r="CA57" s="24">
        <f t="shared" ref="CA57" si="45">+(Y57-B57)/B57</f>
        <v>-0.97459155525064201</v>
      </c>
      <c r="CB57" s="24">
        <f t="shared" ref="CB57" si="46">+(AL57-C57)/C57</f>
        <v>-0.97214096303702502</v>
      </c>
      <c r="CC57" s="24">
        <f t="shared" ref="CC57" si="47">+(AP57-D57)/D57</f>
        <v>-0.97078792301489958</v>
      </c>
      <c r="CD57" s="24">
        <f t="shared" ref="CD57" si="48">+(AZ57-E57)/E57</f>
        <v>-0.97162987934664025</v>
      </c>
      <c r="CE57" s="24">
        <f t="shared" ref="CE57" si="49">+(BA57-F57)/F57</f>
        <v>-0.97148170171750359</v>
      </c>
      <c r="CF57" s="24">
        <f t="shared" ref="CF57" si="50">+(BO57-G57)/G57</f>
        <v>-0.97187147596788881</v>
      </c>
      <c r="CG57" s="24">
        <f t="shared" ref="CG57" si="51">+(BU57-H57)/H57</f>
        <v>-0.98099710992167111</v>
      </c>
      <c r="CH57" s="24">
        <f t="shared" ref="CH57" si="52">+(T57-I57)/I57</f>
        <v>-0.97350115929357306</v>
      </c>
      <c r="CI57" s="24">
        <f t="shared" ref="CI57" si="53">+(V57-J57)/J57</f>
        <v>-0.97918149336151938</v>
      </c>
      <c r="CJ57" s="24">
        <f t="shared" ref="CJ57" si="54">+(AD57-K57)/K57</f>
        <v>-0.97065817058504844</v>
      </c>
      <c r="CK57" s="24">
        <f t="shared" ref="CK57" si="55">+(R57-L57)/L57</f>
        <v>-0.97067390170299772</v>
      </c>
      <c r="CL57" s="24">
        <f t="shared" ref="CL57" si="56">+(W57-M57)/M57</f>
        <v>-0.97905481010275941</v>
      </c>
      <c r="CM57" s="24">
        <f t="shared" ref="CM57" si="57">+(AK57-N57)/N57</f>
        <v>-0.98063915635227417</v>
      </c>
    </row>
    <row r="58" spans="1:91" s="29" customFormat="1" x14ac:dyDescent="0.3">
      <c r="A58" s="29" t="s">
        <v>75</v>
      </c>
      <c r="B58" s="27">
        <v>4312.2193624000001</v>
      </c>
      <c r="C58" s="27">
        <v>0.66220735779999995</v>
      </c>
      <c r="D58" s="27">
        <v>330.68401727000003</v>
      </c>
      <c r="E58" s="27">
        <v>35.389478255999997</v>
      </c>
      <c r="F58" s="27">
        <v>33.523924354000002</v>
      </c>
      <c r="G58" s="27">
        <v>0.76648625800000003</v>
      </c>
      <c r="H58" s="27">
        <v>463.53877958999999</v>
      </c>
      <c r="I58" s="27">
        <v>3.5533957723</v>
      </c>
      <c r="J58" s="27">
        <v>11.495025032999999</v>
      </c>
      <c r="K58" s="27">
        <v>8.5034118397</v>
      </c>
      <c r="L58" s="64">
        <v>0.63224803070000002</v>
      </c>
      <c r="M58" s="64">
        <v>1.726345601</v>
      </c>
      <c r="N58" s="64">
        <v>0.69467698460000005</v>
      </c>
      <c r="O58" s="27"/>
      <c r="P58" s="27" t="s">
        <v>176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/>
      <c r="BX58" s="100">
        <f t="shared" si="29"/>
        <v>0</v>
      </c>
      <c r="BY58" s="36"/>
    </row>
    <row r="59" spans="1:91" s="29" customFormat="1" x14ac:dyDescent="0.3">
      <c r="A59" s="29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100"/>
      <c r="BY59" s="36"/>
    </row>
    <row r="60" spans="1:91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</row>
    <row r="61" spans="1:91" x14ac:dyDescent="0.3">
      <c r="A61" s="2" t="s">
        <v>55</v>
      </c>
      <c r="B61" s="1">
        <f t="shared" ref="B61:K61" si="58">SUM(B3:B58)</f>
        <v>11089466.401218802</v>
      </c>
      <c r="C61" s="1">
        <f t="shared" si="58"/>
        <v>1822.4472944249005</v>
      </c>
      <c r="D61" s="1">
        <f t="shared" si="58"/>
        <v>1102955.7302911598</v>
      </c>
      <c r="E61" s="1">
        <f t="shared" si="58"/>
        <v>110458.49839978298</v>
      </c>
      <c r="F61" s="1">
        <f t="shared" si="58"/>
        <v>104500.260877541</v>
      </c>
      <c r="G61" s="1">
        <f t="shared" si="58"/>
        <v>2243.1528626676004</v>
      </c>
      <c r="H61" s="1">
        <f t="shared" si="58"/>
        <v>1175789.4254404302</v>
      </c>
      <c r="I61" s="1">
        <f t="shared" si="58"/>
        <v>11512.611585398099</v>
      </c>
      <c r="J61" s="1">
        <f t="shared" si="58"/>
        <v>28786.659252209996</v>
      </c>
      <c r="K61" s="1">
        <f t="shared" si="58"/>
        <v>29055.461142818705</v>
      </c>
      <c r="L61" s="1">
        <f t="shared" ref="L61:N61" si="59">SUM(L3:L58)</f>
        <v>2074.4244278456999</v>
      </c>
      <c r="M61" s="1">
        <f t="shared" si="59"/>
        <v>4688.6503043737002</v>
      </c>
      <c r="N61" s="1">
        <f t="shared" si="59"/>
        <v>1948.3416260607999</v>
      </c>
      <c r="Q61" s="1">
        <f t="shared" ref="Q61:BV61" si="60">SUM(Q3:Q58)</f>
        <v>1359.6748075046266</v>
      </c>
      <c r="R61" s="1">
        <f t="shared" si="60"/>
        <v>2032.8246531354648</v>
      </c>
      <c r="S61" s="1">
        <f t="shared" si="60"/>
        <v>11303.547363514823</v>
      </c>
      <c r="T61" s="1">
        <f t="shared" si="60"/>
        <v>11303.547363514823</v>
      </c>
      <c r="U61" s="1">
        <f t="shared" si="60"/>
        <v>5808.9252620263214</v>
      </c>
      <c r="V61" s="1">
        <f t="shared" si="60"/>
        <v>28454.796402426527</v>
      </c>
      <c r="W61" s="1">
        <f t="shared" si="60"/>
        <v>4635.504760953736</v>
      </c>
      <c r="X61" s="1">
        <f t="shared" si="60"/>
        <v>62206.613391430226</v>
      </c>
      <c r="Y61" s="1">
        <f t="shared" si="60"/>
        <v>10869678.586383924</v>
      </c>
      <c r="Z61" s="1">
        <f t="shared" si="60"/>
        <v>51923.237613256046</v>
      </c>
      <c r="AA61" s="1">
        <f t="shared" si="60"/>
        <v>6220.9709423064423</v>
      </c>
      <c r="AB61" s="1">
        <f t="shared" si="60"/>
        <v>48214.123718070165</v>
      </c>
      <c r="AC61" s="1">
        <f t="shared" si="60"/>
        <v>91326.386628295324</v>
      </c>
      <c r="AD61" s="1">
        <f t="shared" si="60"/>
        <v>28495.390398531803</v>
      </c>
      <c r="AE61" s="1">
        <f t="shared" si="60"/>
        <v>28495.390398531803</v>
      </c>
      <c r="AF61" s="1">
        <f t="shared" si="60"/>
        <v>8652.7898383879165</v>
      </c>
      <c r="AG61" s="1">
        <f t="shared" si="60"/>
        <v>38415.044971085976</v>
      </c>
      <c r="AH61" s="1">
        <f t="shared" si="60"/>
        <v>1617.3275526593359</v>
      </c>
      <c r="AI61" s="1">
        <f t="shared" si="60"/>
        <v>354.56134282159627</v>
      </c>
      <c r="AJ61" s="1">
        <f t="shared" si="60"/>
        <v>1382.275211534625</v>
      </c>
      <c r="AK61" s="1">
        <f t="shared" si="60"/>
        <v>1926.0521754696997</v>
      </c>
      <c r="AL61" s="1">
        <f t="shared" si="60"/>
        <v>1783.2352052401518</v>
      </c>
      <c r="AM61" s="1">
        <f t="shared" si="60"/>
        <v>0</v>
      </c>
      <c r="AN61" s="1">
        <f t="shared" si="60"/>
        <v>973438.5316648283</v>
      </c>
      <c r="AO61" s="1">
        <f t="shared" si="60"/>
        <v>99507.068872276199</v>
      </c>
      <c r="AP61" s="1">
        <f t="shared" si="60"/>
        <v>1081598.3903754922</v>
      </c>
      <c r="AQ61" s="1">
        <f t="shared" si="60"/>
        <v>31323.197032448403</v>
      </c>
      <c r="AR61" s="1">
        <f t="shared" si="60"/>
        <v>13.245140335080665</v>
      </c>
      <c r="AS61" s="1">
        <f t="shared" si="60"/>
        <v>511183.49551040784</v>
      </c>
      <c r="AT61" s="1">
        <f t="shared" si="60"/>
        <v>51.991275766519408</v>
      </c>
      <c r="AU61" s="1">
        <f t="shared" si="60"/>
        <v>15.321766330799864</v>
      </c>
      <c r="AV61" s="1">
        <f t="shared" si="60"/>
        <v>53358.022548645298</v>
      </c>
      <c r="AW61" s="1">
        <f t="shared" si="60"/>
        <v>24.454090403289261</v>
      </c>
      <c r="AX61" s="1">
        <f t="shared" si="60"/>
        <v>0</v>
      </c>
      <c r="AY61" s="1">
        <f t="shared" si="60"/>
        <v>2.5240424257109595</v>
      </c>
      <c r="AZ61" s="1">
        <f t="shared" si="60"/>
        <v>108004.54865884244</v>
      </c>
      <c r="BA61" s="1">
        <f t="shared" si="60"/>
        <v>102158.59362010546</v>
      </c>
      <c r="BB61" s="1">
        <f t="shared" si="60"/>
        <v>5845.9550387369627</v>
      </c>
      <c r="BC61" s="1">
        <f t="shared" si="60"/>
        <v>0.12195477599927</v>
      </c>
      <c r="BD61" s="1">
        <f t="shared" si="60"/>
        <v>1.2801321624178E-2</v>
      </c>
      <c r="BE61" s="1">
        <f t="shared" si="60"/>
        <v>11617.223044376155</v>
      </c>
      <c r="BF61" s="1">
        <f t="shared" si="60"/>
        <v>2.240039682677716</v>
      </c>
      <c r="BG61" s="1">
        <f t="shared" si="60"/>
        <v>7391.684713703803</v>
      </c>
      <c r="BH61" s="1">
        <f t="shared" si="60"/>
        <v>0.28162958207532102</v>
      </c>
      <c r="BI61" s="1">
        <f t="shared" si="60"/>
        <v>100.10776474173389</v>
      </c>
      <c r="BJ61" s="1">
        <f t="shared" si="60"/>
        <v>29254.392112572368</v>
      </c>
      <c r="BK61" s="1">
        <f t="shared" si="60"/>
        <v>6400.434220008161</v>
      </c>
      <c r="BL61" s="1">
        <f t="shared" si="60"/>
        <v>52.691492154764376</v>
      </c>
      <c r="BM61" s="1">
        <f t="shared" si="60"/>
        <v>273.95080552794587</v>
      </c>
      <c r="BN61" s="1">
        <f t="shared" si="60"/>
        <v>0.32839775962950191</v>
      </c>
      <c r="BO61" s="1">
        <f t="shared" si="60"/>
        <v>2198.4552015575182</v>
      </c>
      <c r="BP61" s="1">
        <f t="shared" si="60"/>
        <v>290099.7058933918</v>
      </c>
      <c r="BQ61" s="1">
        <f t="shared" si="60"/>
        <v>0</v>
      </c>
      <c r="BR61" s="1">
        <f t="shared" si="60"/>
        <v>8.7367992604694003</v>
      </c>
      <c r="BS61" s="1">
        <f t="shared" si="60"/>
        <v>124273.81714104106</v>
      </c>
      <c r="BT61" s="1">
        <f t="shared" si="60"/>
        <v>30469.889969566597</v>
      </c>
      <c r="BU61" s="1">
        <f t="shared" si="60"/>
        <v>1164615.0769105514</v>
      </c>
      <c r="BV61" s="1">
        <f t="shared" si="60"/>
        <v>170474.67667091318</v>
      </c>
      <c r="BW61" s="1"/>
      <c r="BX61" s="1"/>
      <c r="BY61" s="36">
        <f>AF61/(AF61+AN61+AO61+1E-50)</f>
        <v>8.0000025105288631E-3</v>
      </c>
      <c r="BZ61" s="29"/>
      <c r="CA61" s="24">
        <f>+(Y61-B61)/B61</f>
        <v>-1.9819512218434764E-2</v>
      </c>
      <c r="CB61" s="24">
        <f>+(AL61-C61)/C61</f>
        <v>-2.1516171855670955E-2</v>
      </c>
      <c r="CC61" s="24">
        <f>+(AP61-D61)/D61</f>
        <v>-1.9363732676768195E-2</v>
      </c>
      <c r="CD61" s="24">
        <f>+(AZ61-E61)/E61</f>
        <v>-2.2216033863315367E-2</v>
      </c>
      <c r="CE61" s="24">
        <f>+(BA61-F61)/F61</f>
        <v>-2.2408243173475308E-2</v>
      </c>
      <c r="CF61" s="24">
        <f>+(BO61-G61)/G61</f>
        <v>-1.9926266218400691E-2</v>
      </c>
      <c r="CG61" s="24">
        <f>+(BU61-H61)/H61</f>
        <v>-9.5036987815169845E-3</v>
      </c>
      <c r="CH61" s="24">
        <f t="shared" ref="CH61" si="61">+(T61-I61)/I61</f>
        <v>-1.8159582674398635E-2</v>
      </c>
      <c r="CI61" s="24">
        <f>+(V61-J61)/J61</f>
        <v>-1.1528355787168711E-2</v>
      </c>
      <c r="CJ61" s="24">
        <f>+(AD61-K61)/K61</f>
        <v>-1.9275919990873334E-2</v>
      </c>
      <c r="CK61" s="24">
        <f>+(R61-L61)/L61</f>
        <v>-2.0053646761881171E-2</v>
      </c>
      <c r="CL61" s="24">
        <f>+(W61-M61)/M61</f>
        <v>-1.1334934356351691E-2</v>
      </c>
      <c r="CM61" s="24">
        <f t="shared" ref="CM61" si="62">+(AK61-N61)/N61</f>
        <v>-1.1440216794097579E-2</v>
      </c>
    </row>
    <row r="62" spans="1:91" x14ac:dyDescent="0.3">
      <c r="A62" s="29" t="s">
        <v>56</v>
      </c>
      <c r="B62" s="27">
        <f>SUM(B2:B51)</f>
        <v>10881052.099983402</v>
      </c>
      <c r="C62" s="27">
        <f t="shared" ref="C62:N62" si="63">SUM(C2:C51)</f>
        <v>1794.4637539517005</v>
      </c>
      <c r="D62" s="27">
        <f t="shared" si="63"/>
        <v>1090156.6634498897</v>
      </c>
      <c r="E62" s="27">
        <f t="shared" si="63"/>
        <v>108881.72774200699</v>
      </c>
      <c r="F62" s="27">
        <f t="shared" si="63"/>
        <v>103015.13052595701</v>
      </c>
      <c r="G62" s="27">
        <f t="shared" si="63"/>
        <v>2209.3872667887003</v>
      </c>
      <c r="H62" s="27">
        <f t="shared" si="63"/>
        <v>1151547.42563324</v>
      </c>
      <c r="I62" s="27">
        <f t="shared" si="63"/>
        <v>11355.086781660799</v>
      </c>
      <c r="J62" s="27">
        <f t="shared" si="63"/>
        <v>28228.427024656998</v>
      </c>
      <c r="K62" s="27">
        <f t="shared" si="63"/>
        <v>28691.272209614006</v>
      </c>
      <c r="L62" s="27">
        <f t="shared" si="63"/>
        <v>2048.9256716648001</v>
      </c>
      <c r="M62" s="27">
        <f t="shared" si="63"/>
        <v>4599.2211560987007</v>
      </c>
      <c r="N62" s="27">
        <f t="shared" si="63"/>
        <v>1909.0400725953998</v>
      </c>
    </row>
    <row r="63" spans="1:91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8859917.0555274021</v>
      </c>
      <c r="C63" s="27">
        <f t="shared" ref="C63:N63" si="64">+C3+C5+C8+C9+C11+C12+C14+C15+C16+C17+C18+C19+C20+C21+C22+C23+C24+C25+C26+C28+C30+C31+C33+C34+C35+C36+C37+C39+C40+C41+C42+C43+C44+C46+C47+C49+C50+C10</f>
        <v>1493.7784124603004</v>
      </c>
      <c r="D63" s="27">
        <f t="shared" si="64"/>
        <v>876104.16438108974</v>
      </c>
      <c r="E63" s="27">
        <f t="shared" si="64"/>
        <v>87634.495320776987</v>
      </c>
      <c r="F63" s="27">
        <f t="shared" si="64"/>
        <v>83428.648841417002</v>
      </c>
      <c r="G63" s="27">
        <f t="shared" si="64"/>
        <v>1800.0445795760997</v>
      </c>
      <c r="H63" s="27">
        <f t="shared" si="64"/>
        <v>927006.22069294017</v>
      </c>
      <c r="I63" s="27">
        <f t="shared" si="64"/>
        <v>8846.9231607368001</v>
      </c>
      <c r="J63" s="27">
        <f t="shared" si="64"/>
        <v>22869.430597458999</v>
      </c>
      <c r="K63" s="27">
        <f t="shared" si="64"/>
        <v>22443.993743311003</v>
      </c>
      <c r="L63" s="27">
        <f t="shared" si="64"/>
        <v>1665.4922130959999</v>
      </c>
      <c r="M63" s="27">
        <f t="shared" si="64"/>
        <v>3639.1960254877004</v>
      </c>
      <c r="N63" s="27">
        <f t="shared" si="64"/>
        <v>1553.5402011573999</v>
      </c>
    </row>
    <row r="65" spans="2:8" x14ac:dyDescent="0.3">
      <c r="B65" s="100"/>
      <c r="C65" s="100"/>
      <c r="D65" s="100"/>
      <c r="E65" s="100"/>
      <c r="F65" s="100"/>
      <c r="G65" s="100"/>
      <c r="H65" s="100"/>
    </row>
    <row r="66" spans="2:8" x14ac:dyDescent="0.3">
      <c r="B66" s="100"/>
      <c r="C66" s="100"/>
      <c r="D66" s="100"/>
      <c r="E66" s="100"/>
      <c r="F66" s="100"/>
      <c r="G66" s="100"/>
      <c r="H66" s="100"/>
    </row>
    <row r="67" spans="2:8" x14ac:dyDescent="0.3">
      <c r="C67" s="99"/>
      <c r="D67" s="99"/>
      <c r="E67" s="99"/>
      <c r="F67" s="99"/>
      <c r="G67" s="99"/>
      <c r="H67" s="99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H66"/>
  <sheetViews>
    <sheetView zoomScale="85" zoomScaleNormal="85" workbookViewId="0">
      <pane xSplit="1" ySplit="2" topLeftCell="Z3" activePane="bottomRight" state="frozen"/>
      <selection pane="topRight" activeCell="B1" sqref="B1"/>
      <selection pane="bottomLeft" activeCell="A3" sqref="A3"/>
      <selection pane="bottomRight" activeCell="BZ62" sqref="BZ62"/>
    </sheetView>
  </sheetViews>
  <sheetFormatPr defaultRowHeight="14.4" x14ac:dyDescent="0.3"/>
  <cols>
    <col min="1" max="1" width="19.5546875" bestFit="1" customWidth="1"/>
    <col min="2" max="2" width="5.6640625" style="27" bestFit="1" customWidth="1"/>
    <col min="3" max="3" width="8.88671875" customWidth="1"/>
    <col min="4" max="4" width="8.44140625" customWidth="1"/>
    <col min="5" max="5" width="9.88671875" customWidth="1"/>
    <col min="6" max="6" width="6.6640625" customWidth="1"/>
    <col min="7" max="7" width="14.5546875" bestFit="1" customWidth="1"/>
    <col min="8" max="8" width="5.6640625" bestFit="1" customWidth="1"/>
    <col min="9" max="9" width="6.6640625" bestFit="1" customWidth="1"/>
    <col min="10" max="10" width="13.44140625" bestFit="1" customWidth="1"/>
    <col min="11" max="11" width="11.5546875" customWidth="1"/>
    <col min="12" max="12" width="8.88671875" customWidth="1"/>
    <col min="13" max="13" width="13.44140625" customWidth="1"/>
    <col min="14" max="14" width="6.6640625" customWidth="1"/>
    <col min="15" max="15" width="8.6640625" customWidth="1"/>
    <col min="16" max="16" width="10.33203125" customWidth="1"/>
    <col min="17" max="17" width="12.6640625" customWidth="1"/>
    <col min="18" max="18" width="10.33203125" customWidth="1"/>
    <col min="19" max="19" width="12.33203125" style="29" bestFit="1" customWidth="1"/>
    <col min="20" max="20" width="7.6640625" customWidth="1"/>
    <col min="21" max="21" width="6.6640625" customWidth="1"/>
    <col min="22" max="22" width="9.33203125" customWidth="1"/>
    <col min="23" max="23" width="6.6640625" style="29" bestFit="1" customWidth="1"/>
    <col min="24" max="24" width="10.88671875" style="29" bestFit="1" customWidth="1"/>
    <col min="25" max="25" width="7.6640625" customWidth="1"/>
    <col min="26" max="27" width="11.88671875" style="29" bestFit="1" customWidth="1"/>
    <col min="28" max="28" width="6.6640625" customWidth="1"/>
    <col min="29" max="29" width="9.6640625" customWidth="1"/>
    <col min="30" max="30" width="15.44140625" bestFit="1" customWidth="1"/>
    <col min="31" max="31" width="8.109375" style="29" bestFit="1" customWidth="1"/>
    <col min="32" max="32" width="6.6640625" customWidth="1"/>
    <col min="33" max="33" width="10.88671875" customWidth="1"/>
    <col min="34" max="34" width="6.6640625" customWidth="1"/>
    <col min="35" max="35" width="5.6640625" customWidth="1"/>
    <col min="36" max="36" width="5.6640625" style="29" customWidth="1"/>
    <col min="37" max="37" width="6.5546875" customWidth="1"/>
    <col min="38" max="38" width="6" style="29" bestFit="1" customWidth="1"/>
    <col min="39" max="39" width="9.109375" customWidth="1"/>
    <col min="40" max="40" width="8.44140625" customWidth="1"/>
    <col min="41" max="41" width="14.109375" bestFit="1" customWidth="1"/>
    <col min="42" max="42" width="6.6640625" bestFit="1" customWidth="1"/>
    <col min="43" max="43" width="9" customWidth="1"/>
    <col min="44" max="44" width="9.33203125" customWidth="1"/>
    <col min="45" max="45" width="7.6640625" customWidth="1"/>
    <col min="46" max="46" width="9.109375" customWidth="1"/>
    <col min="47" max="47" width="12.6640625" bestFit="1" customWidth="1"/>
    <col min="48" max="49" width="9.33203125" customWidth="1"/>
    <col min="50" max="50" width="6.6640625" bestFit="1" customWidth="1"/>
    <col min="51" max="51" width="4.33203125" customWidth="1"/>
    <col min="52" max="52" width="7.6640625" bestFit="1" customWidth="1"/>
    <col min="53" max="53" width="4.5546875" bestFit="1" customWidth="1"/>
    <col min="54" max="54" width="4.109375" customWidth="1"/>
    <col min="55" max="55" width="6.6640625" customWidth="1"/>
    <col min="56" max="56" width="5.6640625" customWidth="1"/>
    <col min="57" max="57" width="5.88671875" customWidth="1"/>
    <col min="58" max="58" width="3.33203125" bestFit="1" customWidth="1"/>
    <col min="59" max="59" width="7.6640625" customWidth="1"/>
    <col min="60" max="60" width="11.5546875" customWidth="1"/>
    <col min="61" max="61" width="9.6640625" customWidth="1"/>
    <col min="62" max="63" width="7.6640625" customWidth="1"/>
    <col min="64" max="64" width="5.6640625" customWidth="1"/>
    <col min="65" max="65" width="5.33203125" customWidth="1"/>
    <col min="66" max="66" width="8.6640625" customWidth="1"/>
    <col min="67" max="67" width="4.88671875" customWidth="1"/>
    <col min="68" max="68" width="7.88671875" customWidth="1"/>
    <col min="69" max="69" width="5.88671875" customWidth="1"/>
    <col min="70" max="70" width="6" customWidth="1"/>
    <col min="71" max="71" width="6.6640625" customWidth="1"/>
    <col min="72" max="72" width="11.44140625" style="29" bestFit="1" customWidth="1"/>
    <col min="73" max="73" width="5.6640625" style="29" bestFit="1" customWidth="1"/>
    <col min="74" max="75" width="5.6640625" customWidth="1"/>
    <col min="76" max="76" width="3.88671875" bestFit="1" customWidth="1"/>
    <col min="77" max="77" width="11.5546875" style="29" bestFit="1" customWidth="1"/>
    <col min="78" max="78" width="6.6640625" customWidth="1"/>
    <col min="79" max="79" width="8.6640625" customWidth="1"/>
    <col min="80" max="80" width="8.6640625" style="29" customWidth="1"/>
    <col min="81" max="81" width="5.33203125" bestFit="1" customWidth="1"/>
    <col min="82" max="82" width="9.6640625" customWidth="1"/>
    <col min="83" max="83" width="9.33203125" style="29" bestFit="1" customWidth="1"/>
    <col min="84" max="84" width="7.6640625" customWidth="1"/>
    <col min="85" max="85" width="9" style="29" bestFit="1" customWidth="1"/>
    <col min="86" max="86" width="11.44140625" style="29" bestFit="1" customWidth="1"/>
    <col min="87" max="87" width="4.88671875" bestFit="1" customWidth="1"/>
    <col min="88" max="88" width="6.6640625" bestFit="1" customWidth="1"/>
    <col min="89" max="89" width="9.33203125" customWidth="1"/>
    <col min="90" max="90" width="7.6640625" customWidth="1"/>
    <col min="91" max="91" width="7.6640625" style="29" bestFit="1" customWidth="1"/>
    <col min="92" max="95" width="7.6640625" style="29" customWidth="1"/>
    <col min="96" max="96" width="6.6640625" bestFit="1" customWidth="1"/>
    <col min="97" max="97" width="9" customWidth="1"/>
    <col min="98" max="98" width="9" style="29" customWidth="1"/>
    <col min="99" max="115" width="9" customWidth="1"/>
  </cols>
  <sheetData>
    <row r="1" spans="1:112" x14ac:dyDescent="0.3">
      <c r="C1" s="29" t="s">
        <v>492</v>
      </c>
      <c r="BI1" s="28"/>
      <c r="CN1" s="29" t="s">
        <v>404</v>
      </c>
    </row>
    <row r="2" spans="1:112" x14ac:dyDescent="0.3">
      <c r="A2" s="29" t="s">
        <v>177</v>
      </c>
      <c r="B2" s="27" t="s">
        <v>391</v>
      </c>
      <c r="C2" s="27" t="s">
        <v>63</v>
      </c>
      <c r="D2" s="27" t="s">
        <v>317</v>
      </c>
      <c r="E2" s="27" t="s">
        <v>178</v>
      </c>
      <c r="F2" s="27" t="s">
        <v>131</v>
      </c>
      <c r="G2" s="27" t="s">
        <v>132</v>
      </c>
      <c r="H2" s="27" t="s">
        <v>133</v>
      </c>
      <c r="I2" s="27" t="s">
        <v>392</v>
      </c>
      <c r="J2" s="27" t="s">
        <v>318</v>
      </c>
      <c r="K2" s="27" t="s">
        <v>319</v>
      </c>
      <c r="L2" s="27" t="s">
        <v>320</v>
      </c>
      <c r="M2" s="27" t="s">
        <v>179</v>
      </c>
      <c r="N2" s="27" t="s">
        <v>134</v>
      </c>
      <c r="O2" s="27" t="s">
        <v>321</v>
      </c>
      <c r="P2" s="27" t="s">
        <v>59</v>
      </c>
      <c r="Q2" s="27" t="s">
        <v>322</v>
      </c>
      <c r="R2" s="27" t="s">
        <v>323</v>
      </c>
      <c r="S2" s="27" t="s">
        <v>462</v>
      </c>
      <c r="T2" s="27" t="s">
        <v>136</v>
      </c>
      <c r="U2" s="27" t="s">
        <v>137</v>
      </c>
      <c r="V2" s="27" t="s">
        <v>324</v>
      </c>
      <c r="W2" s="27" t="s">
        <v>393</v>
      </c>
      <c r="X2" s="27" t="s">
        <v>380</v>
      </c>
      <c r="Y2" s="27" t="s">
        <v>138</v>
      </c>
      <c r="Z2" s="27" t="s">
        <v>463</v>
      </c>
      <c r="AA2" s="27" t="s">
        <v>464</v>
      </c>
      <c r="AB2" s="27" t="s">
        <v>139</v>
      </c>
      <c r="AC2" s="27" t="s">
        <v>65</v>
      </c>
      <c r="AD2" s="27" t="s">
        <v>140</v>
      </c>
      <c r="AE2" s="27" t="s">
        <v>381</v>
      </c>
      <c r="AF2" s="27" t="s">
        <v>141</v>
      </c>
      <c r="AG2" s="27" t="s">
        <v>325</v>
      </c>
      <c r="AH2" s="27" t="s">
        <v>142</v>
      </c>
      <c r="AI2" s="27" t="s">
        <v>143</v>
      </c>
      <c r="AJ2" s="27" t="s">
        <v>394</v>
      </c>
      <c r="AK2" s="27" t="s">
        <v>144</v>
      </c>
      <c r="AL2" s="27" t="s">
        <v>382</v>
      </c>
      <c r="AM2" s="27" t="s">
        <v>326</v>
      </c>
      <c r="AN2" s="27" t="s">
        <v>327</v>
      </c>
      <c r="AO2" s="27" t="s">
        <v>465</v>
      </c>
      <c r="AP2" s="27" t="s">
        <v>57</v>
      </c>
      <c r="AQ2" s="27" t="s">
        <v>328</v>
      </c>
      <c r="AR2" s="27" t="s">
        <v>145</v>
      </c>
      <c r="AS2" s="27" t="s">
        <v>146</v>
      </c>
      <c r="AT2" s="27" t="s">
        <v>329</v>
      </c>
      <c r="AU2" s="27" t="s">
        <v>330</v>
      </c>
      <c r="AV2" s="27" t="s">
        <v>60</v>
      </c>
      <c r="AW2" s="27" t="s">
        <v>331</v>
      </c>
      <c r="AX2" s="27" t="s">
        <v>148</v>
      </c>
      <c r="AY2" s="27" t="s">
        <v>149</v>
      </c>
      <c r="AZ2" s="27" t="s">
        <v>150</v>
      </c>
      <c r="BA2" s="27" t="s">
        <v>151</v>
      </c>
      <c r="BB2" s="27" t="s">
        <v>152</v>
      </c>
      <c r="BC2" s="27" t="s">
        <v>153</v>
      </c>
      <c r="BD2" s="27" t="s">
        <v>154</v>
      </c>
      <c r="BE2" s="27" t="s">
        <v>155</v>
      </c>
      <c r="BF2" s="27" t="s">
        <v>156</v>
      </c>
      <c r="BG2" s="27" t="s">
        <v>54</v>
      </c>
      <c r="BH2" s="27" t="s">
        <v>332</v>
      </c>
      <c r="BI2" s="27" t="s">
        <v>333</v>
      </c>
      <c r="BJ2" s="27" t="s">
        <v>53</v>
      </c>
      <c r="BK2" s="27" t="s">
        <v>157</v>
      </c>
      <c r="BL2" s="27" t="s">
        <v>158</v>
      </c>
      <c r="BM2" s="27" t="s">
        <v>159</v>
      </c>
      <c r="BN2" s="27" t="s">
        <v>160</v>
      </c>
      <c r="BO2" s="27" t="s">
        <v>161</v>
      </c>
      <c r="BP2" s="27" t="s">
        <v>162</v>
      </c>
      <c r="BQ2" s="27" t="s">
        <v>163</v>
      </c>
      <c r="BR2" s="27" t="s">
        <v>164</v>
      </c>
      <c r="BS2" s="27" t="s">
        <v>165</v>
      </c>
      <c r="BT2" s="27" t="s">
        <v>383</v>
      </c>
      <c r="BU2" s="27" t="s">
        <v>395</v>
      </c>
      <c r="BV2" s="27" t="s">
        <v>166</v>
      </c>
      <c r="BW2" s="27" t="s">
        <v>167</v>
      </c>
      <c r="BX2" s="27" t="s">
        <v>168</v>
      </c>
      <c r="BY2" s="27" t="s">
        <v>466</v>
      </c>
      <c r="BZ2" s="27" t="s">
        <v>61</v>
      </c>
      <c r="CA2" s="27" t="s">
        <v>334</v>
      </c>
      <c r="CB2" s="27" t="s">
        <v>384</v>
      </c>
      <c r="CC2" s="27" t="s">
        <v>170</v>
      </c>
      <c r="CD2" s="27" t="s">
        <v>335</v>
      </c>
      <c r="CE2" s="27" t="s">
        <v>385</v>
      </c>
      <c r="CF2" s="27" t="s">
        <v>171</v>
      </c>
      <c r="CG2" s="27" t="s">
        <v>386</v>
      </c>
      <c r="CH2" s="27" t="s">
        <v>387</v>
      </c>
      <c r="CI2" s="27" t="s">
        <v>172</v>
      </c>
      <c r="CJ2" s="27" t="s">
        <v>173</v>
      </c>
      <c r="CK2" s="27" t="s">
        <v>174</v>
      </c>
      <c r="CL2" s="27" t="s">
        <v>175</v>
      </c>
      <c r="CM2" s="27" t="s">
        <v>388</v>
      </c>
      <c r="CN2" s="27" t="s">
        <v>401</v>
      </c>
      <c r="CO2" s="27" t="s">
        <v>402</v>
      </c>
      <c r="CQ2" s="27"/>
      <c r="CS2" s="29" t="s">
        <v>141</v>
      </c>
      <c r="CT2" s="29" t="s">
        <v>60</v>
      </c>
      <c r="CU2" s="29" t="s">
        <v>54</v>
      </c>
      <c r="CV2" s="29" t="s">
        <v>53</v>
      </c>
      <c r="CW2" s="29"/>
      <c r="CX2" s="29"/>
      <c r="CY2" s="29"/>
      <c r="DG2" s="29"/>
      <c r="DH2" s="29"/>
    </row>
    <row r="3" spans="1:112" x14ac:dyDescent="0.3">
      <c r="A3" s="29" t="s">
        <v>0</v>
      </c>
      <c r="B3" s="27">
        <v>65.588071346282902</v>
      </c>
      <c r="C3" s="27">
        <v>596.09591484069801</v>
      </c>
      <c r="D3" s="27">
        <v>51.812939643859799</v>
      </c>
      <c r="E3" s="27">
        <v>51.813061714172299</v>
      </c>
      <c r="F3" s="27">
        <v>596.08983421325604</v>
      </c>
      <c r="G3" s="27">
        <v>596.09172439575195</v>
      </c>
      <c r="H3" s="27">
        <v>195.840460777282</v>
      </c>
      <c r="I3" s="27">
        <v>1343.3565859794601</v>
      </c>
      <c r="J3" s="27">
        <v>1343.3576884269701</v>
      </c>
      <c r="K3" s="27">
        <v>2665.74658203125</v>
      </c>
      <c r="L3" s="27">
        <v>192.93545675277699</v>
      </c>
      <c r="M3" s="27">
        <v>192.93970096111201</v>
      </c>
      <c r="N3" s="27">
        <v>1988.97741699218</v>
      </c>
      <c r="O3" s="27">
        <v>1988.9775695800699</v>
      </c>
      <c r="P3" s="27">
        <v>592001.13500976504</v>
      </c>
      <c r="Q3" s="27">
        <v>41026101.796875</v>
      </c>
      <c r="R3" s="27">
        <v>592238.03381347598</v>
      </c>
      <c r="S3" s="27">
        <v>2271.2708282470699</v>
      </c>
      <c r="T3" s="27">
        <v>3484.9197616577098</v>
      </c>
      <c r="U3" s="27">
        <v>1022.38523960113</v>
      </c>
      <c r="V3" s="27">
        <v>4017.3147583007799</v>
      </c>
      <c r="W3" s="27">
        <v>1345.1065025329499</v>
      </c>
      <c r="X3" s="27">
        <v>952.86368179321198</v>
      </c>
      <c r="Y3" s="27">
        <v>4017.35107421875</v>
      </c>
      <c r="Z3" s="27">
        <v>7952.171875</v>
      </c>
      <c r="AA3" s="27">
        <v>26355.806121826099</v>
      </c>
      <c r="AB3" s="27">
        <v>783.90639495849598</v>
      </c>
      <c r="AC3" s="27">
        <v>783.906837463378</v>
      </c>
      <c r="AD3" s="27">
        <v>783.89535522460903</v>
      </c>
      <c r="AE3" s="27">
        <v>1337.87110209465</v>
      </c>
      <c r="AF3" s="27">
        <v>895.50467681884697</v>
      </c>
      <c r="AG3" s="27">
        <v>895.46762657165505</v>
      </c>
      <c r="AH3" s="27">
        <v>1798.89247703552</v>
      </c>
      <c r="AI3" s="27">
        <v>26.476859182119298</v>
      </c>
      <c r="AJ3" s="27">
        <v>49.496376991271902</v>
      </c>
      <c r="AK3" s="27">
        <v>71.460668563842702</v>
      </c>
      <c r="AL3" s="27">
        <v>0</v>
      </c>
      <c r="AM3" s="27">
        <v>1219.42407226562</v>
      </c>
      <c r="AN3" s="27">
        <v>105.915119647979</v>
      </c>
      <c r="AO3" s="27">
        <v>105.913720607757</v>
      </c>
      <c r="AP3" s="27">
        <v>2288.4939594268799</v>
      </c>
      <c r="AQ3" s="27">
        <v>2288.4648256301798</v>
      </c>
      <c r="AR3" s="27">
        <v>99171.610595703096</v>
      </c>
      <c r="AS3" s="27">
        <v>11870.9484252929</v>
      </c>
      <c r="AT3" s="27">
        <v>11870.4704589843</v>
      </c>
      <c r="AU3" s="27">
        <v>40143.998260498003</v>
      </c>
      <c r="AV3" s="27">
        <v>111933.582519531</v>
      </c>
      <c r="AW3" s="27">
        <v>99167.6748046875</v>
      </c>
      <c r="AX3" s="27">
        <v>2110.4675998687699</v>
      </c>
      <c r="AY3" s="27">
        <v>4.3740446004085198</v>
      </c>
      <c r="AZ3" s="27">
        <v>26936.684356689399</v>
      </c>
      <c r="BA3" s="27">
        <v>24.497770935297002</v>
      </c>
      <c r="BB3" s="27">
        <v>6.2978067994117701</v>
      </c>
      <c r="BC3" s="27">
        <v>1276.56276226043</v>
      </c>
      <c r="BD3" s="27">
        <v>55.451002389192503</v>
      </c>
      <c r="BE3" s="27">
        <v>3.6161766052246</v>
      </c>
      <c r="BF3" s="27">
        <v>1.42644545063376</v>
      </c>
      <c r="BG3" s="27">
        <v>6401.4328651428204</v>
      </c>
      <c r="BH3" s="27">
        <v>333.21807861328102</v>
      </c>
      <c r="BI3" s="27">
        <v>125.602363586425</v>
      </c>
      <c r="BJ3" s="27">
        <v>3092.3670158386199</v>
      </c>
      <c r="BK3" s="27">
        <v>3309.0696561336499</v>
      </c>
      <c r="BL3" s="27">
        <v>38.346450567245398</v>
      </c>
      <c r="BM3" s="27">
        <v>0.482595175504684</v>
      </c>
      <c r="BN3" s="27">
        <v>225.11550915241199</v>
      </c>
      <c r="BO3" s="27">
        <v>2.4787005148827999</v>
      </c>
      <c r="BP3" s="27">
        <v>222.35794782638499</v>
      </c>
      <c r="BQ3" s="27">
        <v>29.9784561395645</v>
      </c>
      <c r="BR3" s="27">
        <v>9.3413125276565498</v>
      </c>
      <c r="BS3" s="27">
        <v>1016.91331672668</v>
      </c>
      <c r="BT3" s="27">
        <v>43.115091323852504</v>
      </c>
      <c r="BU3" s="27">
        <v>220.31331539153999</v>
      </c>
      <c r="BV3" s="27">
        <v>38.327637221664098</v>
      </c>
      <c r="BW3" s="27">
        <v>135.17483973503099</v>
      </c>
      <c r="BX3" s="27">
        <v>1.7356317293597301</v>
      </c>
      <c r="BY3" s="27">
        <v>3564.73707580566</v>
      </c>
      <c r="BZ3" s="27">
        <v>770.157534480094</v>
      </c>
      <c r="CA3" s="27">
        <v>770.15984523296299</v>
      </c>
      <c r="CB3" s="27">
        <v>34.873012870550099</v>
      </c>
      <c r="CC3" s="27">
        <v>4.26521667838096</v>
      </c>
      <c r="CD3" s="27">
        <v>837.3544921875</v>
      </c>
      <c r="CE3" s="27">
        <v>62301.361389160098</v>
      </c>
      <c r="CF3" s="27">
        <v>7259.43457412719</v>
      </c>
      <c r="CG3" s="27">
        <v>5882.4407434463501</v>
      </c>
      <c r="CH3" s="27">
        <v>1307.8332536220501</v>
      </c>
      <c r="CI3" s="27">
        <v>0</v>
      </c>
      <c r="CJ3" s="27">
        <v>667.724802970886</v>
      </c>
      <c r="CK3" s="27">
        <v>59408.66796875</v>
      </c>
      <c r="CL3" s="27">
        <v>8776.9918670654297</v>
      </c>
      <c r="CM3" s="27">
        <v>3518.0487709045401</v>
      </c>
      <c r="CN3" s="27">
        <f>AZ3*0.108*92.1006/14.43</f>
        <v>18567.952699671823</v>
      </c>
      <c r="CO3" s="27">
        <f>CL3-AO3*0.966*106.165/128.1705</f>
        <v>8692.2451981885861</v>
      </c>
      <c r="CQ3" s="27"/>
      <c r="CR3" s="27"/>
      <c r="CS3" s="36">
        <f>AF3/AV3</f>
        <v>8.0003217681574035E-3</v>
      </c>
      <c r="CT3" s="51">
        <f>(AV3-AF3-AR3-AS3)/(AV3)</f>
        <v>-4.0034261237539274E-5</v>
      </c>
      <c r="CU3" s="51">
        <f>(BG3-BJ3-BK3)/(BG3)</f>
        <v>-5.9468396053333974E-7</v>
      </c>
      <c r="CV3" s="51">
        <f t="shared" ref="CV3:CV34" si="0">(BJ3-BC3-BR3-BS3-BW3-AY3-BA3-BB3-BE3-BD3-BF3-BL3-BM3-BN3-BO3-BP3-BQ3-BV3-BX3)/BJ3</f>
        <v>-3.6021118383894829E-5</v>
      </c>
      <c r="CW3" s="51"/>
      <c r="CX3" s="36"/>
      <c r="CY3" s="36"/>
      <c r="CZ3" s="27"/>
      <c r="DA3" s="27"/>
      <c r="DB3" s="27"/>
      <c r="DC3" s="27"/>
      <c r="DD3" s="27"/>
      <c r="DE3" s="27"/>
      <c r="DF3" s="27"/>
      <c r="DG3" s="27"/>
      <c r="DH3" s="27"/>
    </row>
    <row r="4" spans="1:112" x14ac:dyDescent="0.3">
      <c r="A4" s="29" t="s">
        <v>2</v>
      </c>
      <c r="B4" s="27">
        <v>62.928609848022397</v>
      </c>
      <c r="C4" s="27">
        <v>507.977409362792</v>
      </c>
      <c r="D4" s="27">
        <v>49.970033645629798</v>
      </c>
      <c r="E4" s="27">
        <v>49.970067977905202</v>
      </c>
      <c r="F4" s="27">
        <v>507.97291564941401</v>
      </c>
      <c r="G4" s="27">
        <v>507.974327087402</v>
      </c>
      <c r="H4" s="27">
        <v>171.852754592895</v>
      </c>
      <c r="I4" s="27">
        <v>1087.2673616409299</v>
      </c>
      <c r="J4" s="27">
        <v>1087.27086353302</v>
      </c>
      <c r="K4" s="27">
        <v>1981.77624511718</v>
      </c>
      <c r="L4" s="27">
        <v>164.78638696670501</v>
      </c>
      <c r="M4" s="27">
        <v>164.790426015853</v>
      </c>
      <c r="N4" s="27">
        <v>1986.6455078125</v>
      </c>
      <c r="O4" s="27">
        <v>1986.64672851562</v>
      </c>
      <c r="P4" s="27">
        <v>468948.427734375</v>
      </c>
      <c r="Q4" s="27">
        <v>34621531.9375</v>
      </c>
      <c r="R4" s="27">
        <v>469136.27880859299</v>
      </c>
      <c r="S4" s="27">
        <v>2508.12746429443</v>
      </c>
      <c r="T4" s="27">
        <v>3024.9798278808498</v>
      </c>
      <c r="U4" s="27">
        <v>856.38201904296795</v>
      </c>
      <c r="V4" s="27">
        <v>3542.6090087890602</v>
      </c>
      <c r="W4" s="27">
        <v>1094.1016426086401</v>
      </c>
      <c r="X4" s="27">
        <v>764.436569690704</v>
      </c>
      <c r="Y4" s="27">
        <v>3542.6367797851499</v>
      </c>
      <c r="Z4" s="27">
        <v>7115.1859130859302</v>
      </c>
      <c r="AA4" s="27">
        <v>21843.852844238201</v>
      </c>
      <c r="AB4" s="27">
        <v>725.73783874511696</v>
      </c>
      <c r="AC4" s="27">
        <v>725.73748779296795</v>
      </c>
      <c r="AD4" s="27">
        <v>725.72721862792901</v>
      </c>
      <c r="AE4" s="27">
        <v>1173.8963871002099</v>
      </c>
      <c r="AF4" s="27">
        <v>755.108165740966</v>
      </c>
      <c r="AG4" s="27">
        <v>755.07655334472599</v>
      </c>
      <c r="AH4" s="27">
        <v>1501.06726074218</v>
      </c>
      <c r="AI4" s="27">
        <v>26.678062111139202</v>
      </c>
      <c r="AJ4" s="27">
        <v>45.717658996582003</v>
      </c>
      <c r="AK4" s="27">
        <v>74.158067703246999</v>
      </c>
      <c r="AL4" s="27">
        <v>0</v>
      </c>
      <c r="AM4" s="27">
        <v>1082.9624328613199</v>
      </c>
      <c r="AN4" s="27">
        <v>93.826113700866699</v>
      </c>
      <c r="AO4" s="27">
        <v>93.825727462768498</v>
      </c>
      <c r="AP4" s="27">
        <v>1957.7639808654701</v>
      </c>
      <c r="AQ4" s="27">
        <v>1957.75111198425</v>
      </c>
      <c r="AR4" s="27">
        <v>83567.8759765625</v>
      </c>
      <c r="AS4" s="27">
        <v>10065.5440673828</v>
      </c>
      <c r="AT4" s="27">
        <v>10065.1424560546</v>
      </c>
      <c r="AU4" s="27">
        <v>33449.649963378899</v>
      </c>
      <c r="AV4" s="27">
        <v>94384.791503906206</v>
      </c>
      <c r="AW4" s="27">
        <v>83564.539550781206</v>
      </c>
      <c r="AX4" s="27">
        <v>1763.7400207519499</v>
      </c>
      <c r="AY4" s="27">
        <v>3.5280770193785398</v>
      </c>
      <c r="AZ4" s="27">
        <v>22419.030334472602</v>
      </c>
      <c r="BA4" s="27">
        <v>19.674231350421898</v>
      </c>
      <c r="BB4" s="27">
        <v>4.9689709171652696</v>
      </c>
      <c r="BC4" s="27">
        <v>1076.2321376800501</v>
      </c>
      <c r="BD4" s="27">
        <v>43.1623377501964</v>
      </c>
      <c r="BE4" s="27">
        <v>2.7632372379302899</v>
      </c>
      <c r="BF4" s="27">
        <v>1.3078922033309901</v>
      </c>
      <c r="BG4" s="27">
        <v>5068.8137588500904</v>
      </c>
      <c r="BH4" s="27">
        <v>247.72128295898401</v>
      </c>
      <c r="BI4" s="27">
        <v>103.35210418701099</v>
      </c>
      <c r="BJ4" s="27">
        <v>2527.78369903564</v>
      </c>
      <c r="BK4" s="27">
        <v>2541.0321288108798</v>
      </c>
      <c r="BL4" s="27">
        <v>28.727365981787401</v>
      </c>
      <c r="BM4" s="27">
        <v>0.37537902593612599</v>
      </c>
      <c r="BN4" s="27">
        <v>172.68975639343199</v>
      </c>
      <c r="BO4" s="27">
        <v>1.9857925958931399</v>
      </c>
      <c r="BP4" s="27">
        <v>181.84993934631299</v>
      </c>
      <c r="BQ4" s="27">
        <v>25.903336048126199</v>
      </c>
      <c r="BR4" s="27">
        <v>8.00763595104217</v>
      </c>
      <c r="BS4" s="27">
        <v>834.01215744018498</v>
      </c>
      <c r="BT4" s="27">
        <v>37.253278255462597</v>
      </c>
      <c r="BU4" s="27">
        <v>196.94142723083399</v>
      </c>
      <c r="BV4" s="27">
        <v>28.735572833567801</v>
      </c>
      <c r="BW4" s="27">
        <v>92.635859608650193</v>
      </c>
      <c r="BX4" s="27">
        <v>1.32042439677752</v>
      </c>
      <c r="BY4" s="27">
        <v>1982.49562072753</v>
      </c>
      <c r="BZ4" s="27">
        <v>363.14612984657202</v>
      </c>
      <c r="CA4" s="27">
        <v>363.14522838592501</v>
      </c>
      <c r="CB4" s="27">
        <v>28.504465341567901</v>
      </c>
      <c r="CC4" s="27">
        <v>4.0003994107246399</v>
      </c>
      <c r="CD4" s="27">
        <v>689.01721191406205</v>
      </c>
      <c r="CE4" s="27">
        <v>52344.026123046802</v>
      </c>
      <c r="CF4" s="27">
        <v>5966.0946731567301</v>
      </c>
      <c r="CG4" s="27">
        <v>4827.6266498565601</v>
      </c>
      <c r="CH4" s="27">
        <v>1070.5981388092</v>
      </c>
      <c r="CI4" s="27">
        <v>0</v>
      </c>
      <c r="CJ4" s="27">
        <v>549.94136428832996</v>
      </c>
      <c r="CK4" s="27">
        <v>49587.181030273401</v>
      </c>
      <c r="CL4" s="27">
        <v>7121.3819046020499</v>
      </c>
      <c r="CM4" s="27">
        <v>2833.2273464202799</v>
      </c>
      <c r="CN4" s="27">
        <f t="shared" ref="CN4:CN51" si="1">AZ4*0.108*92.1006/14.43</f>
        <v>15453.850567158539</v>
      </c>
      <c r="CO4" s="27">
        <f t="shared" ref="CO4:CO51" si="2">CL4-AO4*0.966*106.165/128.1705</f>
        <v>7046.3074212226611</v>
      </c>
      <c r="CP4" s="27"/>
      <c r="CQ4" s="27"/>
      <c r="CR4" s="27"/>
      <c r="CS4" s="36">
        <f t="shared" ref="CS4:CS51" si="3">AF4/AV4</f>
        <v>8.0003160859842028E-3</v>
      </c>
      <c r="CT4" s="51">
        <f t="shared" ref="CT4:CT51" si="4">(AV4-AF4-AR4-AS4)/(AV4)</f>
        <v>-3.9590125914571445E-5</v>
      </c>
      <c r="CU4" s="51">
        <f t="shared" ref="CU4:CU51" si="5">(BG4-BJ4-BK4)/(BG4)</f>
        <v>-4.0818158407002339E-7</v>
      </c>
      <c r="CV4" s="51">
        <f t="shared" si="0"/>
        <v>-3.8138051361282157E-5</v>
      </c>
      <c r="CW4" s="51"/>
      <c r="CX4" s="36"/>
      <c r="CY4" s="36"/>
      <c r="CZ4" s="27"/>
      <c r="DA4" s="27"/>
      <c r="DB4" s="27"/>
      <c r="DC4" s="27"/>
      <c r="DD4" s="27"/>
      <c r="DE4" s="27"/>
      <c r="DF4" s="27"/>
      <c r="DG4" s="27"/>
      <c r="DH4" s="27"/>
    </row>
    <row r="5" spans="1:112" x14ac:dyDescent="0.3">
      <c r="A5" s="29" t="s">
        <v>3</v>
      </c>
      <c r="B5" s="27">
        <v>38.172299385070801</v>
      </c>
      <c r="C5" s="27">
        <v>334.70040893554602</v>
      </c>
      <c r="D5" s="27">
        <v>33.336696624755803</v>
      </c>
      <c r="E5" s="27">
        <v>33.336707592010498</v>
      </c>
      <c r="F5" s="27">
        <v>334.697380065917</v>
      </c>
      <c r="G5" s="27">
        <v>334.698432922363</v>
      </c>
      <c r="H5" s="27">
        <v>118.063893318176</v>
      </c>
      <c r="I5" s="27">
        <v>638.562584400177</v>
      </c>
      <c r="J5" s="27">
        <v>638.56537055969204</v>
      </c>
      <c r="K5" s="27">
        <v>1194.93273925781</v>
      </c>
      <c r="L5" s="27">
        <v>103.801067352294</v>
      </c>
      <c r="M5" s="27">
        <v>103.803410410881</v>
      </c>
      <c r="N5" s="27">
        <v>1252.1326293945301</v>
      </c>
      <c r="O5" s="27">
        <v>1252.1324768066399</v>
      </c>
      <c r="P5" s="27">
        <v>277618.36645507801</v>
      </c>
      <c r="Q5" s="27">
        <v>23156470.53125</v>
      </c>
      <c r="R5" s="27">
        <v>277729.41235351498</v>
      </c>
      <c r="S5" s="27">
        <v>941.885484695434</v>
      </c>
      <c r="T5" s="27">
        <v>1937.5219192504801</v>
      </c>
      <c r="U5" s="27">
        <v>527.96142196655205</v>
      </c>
      <c r="V5" s="27">
        <v>1746.00598144531</v>
      </c>
      <c r="W5" s="27">
        <v>705.95379257202103</v>
      </c>
      <c r="X5" s="27">
        <v>442.98165416717501</v>
      </c>
      <c r="Y5" s="27">
        <v>1746.0199279785099</v>
      </c>
      <c r="Z5" s="27">
        <v>3251.0079956054601</v>
      </c>
      <c r="AA5" s="27">
        <v>13708.1013183593</v>
      </c>
      <c r="AB5" s="27">
        <v>489.33778381347599</v>
      </c>
      <c r="AC5" s="27">
        <v>489.337158203125</v>
      </c>
      <c r="AD5" s="27">
        <v>489.33061218261702</v>
      </c>
      <c r="AE5" s="27">
        <v>607.76205825805596</v>
      </c>
      <c r="AF5" s="27">
        <v>536.89290046691895</v>
      </c>
      <c r="AG5" s="27">
        <v>536.87124061584404</v>
      </c>
      <c r="AH5" s="27">
        <v>832.53744697570801</v>
      </c>
      <c r="AI5" s="27">
        <v>14.454712342470801</v>
      </c>
      <c r="AJ5" s="27">
        <v>34.571264266967702</v>
      </c>
      <c r="AK5" s="27">
        <v>38.631310462951603</v>
      </c>
      <c r="AL5" s="27">
        <v>0</v>
      </c>
      <c r="AM5" s="27">
        <v>602.41529083251896</v>
      </c>
      <c r="AN5" s="27">
        <v>62.493240356445298</v>
      </c>
      <c r="AO5" s="27">
        <v>62.492365837097097</v>
      </c>
      <c r="AP5" s="27">
        <v>1155.7443552017201</v>
      </c>
      <c r="AQ5" s="27">
        <v>1155.7399396896301</v>
      </c>
      <c r="AR5" s="27">
        <v>59128.722900390603</v>
      </c>
      <c r="AS5" s="27">
        <v>7445.9968872070303</v>
      </c>
      <c r="AT5" s="27">
        <v>7445.6997680663999</v>
      </c>
      <c r="AU5" s="27">
        <v>19488.2998046875</v>
      </c>
      <c r="AV5" s="27">
        <v>67108.943115234302</v>
      </c>
      <c r="AW5" s="27">
        <v>59126.353515625</v>
      </c>
      <c r="AX5" s="27">
        <v>1101.7857880592301</v>
      </c>
      <c r="AY5" s="27">
        <v>2.3655086224898598</v>
      </c>
      <c r="AZ5" s="27">
        <v>12615.3670806884</v>
      </c>
      <c r="BA5" s="27">
        <v>13.4457053244113</v>
      </c>
      <c r="BB5" s="27">
        <v>3.74574415013194</v>
      </c>
      <c r="BC5" s="27">
        <v>924.64705085754395</v>
      </c>
      <c r="BD5" s="27">
        <v>26.182909727096501</v>
      </c>
      <c r="BE5" s="27">
        <v>1.69491910934448</v>
      </c>
      <c r="BF5" s="27">
        <v>0.87044612225145102</v>
      </c>
      <c r="BG5" s="27">
        <v>3513.4758720397899</v>
      </c>
      <c r="BH5" s="27">
        <v>149.36669921875</v>
      </c>
      <c r="BI5" s="27">
        <v>66.153396606445298</v>
      </c>
      <c r="BJ5" s="27">
        <v>1926.5302429199201</v>
      </c>
      <c r="BK5" s="27">
        <v>1586.94424128532</v>
      </c>
      <c r="BL5" s="27">
        <v>17.360255341976799</v>
      </c>
      <c r="BM5" s="27">
        <v>0.22828418016433699</v>
      </c>
      <c r="BN5" s="27">
        <v>109.07784885168</v>
      </c>
      <c r="BO5" s="27">
        <v>1.64423740841448</v>
      </c>
      <c r="BP5" s="27">
        <v>124.224690437316</v>
      </c>
      <c r="BQ5" s="27">
        <v>16.496981382369899</v>
      </c>
      <c r="BR5" s="27">
        <v>5.7451030611991802</v>
      </c>
      <c r="BS5" s="27">
        <v>573.94943618774403</v>
      </c>
      <c r="BT5" s="27">
        <v>25.244212150573698</v>
      </c>
      <c r="BU5" s="27">
        <v>123.991737365722</v>
      </c>
      <c r="BV5" s="27">
        <v>18.518102853558901</v>
      </c>
      <c r="BW5" s="27">
        <v>85.555836200714097</v>
      </c>
      <c r="BX5" s="27">
        <v>0.83899388078134496</v>
      </c>
      <c r="BY5" s="27">
        <v>1587.29833221435</v>
      </c>
      <c r="BZ5" s="27">
        <v>332.70031464099799</v>
      </c>
      <c r="CA5" s="27">
        <v>332.70049107074698</v>
      </c>
      <c r="CB5" s="27">
        <v>18.009985208511299</v>
      </c>
      <c r="CC5" s="27">
        <v>3.0926429033279401</v>
      </c>
      <c r="CD5" s="27">
        <v>441.02795410156199</v>
      </c>
      <c r="CE5" s="27">
        <v>30100.7235107421</v>
      </c>
      <c r="CF5" s="27">
        <v>3312.80249214172</v>
      </c>
      <c r="CG5" s="27">
        <v>2642.2377824783298</v>
      </c>
      <c r="CH5" s="27">
        <v>584.49722218513398</v>
      </c>
      <c r="CI5" s="27">
        <v>0</v>
      </c>
      <c r="CJ5" s="27">
        <v>317.75679206848099</v>
      </c>
      <c r="CK5" s="27">
        <v>28380.986816406199</v>
      </c>
      <c r="CL5" s="27">
        <v>4135.26418304443</v>
      </c>
      <c r="CM5" s="27">
        <v>1631.3319892883301</v>
      </c>
      <c r="CN5" s="27">
        <f t="shared" si="1"/>
        <v>8696.0049032555926</v>
      </c>
      <c r="CO5" s="27">
        <f t="shared" si="2"/>
        <v>4085.2610313796854</v>
      </c>
      <c r="CP5" s="27"/>
      <c r="CQ5" s="27"/>
      <c r="CR5" s="27"/>
      <c r="CS5" s="36">
        <f t="shared" si="3"/>
        <v>8.0003182220439364E-3</v>
      </c>
      <c r="CT5" s="51">
        <f t="shared" si="4"/>
        <v>-3.9779688165647805E-5</v>
      </c>
      <c r="CU5" s="51">
        <f t="shared" si="5"/>
        <v>3.950032959964419E-7</v>
      </c>
      <c r="CV5" s="51">
        <f t="shared" si="0"/>
        <v>-3.2083991152332745E-5</v>
      </c>
      <c r="CW5" s="51"/>
      <c r="CX5" s="36"/>
      <c r="CY5" s="36"/>
      <c r="CZ5" s="27"/>
      <c r="DA5" s="27"/>
      <c r="DB5" s="27"/>
      <c r="DC5" s="27"/>
      <c r="DD5" s="27"/>
      <c r="DE5" s="27"/>
      <c r="DF5" s="27"/>
      <c r="DG5" s="27"/>
      <c r="DH5" s="27"/>
    </row>
    <row r="6" spans="1:112" x14ac:dyDescent="0.3">
      <c r="A6" s="29" t="s">
        <v>4</v>
      </c>
      <c r="B6" s="27">
        <v>129.86040794849299</v>
      </c>
      <c r="C6" s="27">
        <v>928.85992908477704</v>
      </c>
      <c r="D6" s="27">
        <v>92.398862600326495</v>
      </c>
      <c r="E6" s="27">
        <v>92.398884773254395</v>
      </c>
      <c r="F6" s="27">
        <v>928.85040569305397</v>
      </c>
      <c r="G6" s="27">
        <v>928.85336303710903</v>
      </c>
      <c r="H6" s="27">
        <v>336.88066530227599</v>
      </c>
      <c r="I6" s="27">
        <v>2420.0291690826398</v>
      </c>
      <c r="J6" s="27">
        <v>2420.03686058521</v>
      </c>
      <c r="K6" s="27">
        <v>13312.646484375</v>
      </c>
      <c r="L6" s="27">
        <v>297.66713368892601</v>
      </c>
      <c r="M6" s="27">
        <v>297.67379522323603</v>
      </c>
      <c r="N6" s="27">
        <v>4897.2744979858398</v>
      </c>
      <c r="O6" s="27">
        <v>4897.2750549316397</v>
      </c>
      <c r="P6" s="27">
        <v>799749.22027587797</v>
      </c>
      <c r="Q6" s="27">
        <v>182191212</v>
      </c>
      <c r="R6" s="27">
        <v>800069.29217529297</v>
      </c>
      <c r="S6" s="27">
        <v>2957.2845458984302</v>
      </c>
      <c r="T6" s="27">
        <v>6534.7987251281702</v>
      </c>
      <c r="U6" s="27">
        <v>1892.0258603095999</v>
      </c>
      <c r="V6" s="27">
        <v>6999.9737548828098</v>
      </c>
      <c r="W6" s="27">
        <v>2307.9669532775802</v>
      </c>
      <c r="X6" s="27">
        <v>1689.05782175064</v>
      </c>
      <c r="Y6" s="27">
        <v>7000.0329589843705</v>
      </c>
      <c r="Z6" s="27">
        <v>20593.856201171799</v>
      </c>
      <c r="AA6" s="27">
        <v>46873.803421020501</v>
      </c>
      <c r="AB6" s="27">
        <v>1361.0410633087099</v>
      </c>
      <c r="AC6" s="27">
        <v>1361.03929901123</v>
      </c>
      <c r="AD6" s="27">
        <v>1361.02195549011</v>
      </c>
      <c r="AE6" s="27">
        <v>2413.6990776061998</v>
      </c>
      <c r="AF6" s="27">
        <v>1841.00608825683</v>
      </c>
      <c r="AG6" s="27">
        <v>1840.93189620971</v>
      </c>
      <c r="AH6" s="27">
        <v>2738.4636926651001</v>
      </c>
      <c r="AI6" s="27">
        <v>48.460147105157297</v>
      </c>
      <c r="AJ6" s="27">
        <v>88.821305990219102</v>
      </c>
      <c r="AK6" s="27">
        <v>156.379558563232</v>
      </c>
      <c r="AL6" s="27">
        <v>0</v>
      </c>
      <c r="AM6" s="27">
        <v>5415.9133300781205</v>
      </c>
      <c r="AN6" s="27">
        <v>179.43455028533899</v>
      </c>
      <c r="AO6" s="27">
        <v>179.43225097656199</v>
      </c>
      <c r="AP6" s="27">
        <v>13667.2373046875</v>
      </c>
      <c r="AQ6" s="27">
        <v>13667.1376953125</v>
      </c>
      <c r="AR6" s="27">
        <v>203151.97216796799</v>
      </c>
      <c r="AS6" s="27">
        <v>25132.776000976501</v>
      </c>
      <c r="AT6" s="27">
        <v>25131.7978515625</v>
      </c>
      <c r="AU6" s="27">
        <v>71993.203811645493</v>
      </c>
      <c r="AV6" s="27">
        <v>230116.52783203099</v>
      </c>
      <c r="AW6" s="27">
        <v>203143.85302734299</v>
      </c>
      <c r="AX6" s="27">
        <v>3682.9523334503101</v>
      </c>
      <c r="AY6" s="27">
        <v>12.5939183589071</v>
      </c>
      <c r="AZ6" s="27">
        <v>48419.0334625244</v>
      </c>
      <c r="BA6" s="27">
        <v>80.207992210984202</v>
      </c>
      <c r="BB6" s="27">
        <v>30.1812069416046</v>
      </c>
      <c r="BC6" s="27">
        <v>2127.1022052764802</v>
      </c>
      <c r="BD6" s="27">
        <v>582.43534621596302</v>
      </c>
      <c r="BE6" s="27">
        <v>53.084236145019503</v>
      </c>
      <c r="BF6" s="27">
        <v>3.46296115219593</v>
      </c>
      <c r="BG6" s="27">
        <v>21699.860542297301</v>
      </c>
      <c r="BH6" s="27">
        <v>4812.66552734375</v>
      </c>
      <c r="BI6" s="27">
        <v>1928.09033203125</v>
      </c>
      <c r="BJ6" s="27">
        <v>10244.7542247772</v>
      </c>
      <c r="BK6" s="27">
        <v>11455.1167207956</v>
      </c>
      <c r="BL6" s="27">
        <v>534.34273082204095</v>
      </c>
      <c r="BM6" s="27">
        <v>5.4864482879638601</v>
      </c>
      <c r="BN6" s="27">
        <v>2379.87583851814</v>
      </c>
      <c r="BO6" s="27">
        <v>5.5190924629569</v>
      </c>
      <c r="BP6" s="27">
        <v>824.81147682666699</v>
      </c>
      <c r="BQ6" s="27">
        <v>39.539976298809002</v>
      </c>
      <c r="BR6" s="27">
        <v>23.526310414075802</v>
      </c>
      <c r="BS6" s="27">
        <v>2700.0074477195699</v>
      </c>
      <c r="BT6" s="27">
        <v>73.194764614105196</v>
      </c>
      <c r="BU6" s="27">
        <v>441.04082870483398</v>
      </c>
      <c r="BV6" s="27">
        <v>440.18492618203101</v>
      </c>
      <c r="BW6" s="27">
        <v>383.72589421272198</v>
      </c>
      <c r="BX6" s="27">
        <v>18.741047726944</v>
      </c>
      <c r="BY6" s="27">
        <v>1568.2320098876901</v>
      </c>
      <c r="BZ6" s="27">
        <v>1701.92017745971</v>
      </c>
      <c r="CA6" s="27">
        <v>1701.9215736389101</v>
      </c>
      <c r="CB6" s="27">
        <v>59.468975305557201</v>
      </c>
      <c r="CC6" s="27">
        <v>7.7900835871696401</v>
      </c>
      <c r="CD6" s="27">
        <v>4491.27587890625</v>
      </c>
      <c r="CE6" s="27">
        <v>112402.517913818</v>
      </c>
      <c r="CF6" s="27">
        <v>12921.598404407499</v>
      </c>
      <c r="CG6" s="27">
        <v>10471.776497364001</v>
      </c>
      <c r="CH6" s="27">
        <v>2303.63715410232</v>
      </c>
      <c r="CI6" s="27">
        <v>0</v>
      </c>
      <c r="CJ6" s="27">
        <v>1087.2401523589999</v>
      </c>
      <c r="CK6" s="27">
        <v>104934.67871093701</v>
      </c>
      <c r="CL6" s="27">
        <v>15789.462657928399</v>
      </c>
      <c r="CM6" s="27">
        <v>6221.8359520435297</v>
      </c>
      <c r="CN6" s="27">
        <f t="shared" si="1"/>
        <v>33376.131642301181</v>
      </c>
      <c r="CO6" s="27">
        <f t="shared" si="2"/>
        <v>15645.89027210265</v>
      </c>
      <c r="CP6" s="27"/>
      <c r="CQ6" s="27"/>
      <c r="CR6" s="27"/>
      <c r="CS6" s="36">
        <f t="shared" si="3"/>
        <v>8.0003209921567908E-3</v>
      </c>
      <c r="CT6" s="51">
        <f t="shared" si="4"/>
        <v>-4.0094578417576652E-5</v>
      </c>
      <c r="CU6" s="51">
        <f t="shared" si="5"/>
        <v>-4.7941669849094392E-7</v>
      </c>
      <c r="CV6" s="51">
        <f t="shared" si="0"/>
        <v>-7.3043231915331671E-6</v>
      </c>
      <c r="CW6" s="51"/>
      <c r="CX6" s="36"/>
      <c r="CY6" s="36"/>
      <c r="CZ6" s="27"/>
      <c r="DA6" s="27"/>
      <c r="DB6" s="27"/>
      <c r="DC6" s="27"/>
      <c r="DD6" s="27"/>
      <c r="DE6" s="27"/>
      <c r="DF6" s="27"/>
      <c r="DG6" s="27"/>
      <c r="DH6" s="27"/>
    </row>
    <row r="7" spans="1:112" x14ac:dyDescent="0.3">
      <c r="A7" s="29" t="s">
        <v>5</v>
      </c>
      <c r="B7" s="27">
        <v>64.306692600250202</v>
      </c>
      <c r="C7" s="27">
        <v>486.54091262817298</v>
      </c>
      <c r="D7" s="27">
        <v>41.803661346435497</v>
      </c>
      <c r="E7" s="27">
        <v>41.803713321685699</v>
      </c>
      <c r="F7" s="27">
        <v>486.536529541015</v>
      </c>
      <c r="G7" s="27">
        <v>486.53806686401299</v>
      </c>
      <c r="H7" s="27">
        <v>148.228039741516</v>
      </c>
      <c r="I7" s="27">
        <v>1136.17698383331</v>
      </c>
      <c r="J7" s="27">
        <v>1136.1811804771401</v>
      </c>
      <c r="K7" s="27">
        <v>1851.77966308593</v>
      </c>
      <c r="L7" s="27">
        <v>170.46726930141401</v>
      </c>
      <c r="M7" s="27">
        <v>170.47161686420401</v>
      </c>
      <c r="N7" s="27">
        <v>1672.8266906738199</v>
      </c>
      <c r="O7" s="27">
        <v>1672.8266296386701</v>
      </c>
      <c r="P7" s="27">
        <v>403851.265258789</v>
      </c>
      <c r="Q7" s="27">
        <v>28517304.734375</v>
      </c>
      <c r="R7" s="27">
        <v>404012.81372070301</v>
      </c>
      <c r="S7" s="27">
        <v>1177.8624649047799</v>
      </c>
      <c r="T7" s="27">
        <v>2960.2576751708898</v>
      </c>
      <c r="U7" s="27">
        <v>846.65588951110794</v>
      </c>
      <c r="V7" s="27">
        <v>2427.7500915527298</v>
      </c>
      <c r="W7" s="27">
        <v>1020.98201942443</v>
      </c>
      <c r="X7" s="27">
        <v>667.45958161353997</v>
      </c>
      <c r="Y7" s="27">
        <v>2427.7692260742101</v>
      </c>
      <c r="Z7" s="27">
        <v>5610.4984130859302</v>
      </c>
      <c r="AA7" s="27">
        <v>21182.925506591699</v>
      </c>
      <c r="AB7" s="27">
        <v>606.54981231689396</v>
      </c>
      <c r="AC7" s="27">
        <v>606.548057556152</v>
      </c>
      <c r="AD7" s="27">
        <v>606.54127502441395</v>
      </c>
      <c r="AE7" s="27">
        <v>890.18791031837395</v>
      </c>
      <c r="AF7" s="27">
        <v>592.541940689086</v>
      </c>
      <c r="AG7" s="27">
        <v>592.51799774169899</v>
      </c>
      <c r="AH7" s="27">
        <v>1080.9322733879001</v>
      </c>
      <c r="AI7" s="27">
        <v>21.4613270163536</v>
      </c>
      <c r="AJ7" s="27">
        <v>37.0004434585571</v>
      </c>
      <c r="AK7" s="27">
        <v>74.034508705139103</v>
      </c>
      <c r="AL7" s="27">
        <v>0</v>
      </c>
      <c r="AM7" s="27">
        <v>1062.9974822997999</v>
      </c>
      <c r="AN7" s="27">
        <v>84.536583900451603</v>
      </c>
      <c r="AO7" s="27">
        <v>84.535500526428194</v>
      </c>
      <c r="AP7" s="27">
        <v>1735.9701499938899</v>
      </c>
      <c r="AQ7" s="27">
        <v>1735.95203590393</v>
      </c>
      <c r="AR7" s="27">
        <v>65931.544433593706</v>
      </c>
      <c r="AS7" s="27">
        <v>7543.6506347656205</v>
      </c>
      <c r="AT7" s="27">
        <v>7543.3550415038999</v>
      </c>
      <c r="AU7" s="27">
        <v>27998.631561279199</v>
      </c>
      <c r="AV7" s="27">
        <v>74064.763427734302</v>
      </c>
      <c r="AW7" s="27">
        <v>65928.908203125</v>
      </c>
      <c r="AX7" s="27">
        <v>1629.6692457198999</v>
      </c>
      <c r="AY7" s="27">
        <v>3.24921694630756</v>
      </c>
      <c r="AZ7" s="27">
        <v>17729.544647216699</v>
      </c>
      <c r="BA7" s="27">
        <v>18.293957531452101</v>
      </c>
      <c r="BB7" s="27">
        <v>3.82459001988172</v>
      </c>
      <c r="BC7" s="27">
        <v>833.485056877136</v>
      </c>
      <c r="BD7" s="27">
        <v>41.8098071217536</v>
      </c>
      <c r="BE7" s="27">
        <v>2.52749323844909</v>
      </c>
      <c r="BF7" s="27">
        <v>1.06989949010312</v>
      </c>
      <c r="BG7" s="27">
        <v>4550.6343879699698</v>
      </c>
      <c r="BH7" s="27">
        <v>231.46978759765599</v>
      </c>
      <c r="BI7" s="27">
        <v>89.314308166503906</v>
      </c>
      <c r="BJ7" s="27">
        <v>2216.7311592102001</v>
      </c>
      <c r="BK7" s="27">
        <v>2333.8988504409699</v>
      </c>
      <c r="BL7" s="27">
        <v>26.881093837320801</v>
      </c>
      <c r="BM7" s="27">
        <v>0.34188526868820102</v>
      </c>
      <c r="BN7" s="27">
        <v>162.59726756811099</v>
      </c>
      <c r="BO7" s="27">
        <v>1.41249538213014</v>
      </c>
      <c r="BP7" s="27">
        <v>175.92602062225299</v>
      </c>
      <c r="BQ7" s="27">
        <v>25.088127255439701</v>
      </c>
      <c r="BR7" s="27">
        <v>6.66902655363082</v>
      </c>
      <c r="BS7" s="27">
        <v>812.750049591064</v>
      </c>
      <c r="BT7" s="27">
        <v>33.501936435699399</v>
      </c>
      <c r="BU7" s="27">
        <v>163.122198104858</v>
      </c>
      <c r="BV7" s="27">
        <v>25.774973589926901</v>
      </c>
      <c r="BW7" s="27">
        <v>73.902472972869802</v>
      </c>
      <c r="BX7" s="27">
        <v>1.2103374110301901</v>
      </c>
      <c r="BY7" s="27">
        <v>27.359566807746798</v>
      </c>
      <c r="BZ7" s="27">
        <v>384.68033075332602</v>
      </c>
      <c r="CA7" s="27">
        <v>384.678783535957</v>
      </c>
      <c r="CB7" s="27">
        <v>27.858534455299299</v>
      </c>
      <c r="CC7" s="27">
        <v>3.19036072492599</v>
      </c>
      <c r="CD7" s="27">
        <v>595.431640625</v>
      </c>
      <c r="CE7" s="27">
        <v>43328.686889648401</v>
      </c>
      <c r="CF7" s="27">
        <v>4829.9337425231897</v>
      </c>
      <c r="CG7" s="27">
        <v>3805.57054901123</v>
      </c>
      <c r="CH7" s="27">
        <v>825.25481390952996</v>
      </c>
      <c r="CI7" s="27">
        <v>0</v>
      </c>
      <c r="CJ7" s="27">
        <v>406.77329730987498</v>
      </c>
      <c r="CK7" s="27">
        <v>40917.560791015603</v>
      </c>
      <c r="CL7" s="27">
        <v>6288.9190330505298</v>
      </c>
      <c r="CM7" s="27">
        <v>2453.5324430465698</v>
      </c>
      <c r="CN7" s="27">
        <f t="shared" si="1"/>
        <v>12221.301702801677</v>
      </c>
      <c r="CO7" s="27">
        <f t="shared" si="2"/>
        <v>6221.2781076789888</v>
      </c>
      <c r="CP7" s="27"/>
      <c r="CQ7" s="27"/>
      <c r="CR7" s="27"/>
      <c r="CS7" s="36">
        <f t="shared" si="3"/>
        <v>8.0003217895542843E-3</v>
      </c>
      <c r="CT7" s="51">
        <f t="shared" si="4"/>
        <v>-4.0148394141740861E-5</v>
      </c>
      <c r="CU7" s="51">
        <f t="shared" si="5"/>
        <v>9.6213372170334429E-7</v>
      </c>
      <c r="CV7" s="51">
        <f t="shared" si="0"/>
        <v>-3.726751753566418E-5</v>
      </c>
      <c r="CW7" s="51"/>
      <c r="CX7" s="36"/>
      <c r="CY7" s="36"/>
      <c r="CZ7" s="27"/>
      <c r="DA7" s="27"/>
      <c r="DB7" s="27"/>
      <c r="DC7" s="27"/>
      <c r="DD7" s="27"/>
      <c r="DE7" s="27"/>
      <c r="DF7" s="27"/>
      <c r="DG7" s="27"/>
      <c r="DH7" s="27"/>
    </row>
    <row r="8" spans="1:112" x14ac:dyDescent="0.3">
      <c r="A8" s="29" t="s">
        <v>6</v>
      </c>
      <c r="B8" s="27">
        <v>27.5407809019088</v>
      </c>
      <c r="C8" s="27">
        <v>181.124341964721</v>
      </c>
      <c r="D8" s="27">
        <v>13.8228359222412</v>
      </c>
      <c r="E8" s="27">
        <v>13.822924256324701</v>
      </c>
      <c r="F8" s="27">
        <v>181.12228965759201</v>
      </c>
      <c r="G8" s="27">
        <v>181.12286853790201</v>
      </c>
      <c r="H8" s="27">
        <v>44.293359279632497</v>
      </c>
      <c r="I8" s="27">
        <v>375.30238127708401</v>
      </c>
      <c r="J8" s="27">
        <v>375.29971289634699</v>
      </c>
      <c r="K8" s="27">
        <v>952.58538818359295</v>
      </c>
      <c r="L8" s="27">
        <v>74.829848736524497</v>
      </c>
      <c r="M8" s="27">
        <v>74.830808520317007</v>
      </c>
      <c r="N8" s="27">
        <v>613.95508575439396</v>
      </c>
      <c r="O8" s="27">
        <v>613.95543670654297</v>
      </c>
      <c r="P8" s="27">
        <v>164666.619171142</v>
      </c>
      <c r="Q8" s="27">
        <v>14254385.4609375</v>
      </c>
      <c r="R8" s="27">
        <v>164732.51403808501</v>
      </c>
      <c r="S8" s="27">
        <v>512.44302749633698</v>
      </c>
      <c r="T8" s="27">
        <v>1090.0273742675699</v>
      </c>
      <c r="U8" s="27">
        <v>314.71505689620898</v>
      </c>
      <c r="V8" s="27">
        <v>1127.30162048339</v>
      </c>
      <c r="W8" s="27">
        <v>334.245079040527</v>
      </c>
      <c r="X8" s="27">
        <v>265.894703924655</v>
      </c>
      <c r="Y8" s="27">
        <v>1127.30932617187</v>
      </c>
      <c r="Z8" s="27">
        <v>2208.58520507812</v>
      </c>
      <c r="AA8" s="27">
        <v>7564.6485900878897</v>
      </c>
      <c r="AB8" s="27">
        <v>189.61835861206001</v>
      </c>
      <c r="AC8" s="27">
        <v>189.61687278747499</v>
      </c>
      <c r="AD8" s="27">
        <v>189.61561393737699</v>
      </c>
      <c r="AE8" s="27">
        <v>384.67567390203402</v>
      </c>
      <c r="AF8" s="27">
        <v>191.24718952178901</v>
      </c>
      <c r="AG8" s="27">
        <v>191.23972606658899</v>
      </c>
      <c r="AH8" s="27">
        <v>478.19219660758898</v>
      </c>
      <c r="AI8" s="27">
        <v>9.4534540399909002</v>
      </c>
      <c r="AJ8" s="27">
        <v>9.1992480754852295</v>
      </c>
      <c r="AK8" s="27">
        <v>36.043888568878103</v>
      </c>
      <c r="AL8" s="27">
        <v>0</v>
      </c>
      <c r="AM8" s="27">
        <v>441.55075073242102</v>
      </c>
      <c r="AN8" s="27">
        <v>27.856817245483398</v>
      </c>
      <c r="AO8" s="27">
        <v>27.856309413909901</v>
      </c>
      <c r="AP8" s="27">
        <v>875.52620100975003</v>
      </c>
      <c r="AQ8" s="27">
        <v>875.52399969100895</v>
      </c>
      <c r="AR8" s="27">
        <v>21126.412841796799</v>
      </c>
      <c r="AS8" s="27">
        <v>2588.23265075683</v>
      </c>
      <c r="AT8" s="27">
        <v>2588.1307373046802</v>
      </c>
      <c r="AU8" s="27">
        <v>11003.0133972167</v>
      </c>
      <c r="AV8" s="27">
        <v>23904.927246093699</v>
      </c>
      <c r="AW8" s="27">
        <v>21125.570861816399</v>
      </c>
      <c r="AX8" s="27">
        <v>600.31337451934803</v>
      </c>
      <c r="AY8" s="27">
        <v>1.2051173910731401</v>
      </c>
      <c r="AZ8" s="27">
        <v>7210.1081008911096</v>
      </c>
      <c r="BA8" s="27">
        <v>6.73305698484182</v>
      </c>
      <c r="BB8" s="27">
        <v>1.3560938835144001</v>
      </c>
      <c r="BC8" s="27">
        <v>251.47622728347699</v>
      </c>
      <c r="BD8" s="27">
        <v>19.483885079622201</v>
      </c>
      <c r="BE8" s="27">
        <v>1.31889200210571</v>
      </c>
      <c r="BF8" s="27">
        <v>0.379593788646161</v>
      </c>
      <c r="BG8" s="27">
        <v>1960.99929237365</v>
      </c>
      <c r="BH8" s="27">
        <v>119.071739196777</v>
      </c>
      <c r="BI8" s="27">
        <v>48.437366485595703</v>
      </c>
      <c r="BJ8" s="27">
        <v>782.909691810607</v>
      </c>
      <c r="BK8" s="27">
        <v>1178.08564794063</v>
      </c>
      <c r="BL8" s="27">
        <v>13.646109005436299</v>
      </c>
      <c r="BM8" s="27">
        <v>0.17689542472362499</v>
      </c>
      <c r="BN8" s="27">
        <v>74.9753160476684</v>
      </c>
      <c r="BO8" s="27">
        <v>0.45372182503342601</v>
      </c>
      <c r="BP8" s="27">
        <v>65.861080169677706</v>
      </c>
      <c r="BQ8" s="27">
        <v>9.1135896742343903</v>
      </c>
      <c r="BR8" s="27">
        <v>2.2249348610639501</v>
      </c>
      <c r="BS8" s="27">
        <v>293.72609996795597</v>
      </c>
      <c r="BT8" s="27">
        <v>10.460010826587601</v>
      </c>
      <c r="BU8" s="27">
        <v>53.8086674213409</v>
      </c>
      <c r="BV8" s="27">
        <v>12.1456561018712</v>
      </c>
      <c r="BW8" s="27">
        <v>28.112831830978301</v>
      </c>
      <c r="BX8" s="27">
        <v>0.56385434800176804</v>
      </c>
      <c r="BY8" s="27">
        <v>717.33564376830998</v>
      </c>
      <c r="BZ8" s="27">
        <v>293.33328321576101</v>
      </c>
      <c r="CA8" s="27">
        <v>293.33360403776101</v>
      </c>
      <c r="CB8" s="27">
        <v>9.7135124504566193</v>
      </c>
      <c r="CC8" s="27">
        <v>0.75473192334175099</v>
      </c>
      <c r="CD8" s="27">
        <v>322.91394042968699</v>
      </c>
      <c r="CE8" s="27">
        <v>17204.8009338378</v>
      </c>
      <c r="CF8" s="27">
        <v>2007.4258813858</v>
      </c>
      <c r="CG8" s="27">
        <v>1598.7907018661499</v>
      </c>
      <c r="CH8" s="27">
        <v>346.89425438642502</v>
      </c>
      <c r="CI8" s="27">
        <v>0</v>
      </c>
      <c r="CJ8" s="27">
        <v>178.902272701263</v>
      </c>
      <c r="CK8" s="27">
        <v>16278.3605957031</v>
      </c>
      <c r="CL8" s="27">
        <v>2449.1090812683101</v>
      </c>
      <c r="CM8" s="27">
        <v>981.55700731277398</v>
      </c>
      <c r="CN8" s="27">
        <f t="shared" si="1"/>
        <v>4970.0603238356634</v>
      </c>
      <c r="CO8" s="27">
        <f t="shared" si="2"/>
        <v>2426.8199064901496</v>
      </c>
      <c r="CP8" s="27"/>
      <c r="CQ8" s="27"/>
      <c r="CR8" s="27"/>
      <c r="CS8" s="36">
        <f t="shared" si="3"/>
        <v>8.0003251025597948E-3</v>
      </c>
      <c r="CT8" s="51">
        <f t="shared" si="4"/>
        <v>-4.0386484835542532E-5</v>
      </c>
      <c r="CU8" s="51">
        <f t="shared" si="5"/>
        <v>2.0156164402123598E-6</v>
      </c>
      <c r="CV8" s="51">
        <f t="shared" si="0"/>
        <v>-5.5260344546825596E-5</v>
      </c>
      <c r="CW8" s="51"/>
      <c r="CX8" s="36"/>
      <c r="CY8" s="36"/>
      <c r="CZ8" s="27"/>
      <c r="DA8" s="27"/>
      <c r="DB8" s="27"/>
      <c r="DC8" s="27"/>
      <c r="DD8" s="27"/>
      <c r="DE8" s="27"/>
      <c r="DF8" s="27"/>
      <c r="DG8" s="27"/>
      <c r="DH8" s="27"/>
    </row>
    <row r="9" spans="1:112" x14ac:dyDescent="0.3">
      <c r="A9" s="29" t="s">
        <v>7</v>
      </c>
      <c r="B9" s="27">
        <v>10.5176270082592</v>
      </c>
      <c r="C9" s="27">
        <v>70.199369966983795</v>
      </c>
      <c r="D9" s="27">
        <v>5.2690782621502796</v>
      </c>
      <c r="E9" s="27">
        <v>5.26909372210502</v>
      </c>
      <c r="F9" s="27">
        <v>70.199015617370605</v>
      </c>
      <c r="G9" s="27">
        <v>70.199192702770205</v>
      </c>
      <c r="H9" s="27">
        <v>17.3211487680673</v>
      </c>
      <c r="I9" s="27">
        <v>147.754868254065</v>
      </c>
      <c r="J9" s="27">
        <v>147.75548774749001</v>
      </c>
      <c r="K9" s="27">
        <v>254.09132385253901</v>
      </c>
      <c r="L9" s="27">
        <v>29.719599038362499</v>
      </c>
      <c r="M9" s="27">
        <v>29.720408799126702</v>
      </c>
      <c r="N9" s="27">
        <v>224.222475051879</v>
      </c>
      <c r="O9" s="27">
        <v>224.22244787216101</v>
      </c>
      <c r="P9" s="27">
        <v>65438.7044582366</v>
      </c>
      <c r="Q9" s="27">
        <v>5117424.6611328097</v>
      </c>
      <c r="R9" s="27">
        <v>65464.900375366196</v>
      </c>
      <c r="S9" s="27">
        <v>226.976093769073</v>
      </c>
      <c r="T9" s="27">
        <v>432.28245341777802</v>
      </c>
      <c r="U9" s="27">
        <v>124.19250127673099</v>
      </c>
      <c r="V9" s="27">
        <v>416.08097839355401</v>
      </c>
      <c r="W9" s="27">
        <v>132.461091995239</v>
      </c>
      <c r="X9" s="27">
        <v>98.481960926204906</v>
      </c>
      <c r="Y9" s="27">
        <v>416.08489990234301</v>
      </c>
      <c r="Z9" s="27">
        <v>824.29577636718705</v>
      </c>
      <c r="AA9" s="27">
        <v>2984.4295301437301</v>
      </c>
      <c r="AB9" s="27">
        <v>69.718955636024404</v>
      </c>
      <c r="AC9" s="27">
        <v>69.718759179115295</v>
      </c>
      <c r="AD9" s="27">
        <v>69.717967033386202</v>
      </c>
      <c r="AE9" s="27">
        <v>146.46537142246899</v>
      </c>
      <c r="AF9" s="27">
        <v>80.515350520610795</v>
      </c>
      <c r="AG9" s="27">
        <v>80.512487947940798</v>
      </c>
      <c r="AH9" s="27">
        <v>176.10727344453301</v>
      </c>
      <c r="AI9" s="27">
        <v>3.8054906949400902</v>
      </c>
      <c r="AJ9" s="27">
        <v>3.7001000717282202</v>
      </c>
      <c r="AK9" s="27">
        <v>14.4871376752853</v>
      </c>
      <c r="AL9" s="27">
        <v>0</v>
      </c>
      <c r="AM9" s="27">
        <v>175.759366989135</v>
      </c>
      <c r="AN9" s="27">
        <v>10.6292423158884</v>
      </c>
      <c r="AO9" s="27">
        <v>10.629139021039</v>
      </c>
      <c r="AP9" s="27">
        <v>300.14311246573902</v>
      </c>
      <c r="AQ9" s="27">
        <v>300.140693977475</v>
      </c>
      <c r="AR9" s="27">
        <v>8967.8059883117603</v>
      </c>
      <c r="AS9" s="27">
        <v>1016.10264205932</v>
      </c>
      <c r="AT9" s="27">
        <v>1016.06186294555</v>
      </c>
      <c r="AU9" s="27">
        <v>4142.7679700851404</v>
      </c>
      <c r="AV9" s="27">
        <v>10064.0157470703</v>
      </c>
      <c r="AW9" s="27">
        <v>8967.4437561035102</v>
      </c>
      <c r="AX9" s="27">
        <v>234.27035301923701</v>
      </c>
      <c r="AY9" s="27">
        <v>0.42508419876685299</v>
      </c>
      <c r="AZ9" s="27">
        <v>2666.8861179351802</v>
      </c>
      <c r="BA9" s="27">
        <v>2.3610415551811399</v>
      </c>
      <c r="BB9" s="27">
        <v>0.51411049952730503</v>
      </c>
      <c r="BC9" s="27">
        <v>114.512173533439</v>
      </c>
      <c r="BD9" s="27">
        <v>5.6123533812351498</v>
      </c>
      <c r="BE9" s="27">
        <v>0.37371319532394398</v>
      </c>
      <c r="BF9" s="27">
        <v>0.12442900310270399</v>
      </c>
      <c r="BG9" s="27">
        <v>635.27004665136303</v>
      </c>
      <c r="BH9" s="27">
        <v>31.761070251464801</v>
      </c>
      <c r="BI9" s="27">
        <v>15.839482307434</v>
      </c>
      <c r="BJ9" s="27">
        <v>296.19801926612797</v>
      </c>
      <c r="BK9" s="27">
        <v>339.06942407041703</v>
      </c>
      <c r="BL9" s="27">
        <v>3.6720387120731099</v>
      </c>
      <c r="BM9" s="27">
        <v>5.1406089216470698E-2</v>
      </c>
      <c r="BN9" s="27">
        <v>22.028725880198099</v>
      </c>
      <c r="BO9" s="27">
        <v>0.177644163370132</v>
      </c>
      <c r="BP9" s="27">
        <v>23.098354510962899</v>
      </c>
      <c r="BQ9" s="27">
        <v>3.1298564281314598</v>
      </c>
      <c r="BR9" s="27">
        <v>0.79131911695003498</v>
      </c>
      <c r="BS9" s="27">
        <v>104.624805033206</v>
      </c>
      <c r="BT9" s="27">
        <v>4.0715063661336899</v>
      </c>
      <c r="BU9" s="27">
        <v>20.622482657432499</v>
      </c>
      <c r="BV9" s="27">
        <v>3.4944305592216498</v>
      </c>
      <c r="BW9" s="27">
        <v>11.059524044394401</v>
      </c>
      <c r="BX9" s="27">
        <v>0.164684740499069</v>
      </c>
      <c r="BY9" s="27">
        <v>107.06553554534899</v>
      </c>
      <c r="BZ9" s="27">
        <v>101.89327598921901</v>
      </c>
      <c r="CA9" s="27">
        <v>101.89334969594999</v>
      </c>
      <c r="CB9" s="27">
        <v>3.8437560452148301</v>
      </c>
      <c r="CC9" s="27">
        <v>0.30811643321067</v>
      </c>
      <c r="CD9" s="27">
        <v>105.59714508056599</v>
      </c>
      <c r="CE9" s="27">
        <v>6439.8824520111002</v>
      </c>
      <c r="CF9" s="27">
        <v>736.54628258943501</v>
      </c>
      <c r="CG9" s="27">
        <v>582.21682097017697</v>
      </c>
      <c r="CH9" s="27">
        <v>125.244601327925</v>
      </c>
      <c r="CI9" s="27">
        <v>0</v>
      </c>
      <c r="CJ9" s="27">
        <v>62.9691090881824</v>
      </c>
      <c r="CK9" s="27">
        <v>6091.8607835769599</v>
      </c>
      <c r="CL9" s="27">
        <v>922.10352599620796</v>
      </c>
      <c r="CM9" s="27">
        <v>363.18996581435198</v>
      </c>
      <c r="CN9" s="27">
        <f t="shared" si="1"/>
        <v>1838.3337250241229</v>
      </c>
      <c r="CO9" s="27">
        <f t="shared" si="2"/>
        <v>913.59863994468378</v>
      </c>
      <c r="CP9" s="27"/>
      <c r="CQ9" s="27"/>
      <c r="CR9" s="27"/>
      <c r="CS9" s="36">
        <f t="shared" si="3"/>
        <v>8.000320403319057E-3</v>
      </c>
      <c r="CT9" s="51">
        <f t="shared" si="4"/>
        <v>-4.0563710515876004E-5</v>
      </c>
      <c r="CU9" s="51">
        <f t="shared" si="5"/>
        <v>4.0979656317095001E-6</v>
      </c>
      <c r="CV9" s="51">
        <f t="shared" si="0"/>
        <v>-5.9674196050556382E-5</v>
      </c>
      <c r="CW9" s="51"/>
      <c r="CX9" s="36"/>
      <c r="CY9" s="36"/>
      <c r="CZ9" s="27"/>
      <c r="DA9" s="27"/>
      <c r="DB9" s="27"/>
      <c r="DC9" s="27"/>
      <c r="DD9" s="27"/>
      <c r="DE9" s="27"/>
      <c r="DF9" s="27"/>
      <c r="DG9" s="27"/>
      <c r="DH9" s="27"/>
    </row>
    <row r="10" spans="1:112" x14ac:dyDescent="0.3">
      <c r="A10" s="29" t="s">
        <v>8</v>
      </c>
      <c r="B10" s="27">
        <v>2.8988130595535</v>
      </c>
      <c r="C10" s="27">
        <v>25.508940860629</v>
      </c>
      <c r="D10" s="27">
        <v>2.02657908946275</v>
      </c>
      <c r="E10" s="27">
        <v>2.0265716835856402</v>
      </c>
      <c r="F10" s="27">
        <v>25.5088616162538</v>
      </c>
      <c r="G10" s="27">
        <v>25.508928969502399</v>
      </c>
      <c r="H10" s="27">
        <v>7.6667682565748603</v>
      </c>
      <c r="I10" s="27">
        <v>52.014747930690604</v>
      </c>
      <c r="J10" s="27">
        <v>52.015290832147002</v>
      </c>
      <c r="K10" s="27">
        <v>344.52987670898398</v>
      </c>
      <c r="L10" s="27">
        <v>9.56072517856955</v>
      </c>
      <c r="M10" s="27">
        <v>9.5608514850027806</v>
      </c>
      <c r="N10" s="27">
        <v>142.17206907272299</v>
      </c>
      <c r="O10" s="27">
        <v>142.17214334011001</v>
      </c>
      <c r="P10" s="27">
        <v>27526.359177589398</v>
      </c>
      <c r="Q10" s="27">
        <v>2601196.8353271401</v>
      </c>
      <c r="R10" s="27">
        <v>27537.3801426887</v>
      </c>
      <c r="S10" s="27">
        <v>108.401674270629</v>
      </c>
      <c r="T10" s="27">
        <v>150.20481565594599</v>
      </c>
      <c r="U10" s="27">
        <v>46.282236076891401</v>
      </c>
      <c r="V10" s="27">
        <v>200.36742401123001</v>
      </c>
      <c r="W10" s="27">
        <v>54.079157963395097</v>
      </c>
      <c r="X10" s="27">
        <v>42.718225380405698</v>
      </c>
      <c r="Y10" s="27">
        <v>200.368946075439</v>
      </c>
      <c r="Z10" s="27">
        <v>557.77816009521405</v>
      </c>
      <c r="AA10" s="27">
        <v>1096.5165848731899</v>
      </c>
      <c r="AB10" s="27">
        <v>30.276540040969799</v>
      </c>
      <c r="AC10" s="27">
        <v>30.276570737361901</v>
      </c>
      <c r="AD10" s="27">
        <v>30.276085883378901</v>
      </c>
      <c r="AE10" s="27">
        <v>63.8388714650645</v>
      </c>
      <c r="AF10" s="27">
        <v>28.995528928935499</v>
      </c>
      <c r="AG10" s="27">
        <v>28.994350284337902</v>
      </c>
      <c r="AH10" s="27">
        <v>75.577121838927198</v>
      </c>
      <c r="AI10" s="27">
        <v>1.2526675073895599</v>
      </c>
      <c r="AJ10" s="27">
        <v>1.9657805860042501</v>
      </c>
      <c r="AK10" s="27">
        <v>3.8194786310195901</v>
      </c>
      <c r="AL10" s="27">
        <v>0</v>
      </c>
      <c r="AM10" s="27">
        <v>76.163330078125</v>
      </c>
      <c r="AN10" s="27">
        <v>4.13320602104067</v>
      </c>
      <c r="AO10" s="27">
        <v>4.1331753470003596</v>
      </c>
      <c r="AP10" s="27">
        <v>147.73998615518201</v>
      </c>
      <c r="AQ10" s="27">
        <v>147.73842932656399</v>
      </c>
      <c r="AR10" s="27">
        <v>3263.77585220336</v>
      </c>
      <c r="AS10" s="27">
        <v>331.66739249229403</v>
      </c>
      <c r="AT10" s="27">
        <v>331.65419054031298</v>
      </c>
      <c r="AU10" s="27">
        <v>1794.2482743263199</v>
      </c>
      <c r="AV10" s="27">
        <v>3624.2959308624199</v>
      </c>
      <c r="AW10" s="27">
        <v>3263.6478910446099</v>
      </c>
      <c r="AX10" s="27">
        <v>87.186159625649395</v>
      </c>
      <c r="AY10" s="27">
        <v>0.31307876783830502</v>
      </c>
      <c r="AZ10" s="27">
        <v>1235.5592663884099</v>
      </c>
      <c r="BA10" s="27">
        <v>1.7803403713041901</v>
      </c>
      <c r="BB10" s="27">
        <v>0.38742210349300799</v>
      </c>
      <c r="BC10" s="27">
        <v>42.829932622611501</v>
      </c>
      <c r="BD10" s="27">
        <v>6.1698519475757996</v>
      </c>
      <c r="BE10" s="27">
        <v>0.41043075919151301</v>
      </c>
      <c r="BF10" s="27">
        <v>8.5819686530157896E-2</v>
      </c>
      <c r="BG10" s="27">
        <v>540.911249250173</v>
      </c>
      <c r="BH10" s="27">
        <v>43.065860748291001</v>
      </c>
      <c r="BI10" s="27">
        <v>8.6476240158081001</v>
      </c>
      <c r="BJ10" s="27">
        <v>176.673743009567</v>
      </c>
      <c r="BK10" s="27">
        <v>364.23875079769601</v>
      </c>
      <c r="BL10" s="27">
        <v>4.8580428146524302</v>
      </c>
      <c r="BM10" s="27">
        <v>5.2526146173477103E-2</v>
      </c>
      <c r="BN10" s="27">
        <v>24.319345679832601</v>
      </c>
      <c r="BO10" s="27">
        <v>0.102595929289236</v>
      </c>
      <c r="BP10" s="27">
        <v>15.245849428698399</v>
      </c>
      <c r="BQ10" s="27">
        <v>2.0298300446011099</v>
      </c>
      <c r="BR10" s="27">
        <v>0.56005470850504901</v>
      </c>
      <c r="BS10" s="27">
        <v>67.543802820145999</v>
      </c>
      <c r="BT10" s="27">
        <v>1.70206102728843</v>
      </c>
      <c r="BU10" s="27">
        <v>11.119747195392801</v>
      </c>
      <c r="BV10" s="27">
        <v>4.3029838987858904</v>
      </c>
      <c r="BW10" s="27">
        <v>5.4990188255906096</v>
      </c>
      <c r="BX10" s="27">
        <v>0.18883104534143</v>
      </c>
      <c r="BY10" s="27">
        <v>31.549198567867201</v>
      </c>
      <c r="BZ10" s="27">
        <v>54.2725921729579</v>
      </c>
      <c r="CA10" s="27">
        <v>54.271851478610103</v>
      </c>
      <c r="CB10" s="27">
        <v>1.43034063081722</v>
      </c>
      <c r="CC10" s="27">
        <v>0.17126946721691599</v>
      </c>
      <c r="CD10" s="27">
        <v>57.6512451171875</v>
      </c>
      <c r="CE10" s="27">
        <v>2862.9420342445301</v>
      </c>
      <c r="CF10" s="27">
        <v>334.612913720309</v>
      </c>
      <c r="CG10" s="27">
        <v>274.26594807580102</v>
      </c>
      <c r="CH10" s="27">
        <v>60.815282282419503</v>
      </c>
      <c r="CI10" s="27">
        <v>0</v>
      </c>
      <c r="CJ10" s="27">
        <v>27.677765551954501</v>
      </c>
      <c r="CK10" s="27">
        <v>2676.6574487686098</v>
      </c>
      <c r="CL10" s="27">
        <v>392.82711425423599</v>
      </c>
      <c r="CM10" s="27">
        <v>157.881619542837</v>
      </c>
      <c r="CN10" s="27">
        <f t="shared" si="1"/>
        <v>851.6937612718433</v>
      </c>
      <c r="CO10" s="27">
        <f t="shared" si="2"/>
        <v>389.51996159703322</v>
      </c>
      <c r="CP10" s="27"/>
      <c r="CQ10" s="27"/>
      <c r="CR10" s="27"/>
      <c r="CS10" s="36">
        <f t="shared" si="3"/>
        <v>8.0003204710813614E-3</v>
      </c>
      <c r="CT10" s="51">
        <f t="shared" si="4"/>
        <v>-3.9412554850529001E-5</v>
      </c>
      <c r="CU10" s="51">
        <f t="shared" si="5"/>
        <v>-2.3008526662590662E-6</v>
      </c>
      <c r="CV10" s="51">
        <f t="shared" si="0"/>
        <v>-3.4043488813006706E-5</v>
      </c>
      <c r="CW10" s="51"/>
      <c r="CX10" s="36"/>
      <c r="CY10" s="36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x14ac:dyDescent="0.3">
      <c r="A11" s="29" t="s">
        <v>9</v>
      </c>
      <c r="B11" s="27">
        <v>159.275831699371</v>
      </c>
      <c r="C11" s="27">
        <v>1263.6167411804199</v>
      </c>
      <c r="D11" s="27">
        <v>114.675542354583</v>
      </c>
      <c r="E11" s="27">
        <v>114.675234794616</v>
      </c>
      <c r="F11" s="27">
        <v>1263.60548400878</v>
      </c>
      <c r="G11" s="27">
        <v>1263.6094474792401</v>
      </c>
      <c r="H11" s="27">
        <v>412.46240806579499</v>
      </c>
      <c r="I11" s="27">
        <v>2917.4984502792299</v>
      </c>
      <c r="J11" s="27">
        <v>2917.5095539092999</v>
      </c>
      <c r="K11" s="27">
        <v>10077.28515625</v>
      </c>
      <c r="L11" s="27">
        <v>403.93259465694399</v>
      </c>
      <c r="M11" s="27">
        <v>403.942821145057</v>
      </c>
      <c r="N11" s="27">
        <v>4436.9192199707004</v>
      </c>
      <c r="O11" s="27">
        <v>4436.9189758300699</v>
      </c>
      <c r="P11" s="27">
        <v>1519460.9628906201</v>
      </c>
      <c r="Q11" s="27">
        <v>122282665.09375</v>
      </c>
      <c r="R11" s="27">
        <v>1520068.7774658201</v>
      </c>
      <c r="S11" s="27">
        <v>5675.5033264160102</v>
      </c>
      <c r="T11" s="27">
        <v>7817.0302429199201</v>
      </c>
      <c r="U11" s="27">
        <v>2188.01417732238</v>
      </c>
      <c r="V11" s="27">
        <v>9777.5749511718695</v>
      </c>
      <c r="W11" s="27">
        <v>2729.7374458312902</v>
      </c>
      <c r="X11" s="27">
        <v>2061.8017697334199</v>
      </c>
      <c r="Y11" s="27">
        <v>9777.6541748046802</v>
      </c>
      <c r="Z11" s="27">
        <v>18632.130371093699</v>
      </c>
      <c r="AA11" s="27">
        <v>55365.264465332002</v>
      </c>
      <c r="AB11" s="27">
        <v>1640.3193817138599</v>
      </c>
      <c r="AC11" s="27">
        <v>1640.31932067871</v>
      </c>
      <c r="AD11" s="27">
        <v>1640.2960586547799</v>
      </c>
      <c r="AE11" s="27">
        <v>3132.71377253532</v>
      </c>
      <c r="AF11" s="27">
        <v>1815.00075149536</v>
      </c>
      <c r="AG11" s="27">
        <v>1814.9285583496001</v>
      </c>
      <c r="AH11" s="27">
        <v>4067.5975112914998</v>
      </c>
      <c r="AI11" s="27">
        <v>69.781468436121898</v>
      </c>
      <c r="AJ11" s="27">
        <v>111.527501583099</v>
      </c>
      <c r="AK11" s="27">
        <v>203.998714447021</v>
      </c>
      <c r="AL11" s="27">
        <v>0</v>
      </c>
      <c r="AM11" s="27">
        <v>2876.21704101562</v>
      </c>
      <c r="AN11" s="27">
        <v>223.90675258636401</v>
      </c>
      <c r="AO11" s="27">
        <v>223.90328884124699</v>
      </c>
      <c r="AP11" s="27">
        <v>6205.3903875350898</v>
      </c>
      <c r="AQ11" s="27">
        <v>6205.33998394012</v>
      </c>
      <c r="AR11" s="27">
        <v>200031.80761718701</v>
      </c>
      <c r="AS11" s="27">
        <v>25028.299133300701</v>
      </c>
      <c r="AT11" s="27">
        <v>25027.306335449201</v>
      </c>
      <c r="AU11" s="27">
        <v>88499.236145019502</v>
      </c>
      <c r="AV11" s="27">
        <v>226866.07763671799</v>
      </c>
      <c r="AW11" s="27">
        <v>200023.8046875</v>
      </c>
      <c r="AX11" s="27">
        <v>4565.10205841064</v>
      </c>
      <c r="AY11" s="27">
        <v>11.0202414793893</v>
      </c>
      <c r="AZ11" s="27">
        <v>59978.364959716797</v>
      </c>
      <c r="BA11" s="27">
        <v>62.5842262804508</v>
      </c>
      <c r="BB11" s="27">
        <v>16.967105865478501</v>
      </c>
      <c r="BC11" s="27">
        <v>2735.5734796523998</v>
      </c>
      <c r="BD11" s="27">
        <v>183.91377466917001</v>
      </c>
      <c r="BE11" s="27">
        <v>13.1133918762207</v>
      </c>
      <c r="BF11" s="27">
        <v>3.40460553765296</v>
      </c>
      <c r="BG11" s="27">
        <v>19129.233379363999</v>
      </c>
      <c r="BH11" s="27">
        <v>1259.66137695312</v>
      </c>
      <c r="BI11" s="27">
        <v>400.632568359375</v>
      </c>
      <c r="BJ11" s="27">
        <v>7464.9793853759702</v>
      </c>
      <c r="BK11" s="27">
        <v>11664.228939533201</v>
      </c>
      <c r="BL11" s="27">
        <v>142.631148025393</v>
      </c>
      <c r="BM11" s="27">
        <v>1.72779977321624</v>
      </c>
      <c r="BN11" s="27">
        <v>749.04597878456104</v>
      </c>
      <c r="BO11" s="27">
        <v>5.8127968758344597</v>
      </c>
      <c r="BP11" s="27">
        <v>553.27877759933403</v>
      </c>
      <c r="BQ11" s="27">
        <v>68.8269699811935</v>
      </c>
      <c r="BR11" s="27">
        <v>22.8218262791633</v>
      </c>
      <c r="BS11" s="27">
        <v>2442.7119827270499</v>
      </c>
      <c r="BT11" s="27">
        <v>90.460827112197805</v>
      </c>
      <c r="BU11" s="27">
        <v>490.82951259612997</v>
      </c>
      <c r="BV11" s="27">
        <v>133.336725205183</v>
      </c>
      <c r="BW11" s="27">
        <v>312.68046259879998</v>
      </c>
      <c r="BX11" s="27">
        <v>5.8583229200448796</v>
      </c>
      <c r="BY11" s="27">
        <v>8826.3077697753906</v>
      </c>
      <c r="BZ11" s="27">
        <v>2433.97180843353</v>
      </c>
      <c r="CA11" s="27">
        <v>2433.9716461896801</v>
      </c>
      <c r="CB11" s="27">
        <v>72.242190659046102</v>
      </c>
      <c r="CC11" s="27">
        <v>9.83296138048172</v>
      </c>
      <c r="CD11" s="27">
        <v>2670.8828125</v>
      </c>
      <c r="CE11" s="27">
        <v>138356.278076171</v>
      </c>
      <c r="CF11" s="27">
        <v>16196.0809478759</v>
      </c>
      <c r="CG11" s="27">
        <v>13172.4943752288</v>
      </c>
      <c r="CH11" s="27">
        <v>2922.3669822216002</v>
      </c>
      <c r="CI11" s="27">
        <v>0</v>
      </c>
      <c r="CJ11" s="27">
        <v>1501.81323432922</v>
      </c>
      <c r="CK11" s="27">
        <v>131636.50921630801</v>
      </c>
      <c r="CL11" s="27">
        <v>18849.879283905</v>
      </c>
      <c r="CM11" s="27">
        <v>7626.5669574737503</v>
      </c>
      <c r="CN11" s="27">
        <f t="shared" si="1"/>
        <v>41344.191765721444</v>
      </c>
      <c r="CO11" s="27">
        <f t="shared" si="2"/>
        <v>18670.723478868764</v>
      </c>
      <c r="CP11" s="27"/>
      <c r="CQ11" s="27"/>
      <c r="CR11" s="27"/>
      <c r="CS11" s="36">
        <f t="shared" si="3"/>
        <v>8.0003179426486656E-3</v>
      </c>
      <c r="CT11" s="51">
        <f t="shared" si="4"/>
        <v>-3.9802624346219157E-5</v>
      </c>
      <c r="CU11" s="51">
        <f t="shared" si="5"/>
        <v>1.3097469371647996E-6</v>
      </c>
      <c r="CV11" s="51">
        <f t="shared" si="0"/>
        <v>-4.4237329739003785E-5</v>
      </c>
      <c r="CW11" s="51"/>
      <c r="CX11" s="36"/>
      <c r="CY11" s="36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x14ac:dyDescent="0.3">
      <c r="A12" s="29" t="s">
        <v>10</v>
      </c>
      <c r="B12" s="27">
        <v>112.66231155395501</v>
      </c>
      <c r="C12" s="27">
        <v>931.97142028808503</v>
      </c>
      <c r="D12" s="27">
        <v>89.905744552612305</v>
      </c>
      <c r="E12" s="27">
        <v>89.905836105346594</v>
      </c>
      <c r="F12" s="27">
        <v>931.96333312988202</v>
      </c>
      <c r="G12" s="27">
        <v>931.96639251708905</v>
      </c>
      <c r="H12" s="27">
        <v>309.51941299438403</v>
      </c>
      <c r="I12" s="27">
        <v>1892.4492969512901</v>
      </c>
      <c r="J12" s="27">
        <v>1892.45299720764</v>
      </c>
      <c r="K12" s="27">
        <v>4399.19482421875</v>
      </c>
      <c r="L12" s="27">
        <v>275.39513778686501</v>
      </c>
      <c r="M12" s="27">
        <v>275.400333881378</v>
      </c>
      <c r="N12" s="27">
        <v>3930.9930419921802</v>
      </c>
      <c r="O12" s="27">
        <v>3930.9913330078102</v>
      </c>
      <c r="P12" s="27">
        <v>855557.10253906203</v>
      </c>
      <c r="Q12" s="27">
        <v>69716250.75</v>
      </c>
      <c r="R12" s="27">
        <v>855899.681640625</v>
      </c>
      <c r="S12" s="27">
        <v>2913.92796325683</v>
      </c>
      <c r="T12" s="27">
        <v>5276.0941772460901</v>
      </c>
      <c r="U12" s="27">
        <v>1470.7519798278799</v>
      </c>
      <c r="V12" s="27">
        <v>5124.7634277343705</v>
      </c>
      <c r="W12" s="27">
        <v>1893.7505187988199</v>
      </c>
      <c r="X12" s="27">
        <v>1244.6335906982399</v>
      </c>
      <c r="Y12" s="27">
        <v>5124.8112792968705</v>
      </c>
      <c r="Z12" s="27">
        <v>9902.0866699218695</v>
      </c>
      <c r="AA12" s="27">
        <v>37615.613037109302</v>
      </c>
      <c r="AB12" s="27">
        <v>1359.6040954589801</v>
      </c>
      <c r="AC12" s="27">
        <v>1359.60241699218</v>
      </c>
      <c r="AD12" s="27">
        <v>1359.58422851562</v>
      </c>
      <c r="AE12" s="27">
        <v>1759.7177362442001</v>
      </c>
      <c r="AF12" s="27">
        <v>1392.1998672485299</v>
      </c>
      <c r="AG12" s="27">
        <v>1392.1452255249001</v>
      </c>
      <c r="AH12" s="27">
        <v>2315.2834949493399</v>
      </c>
      <c r="AI12" s="27">
        <v>40.961314275860701</v>
      </c>
      <c r="AJ12" s="27">
        <v>85.803307533264103</v>
      </c>
      <c r="AK12" s="27">
        <v>115.51397514343201</v>
      </c>
      <c r="AL12" s="27">
        <v>0</v>
      </c>
      <c r="AM12" s="27">
        <v>1794.63732910156</v>
      </c>
      <c r="AN12" s="27">
        <v>170.39572715759201</v>
      </c>
      <c r="AO12" s="27">
        <v>170.39336585998501</v>
      </c>
      <c r="AP12" s="27">
        <v>3735.2124671935999</v>
      </c>
      <c r="AQ12" s="27">
        <v>3735.1834259033199</v>
      </c>
      <c r="AR12" s="27">
        <v>152131.072265625</v>
      </c>
      <c r="AS12" s="27">
        <v>20501.703552245999</v>
      </c>
      <c r="AT12" s="27">
        <v>20500.88671875</v>
      </c>
      <c r="AU12" s="27">
        <v>54386.468017578103</v>
      </c>
      <c r="AV12" s="27">
        <v>174017.970703125</v>
      </c>
      <c r="AW12" s="27">
        <v>152124.99316406201</v>
      </c>
      <c r="AX12" s="27">
        <v>3007.83568191528</v>
      </c>
      <c r="AY12" s="27">
        <v>6.9467108370736197</v>
      </c>
      <c r="AZ12" s="27">
        <v>35543.399230957002</v>
      </c>
      <c r="BA12" s="27">
        <v>39.066244721412602</v>
      </c>
      <c r="BB12" s="27">
        <v>10.332179754972399</v>
      </c>
      <c r="BC12" s="27">
        <v>1946.7207946777301</v>
      </c>
      <c r="BD12" s="27">
        <v>90.6056396365165</v>
      </c>
      <c r="BE12" s="27">
        <v>5.9919142723083496</v>
      </c>
      <c r="BF12" s="27">
        <v>2.5666556227952202</v>
      </c>
      <c r="BG12" s="27">
        <v>10341.861648559499</v>
      </c>
      <c r="BH12" s="27">
        <v>549.90148925781205</v>
      </c>
      <c r="BI12" s="27">
        <v>210.50816345214801</v>
      </c>
      <c r="BJ12" s="27">
        <v>4885.7584381103497</v>
      </c>
      <c r="BK12" s="27">
        <v>5456.11232757568</v>
      </c>
      <c r="BL12" s="27">
        <v>63.347318626940201</v>
      </c>
      <c r="BM12" s="27">
        <v>0.80010032653808505</v>
      </c>
      <c r="BN12" s="27">
        <v>366.37638998031599</v>
      </c>
      <c r="BO12" s="27">
        <v>4.4537804238498202</v>
      </c>
      <c r="BP12" s="27">
        <v>356.60886669158901</v>
      </c>
      <c r="BQ12" s="27">
        <v>48.7894624471664</v>
      </c>
      <c r="BR12" s="27">
        <v>15.9882706403732</v>
      </c>
      <c r="BS12" s="27">
        <v>1624.9495010375899</v>
      </c>
      <c r="BT12" s="27">
        <v>67.033570289611802</v>
      </c>
      <c r="BU12" s="27">
        <v>335.55656623840298</v>
      </c>
      <c r="BV12" s="27">
        <v>62.650096446275697</v>
      </c>
      <c r="BW12" s="27">
        <v>236.91555786132801</v>
      </c>
      <c r="BX12" s="27">
        <v>2.83108984644059</v>
      </c>
      <c r="BY12" s="27">
        <v>3954.83885192871</v>
      </c>
      <c r="BZ12" s="27">
        <v>1304.9844660758899</v>
      </c>
      <c r="CA12" s="27">
        <v>1304.98366260528</v>
      </c>
      <c r="CB12" s="27">
        <v>48.930762767791698</v>
      </c>
      <c r="CC12" s="27">
        <v>7.5597059726714999</v>
      </c>
      <c r="CD12" s="27">
        <v>1403.38830566406</v>
      </c>
      <c r="CE12" s="27">
        <v>85068.094482421802</v>
      </c>
      <c r="CF12" s="27">
        <v>9411.0196990966797</v>
      </c>
      <c r="CG12" s="27">
        <v>7525.9087867736798</v>
      </c>
      <c r="CH12" s="27">
        <v>1663.2631263732901</v>
      </c>
      <c r="CI12" s="27">
        <v>0</v>
      </c>
      <c r="CJ12" s="27">
        <v>897.83470916748001</v>
      </c>
      <c r="CK12" s="27">
        <v>79741.600830078096</v>
      </c>
      <c r="CL12" s="27">
        <v>11619.322738647399</v>
      </c>
      <c r="CM12" s="27">
        <v>4596.6525840759195</v>
      </c>
      <c r="CN12" s="27">
        <f t="shared" si="1"/>
        <v>24500.719797834601</v>
      </c>
      <c r="CO12" s="27">
        <f t="shared" si="2"/>
        <v>11482.982800134376</v>
      </c>
      <c r="CP12" s="27"/>
      <c r="CQ12" s="27"/>
      <c r="CR12" s="27"/>
      <c r="CS12" s="36">
        <f t="shared" si="3"/>
        <v>8.0003223898273447E-3</v>
      </c>
      <c r="CT12" s="51">
        <f t="shared" si="4"/>
        <v>-4.0254359743597011E-5</v>
      </c>
      <c r="CU12" s="51">
        <f t="shared" si="5"/>
        <v>-8.8157498525396319E-7</v>
      </c>
      <c r="CV12" s="51">
        <f t="shared" si="0"/>
        <v>-3.7278908315474834E-5</v>
      </c>
      <c r="CW12" s="51"/>
      <c r="CX12" s="36"/>
      <c r="CY12" s="36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x14ac:dyDescent="0.3">
      <c r="A13" s="29" t="s">
        <v>12</v>
      </c>
      <c r="B13" s="27">
        <v>24.827086925506499</v>
      </c>
      <c r="C13" s="27">
        <v>243.26718330383301</v>
      </c>
      <c r="D13" s="27">
        <v>24.266963720321598</v>
      </c>
      <c r="E13" s="27">
        <v>24.2669854164123</v>
      </c>
      <c r="F13" s="27">
        <v>243.26510238647401</v>
      </c>
      <c r="G13" s="27">
        <v>243.26590347289999</v>
      </c>
      <c r="H13" s="27">
        <v>90.124152183532701</v>
      </c>
      <c r="I13" s="27">
        <v>485.77546548843299</v>
      </c>
      <c r="J13" s="27">
        <v>485.77808666229203</v>
      </c>
      <c r="K13" s="27">
        <v>626.82800292968705</v>
      </c>
      <c r="L13" s="27">
        <v>73.241380274295807</v>
      </c>
      <c r="M13" s="27">
        <v>73.243021726608205</v>
      </c>
      <c r="N13" s="27">
        <v>814.78958129882801</v>
      </c>
      <c r="O13" s="27">
        <v>814.78953552246003</v>
      </c>
      <c r="P13" s="27">
        <v>163460.01568603501</v>
      </c>
      <c r="Q13" s="27">
        <v>11172731.4296875</v>
      </c>
      <c r="R13" s="27">
        <v>163525.45410156201</v>
      </c>
      <c r="S13" s="27">
        <v>478.81012248992897</v>
      </c>
      <c r="T13" s="27">
        <v>1398.7810668945301</v>
      </c>
      <c r="U13" s="27">
        <v>377.16349411010702</v>
      </c>
      <c r="V13" s="27">
        <v>1086.22436523437</v>
      </c>
      <c r="W13" s="27">
        <v>529.40787315368596</v>
      </c>
      <c r="X13" s="27">
        <v>307.58641803264601</v>
      </c>
      <c r="Y13" s="27">
        <v>1086.23608398437</v>
      </c>
      <c r="Z13" s="27">
        <v>2191.3218994140602</v>
      </c>
      <c r="AA13" s="27">
        <v>9959.5498352050708</v>
      </c>
      <c r="AB13" s="27">
        <v>360.54845809936501</v>
      </c>
      <c r="AC13" s="27">
        <v>360.54855728149403</v>
      </c>
      <c r="AD13" s="27">
        <v>360.54325103759697</v>
      </c>
      <c r="AE13" s="27">
        <v>389.742416501045</v>
      </c>
      <c r="AF13" s="27">
        <v>339.63377761840798</v>
      </c>
      <c r="AG13" s="27">
        <v>339.62035369873001</v>
      </c>
      <c r="AH13" s="27">
        <v>537.08642005920399</v>
      </c>
      <c r="AI13" s="27">
        <v>9.0623384602367807</v>
      </c>
      <c r="AJ13" s="27">
        <v>27.573840856552099</v>
      </c>
      <c r="AK13" s="27">
        <v>22.378465414047199</v>
      </c>
      <c r="AL13" s="27">
        <v>0</v>
      </c>
      <c r="AM13" s="27">
        <v>422.68727111816401</v>
      </c>
      <c r="AN13" s="27">
        <v>46.2561612129211</v>
      </c>
      <c r="AO13" s="27">
        <v>46.255482673644998</v>
      </c>
      <c r="AP13" s="27">
        <v>648.13320398330598</v>
      </c>
      <c r="AQ13" s="27">
        <v>648.12797880172695</v>
      </c>
      <c r="AR13" s="27">
        <v>37765.046142578103</v>
      </c>
      <c r="AS13" s="27">
        <v>4349.5417633056604</v>
      </c>
      <c r="AT13" s="27">
        <v>4349.3716430663999</v>
      </c>
      <c r="AU13" s="27">
        <v>13417.6385803222</v>
      </c>
      <c r="AV13" s="27">
        <v>42452.53125</v>
      </c>
      <c r="AW13" s="27">
        <v>37763.534545898401</v>
      </c>
      <c r="AX13" s="27">
        <v>788.16628789901699</v>
      </c>
      <c r="AY13" s="27">
        <v>1.53006971045397</v>
      </c>
      <c r="AZ13" s="27">
        <v>8505.4564361572193</v>
      </c>
      <c r="BA13" s="27">
        <v>8.8636836856603605</v>
      </c>
      <c r="BB13" s="27">
        <v>2.26777019724249</v>
      </c>
      <c r="BC13" s="27">
        <v>533.53380775451603</v>
      </c>
      <c r="BD13" s="27">
        <v>15.315201550722101</v>
      </c>
      <c r="BE13" s="27">
        <v>0.87128615379333496</v>
      </c>
      <c r="BF13" s="27">
        <v>0.56185338087379899</v>
      </c>
      <c r="BG13" s="27">
        <v>2031.24522209167</v>
      </c>
      <c r="BH13" s="27">
        <v>78.353164672851506</v>
      </c>
      <c r="BI13" s="27">
        <v>32.328147888183501</v>
      </c>
      <c r="BJ13" s="27">
        <v>1189.99242210388</v>
      </c>
      <c r="BK13" s="27">
        <v>841.25159525871197</v>
      </c>
      <c r="BL13" s="27">
        <v>9.2369525879621506</v>
      </c>
      <c r="BM13" s="27">
        <v>0.119659416377544</v>
      </c>
      <c r="BN13" s="27">
        <v>63.584612727165201</v>
      </c>
      <c r="BO13" s="27">
        <v>0.94661147706210602</v>
      </c>
      <c r="BP13" s="27">
        <v>84.335438251495304</v>
      </c>
      <c r="BQ13" s="27">
        <v>11.446390569209999</v>
      </c>
      <c r="BR13" s="27">
        <v>3.8313454687595301</v>
      </c>
      <c r="BS13" s="27">
        <v>398.05040550231899</v>
      </c>
      <c r="BT13" s="27">
        <v>19.160483479499799</v>
      </c>
      <c r="BU13" s="27">
        <v>92.333411693572998</v>
      </c>
      <c r="BV13" s="27">
        <v>10.280550904571999</v>
      </c>
      <c r="BW13" s="27">
        <v>44.774327993392902</v>
      </c>
      <c r="BX13" s="27">
        <v>0.47387790074571901</v>
      </c>
      <c r="BY13" s="27">
        <v>787.96311950683503</v>
      </c>
      <c r="BZ13" s="27">
        <v>137.89556407928399</v>
      </c>
      <c r="CA13" s="27">
        <v>137.895593464374</v>
      </c>
      <c r="CB13" s="27">
        <v>13.315107047557801</v>
      </c>
      <c r="CC13" s="27">
        <v>2.4907886385917601</v>
      </c>
      <c r="CD13" s="27">
        <v>215.52101135253901</v>
      </c>
      <c r="CE13" s="27">
        <v>20564.3645019531</v>
      </c>
      <c r="CF13" s="27">
        <v>2227.3987808227498</v>
      </c>
      <c r="CG13" s="27">
        <v>1765.3695402145299</v>
      </c>
      <c r="CH13" s="27">
        <v>389.64248609542801</v>
      </c>
      <c r="CI13" s="27">
        <v>0</v>
      </c>
      <c r="CJ13" s="27">
        <v>205.196634292602</v>
      </c>
      <c r="CK13" s="27">
        <v>19456.716186523401</v>
      </c>
      <c r="CL13" s="27">
        <v>2881.9459915161101</v>
      </c>
      <c r="CM13" s="27">
        <v>1127.54602336883</v>
      </c>
      <c r="CN13" s="27">
        <f t="shared" si="1"/>
        <v>5862.9677915970678</v>
      </c>
      <c r="CO13" s="27">
        <f t="shared" si="2"/>
        <v>2844.9347520715119</v>
      </c>
      <c r="CP13" s="27"/>
      <c r="CQ13" s="27"/>
      <c r="CR13" s="27"/>
      <c r="CS13" s="36">
        <f t="shared" si="3"/>
        <v>8.0003186528107909E-3</v>
      </c>
      <c r="CT13" s="51">
        <f t="shared" si="4"/>
        <v>-3.9819380668185714E-5</v>
      </c>
      <c r="CU13" s="51">
        <f t="shared" si="5"/>
        <v>5.9309878735349271E-7</v>
      </c>
      <c r="CV13" s="51">
        <f t="shared" si="0"/>
        <v>-2.6406158442553566E-5</v>
      </c>
      <c r="CW13" s="51"/>
      <c r="CX13" s="36"/>
      <c r="CY13" s="36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x14ac:dyDescent="0.3">
      <c r="A14" s="29" t="s">
        <v>13</v>
      </c>
      <c r="B14" s="27">
        <v>117.36516571044901</v>
      </c>
      <c r="C14" s="27">
        <v>894.47341156005803</v>
      </c>
      <c r="D14" s="27">
        <v>78.277121543884206</v>
      </c>
      <c r="E14" s="27">
        <v>78.277070999145494</v>
      </c>
      <c r="F14" s="27">
        <v>894.46595764160099</v>
      </c>
      <c r="G14" s="27">
        <v>894.46866607666004</v>
      </c>
      <c r="H14" s="27">
        <v>263.45372581481899</v>
      </c>
      <c r="I14" s="27">
        <v>1640.20898723602</v>
      </c>
      <c r="J14" s="27">
        <v>1640.2143268585201</v>
      </c>
      <c r="K14" s="27">
        <v>5116.5986328125</v>
      </c>
      <c r="L14" s="27">
        <v>259.71900463104203</v>
      </c>
      <c r="M14" s="27">
        <v>259.724564075469</v>
      </c>
      <c r="N14" s="27">
        <v>3172.400390625</v>
      </c>
      <c r="O14" s="27">
        <v>3172.3998413085901</v>
      </c>
      <c r="P14" s="27">
        <v>741589.06616210903</v>
      </c>
      <c r="Q14" s="27">
        <v>63266719.65625</v>
      </c>
      <c r="R14" s="27">
        <v>741885.88989257801</v>
      </c>
      <c r="S14" s="27">
        <v>1900.6470146179199</v>
      </c>
      <c r="T14" s="27">
        <v>5163.4887084960901</v>
      </c>
      <c r="U14" s="27">
        <v>1437.5473289489701</v>
      </c>
      <c r="V14" s="27">
        <v>4238.5416259765598</v>
      </c>
      <c r="W14" s="27">
        <v>1712.26392364501</v>
      </c>
      <c r="X14" s="27">
        <v>1119.27063083648</v>
      </c>
      <c r="Y14" s="27">
        <v>4238.5756225585901</v>
      </c>
      <c r="Z14" s="27">
        <v>8236.6501464843695</v>
      </c>
      <c r="AA14" s="27">
        <v>35833.276489257798</v>
      </c>
      <c r="AB14" s="27">
        <v>1123.84509277343</v>
      </c>
      <c r="AC14" s="27">
        <v>1123.84535217285</v>
      </c>
      <c r="AD14" s="27">
        <v>1123.82934570312</v>
      </c>
      <c r="AE14" s="27">
        <v>1533.6013150215099</v>
      </c>
      <c r="AF14" s="27">
        <v>1045.88869476318</v>
      </c>
      <c r="AG14" s="27">
        <v>1045.8465232849101</v>
      </c>
      <c r="AH14" s="27">
        <v>1895.15295124053</v>
      </c>
      <c r="AI14" s="27">
        <v>39.231208458542802</v>
      </c>
      <c r="AJ14" s="27">
        <v>69.472219467163001</v>
      </c>
      <c r="AK14" s="27">
        <v>133.80397701263399</v>
      </c>
      <c r="AL14" s="27">
        <v>0</v>
      </c>
      <c r="AM14" s="27">
        <v>1682.7741088867101</v>
      </c>
      <c r="AN14" s="27">
        <v>149.96826744079499</v>
      </c>
      <c r="AO14" s="27">
        <v>149.966499328613</v>
      </c>
      <c r="AP14" s="27">
        <v>3227.9390029907199</v>
      </c>
      <c r="AQ14" s="27">
        <v>3227.9123802184999</v>
      </c>
      <c r="AR14" s="27">
        <v>114835.63037109299</v>
      </c>
      <c r="AS14" s="27">
        <v>14854.5607910156</v>
      </c>
      <c r="AT14" s="27">
        <v>14853.963439941401</v>
      </c>
      <c r="AU14" s="27">
        <v>48145.522094726497</v>
      </c>
      <c r="AV14" s="27">
        <v>130730.861816406</v>
      </c>
      <c r="AW14" s="27">
        <v>114830.99560546799</v>
      </c>
      <c r="AX14" s="27">
        <v>2812.91844558715</v>
      </c>
      <c r="AY14" s="27">
        <v>6.7806240571662704</v>
      </c>
      <c r="AZ14" s="27">
        <v>30471.236968994101</v>
      </c>
      <c r="BA14" s="27">
        <v>39.035719573497701</v>
      </c>
      <c r="BB14" s="27">
        <v>9.6390156149864197</v>
      </c>
      <c r="BC14" s="27">
        <v>1796.8084354400601</v>
      </c>
      <c r="BD14" s="27">
        <v>100.67341735959</v>
      </c>
      <c r="BE14" s="27">
        <v>6.6265959739684996</v>
      </c>
      <c r="BF14" s="27">
        <v>2.25097155757248</v>
      </c>
      <c r="BG14" s="27">
        <v>10793.0245742797</v>
      </c>
      <c r="BH14" s="27">
        <v>639.574951171875</v>
      </c>
      <c r="BI14" s="27">
        <v>199.2119140625</v>
      </c>
      <c r="BJ14" s="27">
        <v>4779.5910034179597</v>
      </c>
      <c r="BK14" s="27">
        <v>6013.4332065582203</v>
      </c>
      <c r="BL14" s="27">
        <v>73.090889155864701</v>
      </c>
      <c r="BM14" s="27">
        <v>0.87100195884704501</v>
      </c>
      <c r="BN14" s="27">
        <v>405.712319731712</v>
      </c>
      <c r="BO14" s="27">
        <v>3.74229672551155</v>
      </c>
      <c r="BP14" s="27">
        <v>360.21578693389802</v>
      </c>
      <c r="BQ14" s="27">
        <v>47.032119989395099</v>
      </c>
      <c r="BR14" s="27">
        <v>14.9203271865844</v>
      </c>
      <c r="BS14" s="27">
        <v>1638.71422958374</v>
      </c>
      <c r="BT14" s="27">
        <v>58.361240386962798</v>
      </c>
      <c r="BU14" s="27">
        <v>283.39088630676201</v>
      </c>
      <c r="BV14" s="27">
        <v>69.518366809934307</v>
      </c>
      <c r="BW14" s="27">
        <v>201.00487446784899</v>
      </c>
      <c r="BX14" s="27">
        <v>3.10894408519379</v>
      </c>
      <c r="BY14" s="27">
        <v>2174.9623031616202</v>
      </c>
      <c r="BZ14" s="27">
        <v>698.14554572105396</v>
      </c>
      <c r="CA14" s="27">
        <v>698.14721608161904</v>
      </c>
      <c r="CB14" s="27">
        <v>46.316306531429198</v>
      </c>
      <c r="CC14" s="27">
        <v>6.0775089263915998</v>
      </c>
      <c r="CD14" s="27">
        <v>1328.09167480468</v>
      </c>
      <c r="CE14" s="27">
        <v>74413.21484375</v>
      </c>
      <c r="CF14" s="27">
        <v>8191.5191688537598</v>
      </c>
      <c r="CG14" s="27">
        <v>6440.3285007476798</v>
      </c>
      <c r="CH14" s="27">
        <v>1395.23687124252</v>
      </c>
      <c r="CI14" s="27">
        <v>0</v>
      </c>
      <c r="CJ14" s="27">
        <v>743.04087257385197</v>
      </c>
      <c r="CK14" s="27">
        <v>69915.000366210894</v>
      </c>
      <c r="CL14" s="27">
        <v>10532.800285339301</v>
      </c>
      <c r="CM14" s="27">
        <v>4117.1742725372296</v>
      </c>
      <c r="CN14" s="27">
        <f t="shared" si="1"/>
        <v>21004.384921645607</v>
      </c>
      <c r="CO14" s="27">
        <f t="shared" si="2"/>
        <v>10412.804866537153</v>
      </c>
      <c r="CP14" s="27"/>
      <c r="CQ14" s="27"/>
      <c r="CR14" s="27"/>
      <c r="CS14" s="36">
        <f t="shared" si="3"/>
        <v>8.0003197426479957E-3</v>
      </c>
      <c r="CT14" s="51">
        <f t="shared" si="4"/>
        <v>-3.9914373647301817E-5</v>
      </c>
      <c r="CU14" s="51">
        <f t="shared" si="5"/>
        <v>3.3753607919483768E-8</v>
      </c>
      <c r="CV14" s="51">
        <f t="shared" si="0"/>
        <v>-3.2415490635258164E-5</v>
      </c>
      <c r="CW14" s="51"/>
      <c r="CX14" s="36"/>
      <c r="CY14" s="36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x14ac:dyDescent="0.3">
      <c r="A15" s="29" t="s">
        <v>14</v>
      </c>
      <c r="B15" s="27">
        <v>88.993123054504395</v>
      </c>
      <c r="C15" s="27">
        <v>734.201416015625</v>
      </c>
      <c r="D15" s="27">
        <v>68.407475471496497</v>
      </c>
      <c r="E15" s="27">
        <v>68.407483100891099</v>
      </c>
      <c r="F15" s="27">
        <v>734.19486999511696</v>
      </c>
      <c r="G15" s="27">
        <v>734.19722366332996</v>
      </c>
      <c r="H15" s="27">
        <v>238.72941589355401</v>
      </c>
      <c r="I15" s="27">
        <v>1393.4172649383499</v>
      </c>
      <c r="J15" s="27">
        <v>1393.41844463348</v>
      </c>
      <c r="K15" s="27">
        <v>3506.99755859375</v>
      </c>
      <c r="L15" s="27">
        <v>211.074864864349</v>
      </c>
      <c r="M15" s="27">
        <v>211.07920813560401</v>
      </c>
      <c r="N15" s="27">
        <v>2616.8179321288999</v>
      </c>
      <c r="O15" s="27">
        <v>2616.8174438476499</v>
      </c>
      <c r="P15" s="27">
        <v>613222.47875976504</v>
      </c>
      <c r="Q15" s="27">
        <v>49804701.59375</v>
      </c>
      <c r="R15" s="27">
        <v>613467.8203125</v>
      </c>
      <c r="S15" s="27">
        <v>1427.0183563232399</v>
      </c>
      <c r="T15" s="27">
        <v>4250.8390045165997</v>
      </c>
      <c r="U15" s="27">
        <v>1182.41982078552</v>
      </c>
      <c r="V15" s="27">
        <v>3452.7543029785102</v>
      </c>
      <c r="W15" s="27">
        <v>1504.3399162292401</v>
      </c>
      <c r="X15" s="27">
        <v>956.29020357131901</v>
      </c>
      <c r="Y15" s="27">
        <v>3452.7832946777298</v>
      </c>
      <c r="Z15" s="27">
        <v>6458.0074462890598</v>
      </c>
      <c r="AA15" s="27">
        <v>30159.539428710901</v>
      </c>
      <c r="AB15" s="27">
        <v>997.18992614746003</v>
      </c>
      <c r="AC15" s="27">
        <v>997.19020080566395</v>
      </c>
      <c r="AD15" s="27">
        <v>997.17559814453102</v>
      </c>
      <c r="AE15" s="27">
        <v>1250.04637908935</v>
      </c>
      <c r="AF15" s="27">
        <v>992.76810455322197</v>
      </c>
      <c r="AG15" s="27">
        <v>992.72761535644497</v>
      </c>
      <c r="AH15" s="27">
        <v>1659.3899717330901</v>
      </c>
      <c r="AI15" s="27">
        <v>29.850800365209501</v>
      </c>
      <c r="AJ15" s="27">
        <v>65.650638580322195</v>
      </c>
      <c r="AK15" s="27">
        <v>91.565697669982896</v>
      </c>
      <c r="AL15" s="27">
        <v>0</v>
      </c>
      <c r="AM15" s="27">
        <v>1253.9277648925699</v>
      </c>
      <c r="AN15" s="27">
        <v>130.49837589263899</v>
      </c>
      <c r="AO15" s="27">
        <v>130.49668598175001</v>
      </c>
      <c r="AP15" s="27">
        <v>2733.0499114990198</v>
      </c>
      <c r="AQ15" s="27">
        <v>2733.0287418365401</v>
      </c>
      <c r="AR15" s="27">
        <v>108877.693847656</v>
      </c>
      <c r="AS15" s="27">
        <v>14225.5402221679</v>
      </c>
      <c r="AT15" s="27">
        <v>14224.9629516601</v>
      </c>
      <c r="AU15" s="27">
        <v>41090.7391357421</v>
      </c>
      <c r="AV15" s="27">
        <v>124091.03271484299</v>
      </c>
      <c r="AW15" s="27">
        <v>108873.365234375</v>
      </c>
      <c r="AX15" s="27">
        <v>2382.9066896438599</v>
      </c>
      <c r="AY15" s="27">
        <v>5.7108534434810201</v>
      </c>
      <c r="AZ15" s="27">
        <v>26164.948791503899</v>
      </c>
      <c r="BA15" s="27">
        <v>32.471969485282898</v>
      </c>
      <c r="BB15" s="27">
        <v>8.2557267248630506</v>
      </c>
      <c r="BC15" s="27">
        <v>1599.19749069213</v>
      </c>
      <c r="BD15" s="27">
        <v>73.160455673933001</v>
      </c>
      <c r="BE15" s="27">
        <v>4.6788849830627397</v>
      </c>
      <c r="BF15" s="27">
        <v>1.9527446702122599</v>
      </c>
      <c r="BG15" s="27">
        <v>8323.1565246581995</v>
      </c>
      <c r="BH15" s="27">
        <v>438.37219238281199</v>
      </c>
      <c r="BI15" s="27">
        <v>154.78433227539</v>
      </c>
      <c r="BJ15" s="27">
        <v>4027.7809524536101</v>
      </c>
      <c r="BK15" s="27">
        <v>4295.3750634193402</v>
      </c>
      <c r="BL15" s="27">
        <v>50.497331507503901</v>
      </c>
      <c r="BM15" s="27">
        <v>0.62025409936904896</v>
      </c>
      <c r="BN15" s="27">
        <v>296.92321443557699</v>
      </c>
      <c r="BO15" s="27">
        <v>3.3366867750883098</v>
      </c>
      <c r="BP15" s="27">
        <v>298.5693359375</v>
      </c>
      <c r="BQ15" s="27">
        <v>40.127392292022698</v>
      </c>
      <c r="BR15" s="27">
        <v>12.8400589227676</v>
      </c>
      <c r="BS15" s="27">
        <v>1372.9588241577101</v>
      </c>
      <c r="BT15" s="27">
        <v>51.963809013366699</v>
      </c>
      <c r="BU15" s="27">
        <v>248.41598129272401</v>
      </c>
      <c r="BV15" s="27">
        <v>50.328997861593898</v>
      </c>
      <c r="BW15" s="27">
        <v>174.004767417907</v>
      </c>
      <c r="BX15" s="27">
        <v>2.2746759312576601</v>
      </c>
      <c r="BY15" s="27">
        <v>3046.19113922119</v>
      </c>
      <c r="BZ15" s="27">
        <v>620.90397810935895</v>
      </c>
      <c r="CA15" s="27">
        <v>620.90421891212395</v>
      </c>
      <c r="CB15" s="27">
        <v>39.361246347427297</v>
      </c>
      <c r="CC15" s="27">
        <v>5.7915582060813904</v>
      </c>
      <c r="CD15" s="27">
        <v>1031.89965820312</v>
      </c>
      <c r="CE15" s="27">
        <v>63231.284912109302</v>
      </c>
      <c r="CF15" s="27">
        <v>6979.8229293823197</v>
      </c>
      <c r="CG15" s="27">
        <v>5516.4081516265796</v>
      </c>
      <c r="CH15" s="27">
        <v>1208.0900039672799</v>
      </c>
      <c r="CI15" s="27">
        <v>0</v>
      </c>
      <c r="CJ15" s="27">
        <v>653.18613815307594</v>
      </c>
      <c r="CK15" s="27">
        <v>59541.221923828103</v>
      </c>
      <c r="CL15" s="27">
        <v>8944.5671005249005</v>
      </c>
      <c r="CM15" s="27">
        <v>3514.0135765075602</v>
      </c>
      <c r="CN15" s="27">
        <f t="shared" si="1"/>
        <v>18035.981159252438</v>
      </c>
      <c r="CO15" s="27">
        <f t="shared" si="2"/>
        <v>8840.1504170870903</v>
      </c>
      <c r="CP15" s="27"/>
      <c r="CQ15" s="27"/>
      <c r="CR15" s="27"/>
      <c r="CS15" s="36">
        <f t="shared" si="3"/>
        <v>8.0003210774671329E-3</v>
      </c>
      <c r="CT15" s="51">
        <f t="shared" si="4"/>
        <v>-4.0046886752496067E-5</v>
      </c>
      <c r="CU15" s="51">
        <f t="shared" si="5"/>
        <v>6.1128881586498539E-8</v>
      </c>
      <c r="CV15" s="51">
        <f t="shared" si="0"/>
        <v>-3.1956196022469751E-5</v>
      </c>
      <c r="CW15" s="51"/>
      <c r="CX15" s="36"/>
      <c r="CY15" s="36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x14ac:dyDescent="0.3">
      <c r="A16" s="29" t="s">
        <v>15</v>
      </c>
      <c r="B16" s="27">
        <v>49.825550079345703</v>
      </c>
      <c r="C16" s="27">
        <v>389.20634078979401</v>
      </c>
      <c r="D16" s="27">
        <v>35.086726665496798</v>
      </c>
      <c r="E16" s="27">
        <v>35.086750507354701</v>
      </c>
      <c r="F16" s="27">
        <v>389.202648162841</v>
      </c>
      <c r="G16" s="27">
        <v>389.20375823974598</v>
      </c>
      <c r="H16" s="27">
        <v>119.27996730804399</v>
      </c>
      <c r="I16" s="27">
        <v>785.300792694091</v>
      </c>
      <c r="J16" s="27">
        <v>785.30489730834904</v>
      </c>
      <c r="K16" s="27">
        <v>1034.14501953125</v>
      </c>
      <c r="L16" s="27">
        <v>134.844003915786</v>
      </c>
      <c r="M16" s="27">
        <v>134.84709024429301</v>
      </c>
      <c r="N16" s="27">
        <v>1415.8171691894499</v>
      </c>
      <c r="O16" s="27">
        <v>1415.81689453125</v>
      </c>
      <c r="P16" s="27">
        <v>273233.46240234299</v>
      </c>
      <c r="Q16" s="27">
        <v>20453298.75</v>
      </c>
      <c r="R16" s="27">
        <v>273342.899536132</v>
      </c>
      <c r="S16" s="27">
        <v>855.49765396118096</v>
      </c>
      <c r="T16" s="27">
        <v>2256.4398193359302</v>
      </c>
      <c r="U16" s="27">
        <v>643.11857414245605</v>
      </c>
      <c r="V16" s="27">
        <v>1810.2576293945301</v>
      </c>
      <c r="W16" s="27">
        <v>787.82049560546795</v>
      </c>
      <c r="X16" s="27">
        <v>508.59323835372902</v>
      </c>
      <c r="Y16" s="27">
        <v>1810.2741394042901</v>
      </c>
      <c r="Z16" s="27">
        <v>3361.4116821288999</v>
      </c>
      <c r="AA16" s="27">
        <v>16189.999389648399</v>
      </c>
      <c r="AB16" s="27">
        <v>503.80226898193303</v>
      </c>
      <c r="AC16" s="27">
        <v>503.80261230468699</v>
      </c>
      <c r="AD16" s="27">
        <v>503.795036315917</v>
      </c>
      <c r="AE16" s="27">
        <v>670.65118908882096</v>
      </c>
      <c r="AF16" s="27">
        <v>484.44525146484301</v>
      </c>
      <c r="AG16" s="27">
        <v>484.42636489868102</v>
      </c>
      <c r="AH16" s="27">
        <v>885.90306663513104</v>
      </c>
      <c r="AI16" s="27">
        <v>16.258960608392901</v>
      </c>
      <c r="AJ16" s="27">
        <v>30.108346462249699</v>
      </c>
      <c r="AK16" s="27">
        <v>53.333838939666698</v>
      </c>
      <c r="AL16" s="27">
        <v>0</v>
      </c>
      <c r="AM16" s="27">
        <v>652.13111877441395</v>
      </c>
      <c r="AN16" s="27">
        <v>67.600333213806096</v>
      </c>
      <c r="AO16" s="27">
        <v>67.599394798278794</v>
      </c>
      <c r="AP16" s="27">
        <v>1104.6544885635301</v>
      </c>
      <c r="AQ16" s="27">
        <v>1104.6414442062301</v>
      </c>
      <c r="AR16" s="27">
        <v>53334.8623046875</v>
      </c>
      <c r="AS16" s="27">
        <v>6736.3431701660102</v>
      </c>
      <c r="AT16" s="27">
        <v>6736.0704345703098</v>
      </c>
      <c r="AU16" s="27">
        <v>21624.796875</v>
      </c>
      <c r="AV16" s="27">
        <v>60553.23046875</v>
      </c>
      <c r="AW16" s="27">
        <v>53332.735839843699</v>
      </c>
      <c r="AX16" s="27">
        <v>1263.69581604003</v>
      </c>
      <c r="AY16" s="27">
        <v>2.2008362743072198</v>
      </c>
      <c r="AZ16" s="27">
        <v>13697.530792236301</v>
      </c>
      <c r="BA16" s="27">
        <v>12.787920057773499</v>
      </c>
      <c r="BB16" s="27">
        <v>3.0414115786552398</v>
      </c>
      <c r="BC16" s="27">
        <v>785.78874683380104</v>
      </c>
      <c r="BD16" s="27">
        <v>24.752425938844599</v>
      </c>
      <c r="BE16" s="27">
        <v>1.4845598936080899</v>
      </c>
      <c r="BF16" s="27">
        <v>0.81435417663305998</v>
      </c>
      <c r="BG16" s="27">
        <v>3184.8562583923299</v>
      </c>
      <c r="BH16" s="27">
        <v>129.26800537109301</v>
      </c>
      <c r="BI16" s="27">
        <v>59.611034393310497</v>
      </c>
      <c r="BJ16" s="27">
        <v>1776.5087852478</v>
      </c>
      <c r="BK16" s="27">
        <v>1408.3489236831599</v>
      </c>
      <c r="BL16" s="27">
        <v>15.187267094850499</v>
      </c>
      <c r="BM16" s="27">
        <v>0.19991199672222101</v>
      </c>
      <c r="BN16" s="27">
        <v>99.749939382076207</v>
      </c>
      <c r="BO16" s="27">
        <v>1.3654851578175999</v>
      </c>
      <c r="BP16" s="27">
        <v>126.515432834625</v>
      </c>
      <c r="BQ16" s="27">
        <v>17.049065113067599</v>
      </c>
      <c r="BR16" s="27">
        <v>5.34328997135162</v>
      </c>
      <c r="BS16" s="27">
        <v>590.63820075988701</v>
      </c>
      <c r="BT16" s="27">
        <v>26.498957157134999</v>
      </c>
      <c r="BU16" s="27">
        <v>123.580756187438</v>
      </c>
      <c r="BV16" s="27">
        <v>15.691395467147199</v>
      </c>
      <c r="BW16" s="27">
        <v>73.215886950492802</v>
      </c>
      <c r="BX16" s="27">
        <v>0.73494139843387496</v>
      </c>
      <c r="BY16" s="27">
        <v>1217.88315582275</v>
      </c>
      <c r="BZ16" s="27">
        <v>302.875108122825</v>
      </c>
      <c r="CA16" s="27">
        <v>302.87507474422398</v>
      </c>
      <c r="CB16" s="27">
        <v>21.169844567775701</v>
      </c>
      <c r="CC16" s="27">
        <v>2.5995866656303401</v>
      </c>
      <c r="CD16" s="27">
        <v>397.40728759765602</v>
      </c>
      <c r="CE16" s="27">
        <v>33397.603027343699</v>
      </c>
      <c r="CF16" s="27">
        <v>3687.3296737670898</v>
      </c>
      <c r="CG16" s="27">
        <v>2900.8748512267998</v>
      </c>
      <c r="CH16" s="27">
        <v>632.22113251686096</v>
      </c>
      <c r="CI16" s="27">
        <v>0</v>
      </c>
      <c r="CJ16" s="27">
        <v>339.88846588134697</v>
      </c>
      <c r="CK16" s="27">
        <v>31445.4748535156</v>
      </c>
      <c r="CL16" s="27">
        <v>4777.1626701354899</v>
      </c>
      <c r="CM16" s="27">
        <v>1870.88795471191</v>
      </c>
      <c r="CN16" s="27">
        <f t="shared" si="1"/>
        <v>9441.9602830361309</v>
      </c>
      <c r="CO16" s="27">
        <f t="shared" si="2"/>
        <v>4723.0731386340804</v>
      </c>
      <c r="CP16" s="27"/>
      <c r="CQ16" s="27"/>
      <c r="CR16" s="27"/>
      <c r="CS16" s="36">
        <f t="shared" si="3"/>
        <v>8.0003205066797051E-3</v>
      </c>
      <c r="CT16" s="51">
        <f t="shared" si="4"/>
        <v>-3.9969090825021335E-5</v>
      </c>
      <c r="CU16" s="51">
        <f t="shared" si="5"/>
        <v>-4.5544869606031229E-7</v>
      </c>
      <c r="CV16" s="51">
        <f t="shared" si="0"/>
        <v>-2.9431676740674353E-5</v>
      </c>
      <c r="CW16" s="51"/>
      <c r="CX16" s="36"/>
      <c r="CY16" s="36"/>
      <c r="CZ16" s="27"/>
      <c r="DA16" s="27"/>
      <c r="DB16" s="27"/>
      <c r="DC16" s="27"/>
      <c r="DD16" s="27"/>
      <c r="DE16" s="27"/>
      <c r="DF16" s="27"/>
      <c r="DG16" s="27"/>
      <c r="DH16" s="27"/>
    </row>
    <row r="17" spans="1:112" x14ac:dyDescent="0.3">
      <c r="A17" s="29" t="s">
        <v>16</v>
      </c>
      <c r="B17" s="27">
        <v>40.163511753082197</v>
      </c>
      <c r="C17" s="27">
        <v>342.79604530334399</v>
      </c>
      <c r="D17" s="27">
        <v>32.144073486328097</v>
      </c>
      <c r="E17" s="27">
        <v>32.144192695617598</v>
      </c>
      <c r="F17" s="27">
        <v>342.79288482665999</v>
      </c>
      <c r="G17" s="27">
        <v>342.79389762878401</v>
      </c>
      <c r="H17" s="27">
        <v>114.503196716308</v>
      </c>
      <c r="I17" s="27">
        <v>691.11259126663197</v>
      </c>
      <c r="J17" s="27">
        <v>691.11325979232697</v>
      </c>
      <c r="K17" s="27">
        <v>980.68359375</v>
      </c>
      <c r="L17" s="27">
        <v>115.018574953079</v>
      </c>
      <c r="M17" s="27">
        <v>115.020969271659</v>
      </c>
      <c r="N17" s="27">
        <v>1185.53601074218</v>
      </c>
      <c r="O17" s="27">
        <v>1185.5358276367101</v>
      </c>
      <c r="P17" s="27">
        <v>271563.91247558501</v>
      </c>
      <c r="Q17" s="27">
        <v>19733999.7421875</v>
      </c>
      <c r="R17" s="27">
        <v>271672.582763671</v>
      </c>
      <c r="S17" s="27">
        <v>939.51860046386696</v>
      </c>
      <c r="T17" s="27">
        <v>2011.1182403564401</v>
      </c>
      <c r="U17" s="27">
        <v>564.07080459594704</v>
      </c>
      <c r="V17" s="27">
        <v>1771.0447692871001</v>
      </c>
      <c r="W17" s="27">
        <v>730.62663841247502</v>
      </c>
      <c r="X17" s="27">
        <v>466.617943763732</v>
      </c>
      <c r="Y17" s="27">
        <v>1771.0624084472599</v>
      </c>
      <c r="Z17" s="27">
        <v>3360.3008422851499</v>
      </c>
      <c r="AA17" s="27">
        <v>14471.4635925292</v>
      </c>
      <c r="AB17" s="27">
        <v>464.65640258789</v>
      </c>
      <c r="AC17" s="27">
        <v>464.65723419189402</v>
      </c>
      <c r="AD17" s="27">
        <v>464.64979553222599</v>
      </c>
      <c r="AE17" s="27">
        <v>631.09941315650894</v>
      </c>
      <c r="AF17" s="27">
        <v>492.31354331970198</v>
      </c>
      <c r="AG17" s="27">
        <v>492.29385566711397</v>
      </c>
      <c r="AH17" s="27">
        <v>849.42580175399701</v>
      </c>
      <c r="AI17" s="27">
        <v>14.732211019843801</v>
      </c>
      <c r="AJ17" s="27">
        <v>31.313260555267298</v>
      </c>
      <c r="AK17" s="27">
        <v>42.832900524139397</v>
      </c>
      <c r="AL17" s="27">
        <v>0</v>
      </c>
      <c r="AM17" s="27">
        <v>618.26779937744095</v>
      </c>
      <c r="AN17" s="27">
        <v>61.701797008514397</v>
      </c>
      <c r="AO17" s="27">
        <v>61.700900077819803</v>
      </c>
      <c r="AP17" s="27">
        <v>1082.51268196105</v>
      </c>
      <c r="AQ17" s="27">
        <v>1082.5071678161601</v>
      </c>
      <c r="AR17" s="27">
        <v>54486.060302734302</v>
      </c>
      <c r="AS17" s="27">
        <v>6560.8143005371003</v>
      </c>
      <c r="AT17" s="27">
        <v>6560.5526428222602</v>
      </c>
      <c r="AU17" s="27">
        <v>20112.920745849598</v>
      </c>
      <c r="AV17" s="27">
        <v>61536.744140625</v>
      </c>
      <c r="AW17" s="27">
        <v>54483.888671875</v>
      </c>
      <c r="AX17" s="27">
        <v>1146.30695962905</v>
      </c>
      <c r="AY17" s="27">
        <v>2.2207081285305299</v>
      </c>
      <c r="AZ17" s="27">
        <v>12948.5428009033</v>
      </c>
      <c r="BA17" s="27">
        <v>12.597073704004201</v>
      </c>
      <c r="BB17" s="27">
        <v>3.19975474476814</v>
      </c>
      <c r="BC17" s="27">
        <v>787.91117763519196</v>
      </c>
      <c r="BD17" s="27">
        <v>23.314128607511499</v>
      </c>
      <c r="BE17" s="27">
        <v>1.41035640239715</v>
      </c>
      <c r="BF17" s="27">
        <v>0.78359288070350797</v>
      </c>
      <c r="BG17" s="27">
        <v>3061.7179107666002</v>
      </c>
      <c r="BH17" s="27">
        <v>122.586463928222</v>
      </c>
      <c r="BI17" s="27">
        <v>56.868038177490199</v>
      </c>
      <c r="BJ17" s="27">
        <v>1725.2019920349101</v>
      </c>
      <c r="BK17" s="27">
        <v>1336.51592516899</v>
      </c>
      <c r="BL17" s="27">
        <v>14.383614946156699</v>
      </c>
      <c r="BM17" s="27">
        <v>0.192260667681694</v>
      </c>
      <c r="BN17" s="27">
        <v>95.373384773731203</v>
      </c>
      <c r="BO17" s="27">
        <v>1.35889329016208</v>
      </c>
      <c r="BP17" s="27">
        <v>119.043240308761</v>
      </c>
      <c r="BQ17" s="27">
        <v>16.2781819105148</v>
      </c>
      <c r="BR17" s="27">
        <v>5.1723997592925999</v>
      </c>
      <c r="BS17" s="27">
        <v>555.28574180603005</v>
      </c>
      <c r="BT17" s="27">
        <v>24.909581661224301</v>
      </c>
      <c r="BU17" s="27">
        <v>120.51856899261399</v>
      </c>
      <c r="BV17" s="27">
        <v>15.481553990393801</v>
      </c>
      <c r="BW17" s="27">
        <v>70.530710935592595</v>
      </c>
      <c r="BX17" s="27">
        <v>0.71860342606669203</v>
      </c>
      <c r="BY17" s="27">
        <v>1341.6437454223601</v>
      </c>
      <c r="BZ17" s="27">
        <v>289.91589307785</v>
      </c>
      <c r="CA17" s="27">
        <v>289.91644585132599</v>
      </c>
      <c r="CB17" s="27">
        <v>19.064035117626101</v>
      </c>
      <c r="CC17" s="27">
        <v>2.7609455287456499</v>
      </c>
      <c r="CD17" s="27">
        <v>379.12240600585898</v>
      </c>
      <c r="CE17" s="27">
        <v>30977.312011718699</v>
      </c>
      <c r="CF17" s="27">
        <v>3445.6346359252898</v>
      </c>
      <c r="CG17" s="27">
        <v>2739.1722898483199</v>
      </c>
      <c r="CH17" s="27">
        <v>602.47299695014897</v>
      </c>
      <c r="CI17" s="27">
        <v>0</v>
      </c>
      <c r="CJ17" s="27">
        <v>318.639456748962</v>
      </c>
      <c r="CK17" s="27">
        <v>29310.615722656199</v>
      </c>
      <c r="CL17" s="27">
        <v>4365.6136550903302</v>
      </c>
      <c r="CM17" s="27">
        <v>1717.03415679931</v>
      </c>
      <c r="CN17" s="27">
        <f t="shared" si="1"/>
        <v>8925.6690642826361</v>
      </c>
      <c r="CO17" s="27">
        <f t="shared" si="2"/>
        <v>4316.243793298172</v>
      </c>
      <c r="CP17" s="27"/>
      <c r="CQ17" s="27"/>
      <c r="CR17" s="27"/>
      <c r="CS17" s="36">
        <f t="shared" si="3"/>
        <v>8.000318349548315E-3</v>
      </c>
      <c r="CT17" s="51">
        <f t="shared" si="4"/>
        <v>-3.9716205337734111E-5</v>
      </c>
      <c r="CU17" s="51">
        <f t="shared" si="5"/>
        <v>-2.1025123817304898E-9</v>
      </c>
      <c r="CV17" s="51">
        <f t="shared" si="0"/>
        <v>-3.0944714199636111E-5</v>
      </c>
      <c r="CW17" s="51"/>
      <c r="CX17" s="36"/>
      <c r="CY17" s="36"/>
      <c r="CZ17" s="27"/>
      <c r="DA17" s="27"/>
      <c r="DB17" s="27"/>
      <c r="DC17" s="27"/>
      <c r="DD17" s="27"/>
      <c r="DE17" s="27"/>
      <c r="DF17" s="27"/>
      <c r="DG17" s="27"/>
      <c r="DH17" s="27"/>
    </row>
    <row r="18" spans="1:112" x14ac:dyDescent="0.3">
      <c r="A18" s="29" t="s">
        <v>17</v>
      </c>
      <c r="B18" s="27">
        <v>54.170331954955998</v>
      </c>
      <c r="C18" s="27">
        <v>479.32678604125903</v>
      </c>
      <c r="D18" s="27">
        <v>44.616389274597097</v>
      </c>
      <c r="E18" s="27">
        <v>44.616427421569803</v>
      </c>
      <c r="F18" s="27">
        <v>479.32305145263598</v>
      </c>
      <c r="G18" s="27">
        <v>479.32450103759697</v>
      </c>
      <c r="H18" s="27">
        <v>160.06216239929199</v>
      </c>
      <c r="I18" s="27">
        <v>882.43285560607899</v>
      </c>
      <c r="J18" s="27">
        <v>882.43586826324395</v>
      </c>
      <c r="K18" s="27">
        <v>1665.53784179687</v>
      </c>
      <c r="L18" s="27">
        <v>135.64392590522701</v>
      </c>
      <c r="M18" s="27">
        <v>135.64684414863501</v>
      </c>
      <c r="N18" s="27">
        <v>1648.8642578125</v>
      </c>
      <c r="O18" s="27">
        <v>1648.86389160156</v>
      </c>
      <c r="P18" s="27">
        <v>401689.50012207002</v>
      </c>
      <c r="Q18" s="27">
        <v>29745539.0625</v>
      </c>
      <c r="R18" s="27">
        <v>401850.14013671799</v>
      </c>
      <c r="S18" s="27">
        <v>1158.44358825683</v>
      </c>
      <c r="T18" s="27">
        <v>2738.9120635986301</v>
      </c>
      <c r="U18" s="27">
        <v>760.91190719604401</v>
      </c>
      <c r="V18" s="27">
        <v>2341.2074890136701</v>
      </c>
      <c r="W18" s="27">
        <v>999.56118392944302</v>
      </c>
      <c r="X18" s="27">
        <v>625.25240969657898</v>
      </c>
      <c r="Y18" s="27">
        <v>2341.2284851074201</v>
      </c>
      <c r="Z18" s="27">
        <v>4514.4468994140598</v>
      </c>
      <c r="AA18" s="27">
        <v>19624.400695800701</v>
      </c>
      <c r="AB18" s="27">
        <v>658.89772033691395</v>
      </c>
      <c r="AC18" s="27">
        <v>658.89663696289006</v>
      </c>
      <c r="AD18" s="27">
        <v>658.88831329345703</v>
      </c>
      <c r="AE18" s="27">
        <v>831.10476398467995</v>
      </c>
      <c r="AF18" s="27">
        <v>677.39517593383698</v>
      </c>
      <c r="AG18" s="27">
        <v>677.36728286743096</v>
      </c>
      <c r="AH18" s="27">
        <v>1105.4719572067199</v>
      </c>
      <c r="AI18" s="27">
        <v>19.447931617498298</v>
      </c>
      <c r="AJ18" s="27">
        <v>45.0274910926818</v>
      </c>
      <c r="AK18" s="27">
        <v>55.377844810485797</v>
      </c>
      <c r="AL18" s="27">
        <v>0</v>
      </c>
      <c r="AM18" s="27">
        <v>849.78161621093705</v>
      </c>
      <c r="AN18" s="27">
        <v>85.686845779418903</v>
      </c>
      <c r="AO18" s="27">
        <v>85.685792922973604</v>
      </c>
      <c r="AP18" s="27">
        <v>1680.5588684081999</v>
      </c>
      <c r="AQ18" s="27">
        <v>1680.54652690887</v>
      </c>
      <c r="AR18" s="27">
        <v>74847.2783203125</v>
      </c>
      <c r="AS18" s="27">
        <v>9149.7149353027307</v>
      </c>
      <c r="AT18" s="27">
        <v>9149.3466796875</v>
      </c>
      <c r="AU18" s="27">
        <v>27041.508605956999</v>
      </c>
      <c r="AV18" s="27">
        <v>84671.014160156206</v>
      </c>
      <c r="AW18" s="27">
        <v>74844.279541015596</v>
      </c>
      <c r="AX18" s="27">
        <v>1552.7616367339999</v>
      </c>
      <c r="AY18" s="27">
        <v>3.46191195771098</v>
      </c>
      <c r="AZ18" s="27">
        <v>17333.000335693301</v>
      </c>
      <c r="BA18" s="27">
        <v>19.584074795246099</v>
      </c>
      <c r="BB18" s="27">
        <v>5.1335223317146301</v>
      </c>
      <c r="BC18" s="27">
        <v>1128.63136768341</v>
      </c>
      <c r="BD18" s="27">
        <v>37.669569075107503</v>
      </c>
      <c r="BE18" s="27">
        <v>2.3172585964202801</v>
      </c>
      <c r="BF18" s="27">
        <v>1.2198646422475501</v>
      </c>
      <c r="BG18" s="27">
        <v>4734.3369712829499</v>
      </c>
      <c r="BH18" s="27">
        <v>208.19134521484301</v>
      </c>
      <c r="BI18" s="27">
        <v>86.188484191894503</v>
      </c>
      <c r="BJ18" s="27">
        <v>2561.75146865844</v>
      </c>
      <c r="BK18" s="27">
        <v>2172.5948333740198</v>
      </c>
      <c r="BL18" s="27">
        <v>24.258146241307202</v>
      </c>
      <c r="BM18" s="27">
        <v>0.31537583470344499</v>
      </c>
      <c r="BN18" s="27">
        <v>154.97676736116401</v>
      </c>
      <c r="BO18" s="27">
        <v>2.0765802823007098</v>
      </c>
      <c r="BP18" s="27">
        <v>180.652111053466</v>
      </c>
      <c r="BQ18" s="27">
        <v>24.7498438358306</v>
      </c>
      <c r="BR18" s="27">
        <v>8.077392578125</v>
      </c>
      <c r="BS18" s="27">
        <v>840.34563827514603</v>
      </c>
      <c r="BT18" s="27">
        <v>34.648626089095998</v>
      </c>
      <c r="BU18" s="27">
        <v>167.665127754211</v>
      </c>
      <c r="BV18" s="27">
        <v>25.857401156798002</v>
      </c>
      <c r="BW18" s="27">
        <v>101.32374525070099</v>
      </c>
      <c r="BX18" s="27">
        <v>1.18218327854992</v>
      </c>
      <c r="BY18" s="27">
        <v>1744.2031707763599</v>
      </c>
      <c r="BZ18" s="27">
        <v>352.21972799301102</v>
      </c>
      <c r="CA18" s="27">
        <v>352.22052454948403</v>
      </c>
      <c r="CB18" s="27">
        <v>25.828327000141101</v>
      </c>
      <c r="CC18" s="27">
        <v>3.9925823509693101</v>
      </c>
      <c r="CD18" s="27">
        <v>574.59063720703102</v>
      </c>
      <c r="CE18" s="27">
        <v>41587.42578125</v>
      </c>
      <c r="CF18" s="27">
        <v>4597.08200836181</v>
      </c>
      <c r="CG18" s="27">
        <v>3650.06447219848</v>
      </c>
      <c r="CH18" s="27">
        <v>803.21683907508805</v>
      </c>
      <c r="CI18" s="27">
        <v>0</v>
      </c>
      <c r="CJ18" s="27">
        <v>425.35335159301701</v>
      </c>
      <c r="CK18" s="27">
        <v>39294.204589843699</v>
      </c>
      <c r="CL18" s="27">
        <v>5857.2195816040003</v>
      </c>
      <c r="CM18" s="27">
        <v>2299.1246128082198</v>
      </c>
      <c r="CN18" s="27">
        <f t="shared" si="1"/>
        <v>11947.956404538869</v>
      </c>
      <c r="CO18" s="27">
        <f t="shared" si="2"/>
        <v>5788.6582518855803</v>
      </c>
      <c r="CP18" s="27"/>
      <c r="CQ18" s="27"/>
      <c r="CR18" s="27"/>
      <c r="CS18" s="36">
        <f t="shared" si="3"/>
        <v>8.0003196212169621E-3</v>
      </c>
      <c r="CT18" s="51">
        <f t="shared" si="4"/>
        <v>-3.985155281688028E-5</v>
      </c>
      <c r="CU18" s="51">
        <f t="shared" si="5"/>
        <v>-1.9708672125573766E-6</v>
      </c>
      <c r="CV18" s="51">
        <f t="shared" si="0"/>
        <v>-3.1730467417884416E-5</v>
      </c>
      <c r="CW18" s="51"/>
      <c r="CX18" s="36"/>
      <c r="CY18" s="36"/>
      <c r="CZ18" s="27"/>
      <c r="DA18" s="27"/>
      <c r="DB18" s="27"/>
      <c r="DC18" s="27"/>
      <c r="DD18" s="27"/>
      <c r="DE18" s="27"/>
      <c r="DF18" s="27"/>
      <c r="DG18" s="27"/>
      <c r="DH18" s="27"/>
    </row>
    <row r="19" spans="1:112" x14ac:dyDescent="0.3">
      <c r="A19" s="29" t="s">
        <v>18</v>
      </c>
      <c r="B19" s="27">
        <v>46.255276679992598</v>
      </c>
      <c r="C19" s="27">
        <v>407.273048400878</v>
      </c>
      <c r="D19" s="27">
        <v>43.0067362785339</v>
      </c>
      <c r="E19" s="27">
        <v>43.006692886352504</v>
      </c>
      <c r="F19" s="27">
        <v>407.26834869384697</v>
      </c>
      <c r="G19" s="27">
        <v>407.26956939697197</v>
      </c>
      <c r="H19" s="27">
        <v>148.82902908325099</v>
      </c>
      <c r="I19" s="27">
        <v>762.03800773620605</v>
      </c>
      <c r="J19" s="27">
        <v>762.04031944274902</v>
      </c>
      <c r="K19" s="27">
        <v>2126.54296875</v>
      </c>
      <c r="L19" s="27">
        <v>111.326416254043</v>
      </c>
      <c r="M19" s="27">
        <v>111.32896137237501</v>
      </c>
      <c r="N19" s="27">
        <v>1619.8484497070301</v>
      </c>
      <c r="O19" s="27">
        <v>1619.8484191894499</v>
      </c>
      <c r="P19" s="27">
        <v>354628.89575195301</v>
      </c>
      <c r="Q19" s="27">
        <v>32071131.640625</v>
      </c>
      <c r="R19" s="27">
        <v>354770.69616699201</v>
      </c>
      <c r="S19" s="27">
        <v>1285.6602096557599</v>
      </c>
      <c r="T19" s="27">
        <v>2322.2430114745998</v>
      </c>
      <c r="U19" s="27">
        <v>600.14159774780205</v>
      </c>
      <c r="V19" s="27">
        <v>2207.2433776855401</v>
      </c>
      <c r="W19" s="27">
        <v>816.32491683959904</v>
      </c>
      <c r="X19" s="27">
        <v>507.45070934295597</v>
      </c>
      <c r="Y19" s="27">
        <v>2207.2597045898401</v>
      </c>
      <c r="Z19" s="27">
        <v>4117.9798583984302</v>
      </c>
      <c r="AA19" s="27">
        <v>15688.052185058499</v>
      </c>
      <c r="AB19" s="27">
        <v>628.44245147704999</v>
      </c>
      <c r="AC19" s="27">
        <v>628.44045257568303</v>
      </c>
      <c r="AD19" s="27">
        <v>628.433204650878</v>
      </c>
      <c r="AE19" s="27">
        <v>740.20656561851501</v>
      </c>
      <c r="AF19" s="27">
        <v>623.00595092773403</v>
      </c>
      <c r="AG19" s="27">
        <v>622.98140335082996</v>
      </c>
      <c r="AH19" s="27">
        <v>994.32084178924504</v>
      </c>
      <c r="AI19" s="27">
        <v>18.882077652961001</v>
      </c>
      <c r="AJ19" s="27">
        <v>47.378033161163302</v>
      </c>
      <c r="AK19" s="27">
        <v>48.083973884582498</v>
      </c>
      <c r="AL19" s="27">
        <v>0</v>
      </c>
      <c r="AM19" s="27">
        <v>741.98866271972599</v>
      </c>
      <c r="AN19" s="27">
        <v>77.404538154601994</v>
      </c>
      <c r="AO19" s="27">
        <v>77.403845787048297</v>
      </c>
      <c r="AP19" s="27">
        <v>1503.78188228607</v>
      </c>
      <c r="AQ19" s="27">
        <v>1503.77382946014</v>
      </c>
      <c r="AR19" s="27">
        <v>68125.580810546802</v>
      </c>
      <c r="AS19" s="27">
        <v>9127.1596374511701</v>
      </c>
      <c r="AT19" s="27">
        <v>9126.7999267578107</v>
      </c>
      <c r="AU19" s="27">
        <v>23049.2443237304</v>
      </c>
      <c r="AV19" s="27">
        <v>77872.640136718706</v>
      </c>
      <c r="AW19" s="27">
        <v>68122.835205078096</v>
      </c>
      <c r="AX19" s="27">
        <v>1290.45273971557</v>
      </c>
      <c r="AY19" s="27">
        <v>3.3552991822361902</v>
      </c>
      <c r="AZ19" s="27">
        <v>15024.275085449201</v>
      </c>
      <c r="BA19" s="27">
        <v>19.319292664527801</v>
      </c>
      <c r="BB19" s="27">
        <v>5.7473266944289199</v>
      </c>
      <c r="BC19" s="27">
        <v>1074.00121307373</v>
      </c>
      <c r="BD19" s="27">
        <v>41.9378091692924</v>
      </c>
      <c r="BE19" s="27">
        <v>2.8369340896606401</v>
      </c>
      <c r="BF19" s="27">
        <v>1.2220084723085101</v>
      </c>
      <c r="BG19" s="27">
        <v>5104.9821701049796</v>
      </c>
      <c r="BH19" s="27">
        <v>265.81832885742102</v>
      </c>
      <c r="BI19" s="27">
        <v>93.828414916992102</v>
      </c>
      <c r="BJ19" s="27">
        <v>2507.6891670227001</v>
      </c>
      <c r="BK19" s="27">
        <v>2597.29435396194</v>
      </c>
      <c r="BL19" s="27">
        <v>30.475215841084701</v>
      </c>
      <c r="BM19" s="27">
        <v>0.37678185105323703</v>
      </c>
      <c r="BN19" s="27">
        <v>177.38934099674199</v>
      </c>
      <c r="BO19" s="27">
        <v>2.4125079698860601</v>
      </c>
      <c r="BP19" s="27">
        <v>172.611019134521</v>
      </c>
      <c r="BQ19" s="27">
        <v>21.822129487991301</v>
      </c>
      <c r="BR19" s="27">
        <v>8.3652043938636709</v>
      </c>
      <c r="BS19" s="27">
        <v>790.37197113037098</v>
      </c>
      <c r="BT19" s="27">
        <v>31.198108911514201</v>
      </c>
      <c r="BU19" s="27">
        <v>159.17117118835401</v>
      </c>
      <c r="BV19" s="27">
        <v>31.549450818449198</v>
      </c>
      <c r="BW19" s="27">
        <v>122.58399868011399</v>
      </c>
      <c r="BX19" s="27">
        <v>1.3867660694522701</v>
      </c>
      <c r="BY19" s="27">
        <v>1957.5370788574201</v>
      </c>
      <c r="BZ19" s="27">
        <v>565.36097550392105</v>
      </c>
      <c r="CA19" s="27">
        <v>565.36068773269596</v>
      </c>
      <c r="CB19" s="27">
        <v>20.4913209080696</v>
      </c>
      <c r="CC19" s="27">
        <v>4.3167237639427096</v>
      </c>
      <c r="CD19" s="27">
        <v>625.52947998046795</v>
      </c>
      <c r="CE19" s="27">
        <v>35890.056884765603</v>
      </c>
      <c r="CF19" s="27">
        <v>3895.5960998535102</v>
      </c>
      <c r="CG19" s="27">
        <v>3120.7037611007599</v>
      </c>
      <c r="CH19" s="27">
        <v>692.29771900177002</v>
      </c>
      <c r="CI19" s="27">
        <v>0</v>
      </c>
      <c r="CJ19" s="27">
        <v>382.25131797790499</v>
      </c>
      <c r="CK19" s="27">
        <v>33689.848083495999</v>
      </c>
      <c r="CL19" s="27">
        <v>4724.0677604675202</v>
      </c>
      <c r="CM19" s="27">
        <v>1871.9047012329099</v>
      </c>
      <c r="CN19" s="27">
        <f t="shared" si="1"/>
        <v>10356.509562922498</v>
      </c>
      <c r="CO19" s="27">
        <f t="shared" si="2"/>
        <v>4662.1332155278451</v>
      </c>
      <c r="CP19" s="27"/>
      <c r="CQ19" s="27"/>
      <c r="CR19" s="27"/>
      <c r="CS19" s="36">
        <f t="shared" si="3"/>
        <v>8.0003188518321805E-3</v>
      </c>
      <c r="CT19" s="51">
        <f t="shared" si="4"/>
        <v>-3.9889005965981815E-5</v>
      </c>
      <c r="CU19" s="51">
        <f t="shared" si="5"/>
        <v>-2.6461985870588725E-7</v>
      </c>
      <c r="CV19" s="51">
        <f t="shared" si="0"/>
        <v>-2.9948965765143271E-5</v>
      </c>
      <c r="CW19" s="51"/>
      <c r="CX19" s="36"/>
      <c r="CY19" s="36"/>
      <c r="CZ19" s="27"/>
      <c r="DA19" s="27"/>
      <c r="DB19" s="27"/>
      <c r="DC19" s="27"/>
      <c r="DD19" s="27"/>
      <c r="DE19" s="27"/>
      <c r="DF19" s="27"/>
      <c r="DG19" s="27"/>
      <c r="DH19" s="27"/>
    </row>
    <row r="20" spans="1:112" x14ac:dyDescent="0.3">
      <c r="A20" s="29" t="s">
        <v>19</v>
      </c>
      <c r="B20" s="27">
        <v>17.1479251384735</v>
      </c>
      <c r="C20" s="27">
        <v>129.649231910705</v>
      </c>
      <c r="D20" s="27">
        <v>12.0982415676116</v>
      </c>
      <c r="E20" s="27">
        <v>12.098282814025801</v>
      </c>
      <c r="F20" s="27">
        <v>129.64779758453301</v>
      </c>
      <c r="G20" s="27">
        <v>129.64820289611799</v>
      </c>
      <c r="H20" s="27">
        <v>39.671509265899601</v>
      </c>
      <c r="I20" s="27">
        <v>237.798752784729</v>
      </c>
      <c r="J20" s="27">
        <v>237.79915952682401</v>
      </c>
      <c r="K20" s="27">
        <v>504.56741333007801</v>
      </c>
      <c r="L20" s="27">
        <v>43.540127515792797</v>
      </c>
      <c r="M20" s="27">
        <v>43.541181027889202</v>
      </c>
      <c r="N20" s="27">
        <v>486.502349853515</v>
      </c>
      <c r="O20" s="27">
        <v>486.50227355957003</v>
      </c>
      <c r="P20" s="27">
        <v>91092.897521972598</v>
      </c>
      <c r="Q20" s="27">
        <v>8386255.19921875</v>
      </c>
      <c r="R20" s="27">
        <v>91129.353576660098</v>
      </c>
      <c r="S20" s="27">
        <v>161.91427326202299</v>
      </c>
      <c r="T20" s="27">
        <v>745.53822708129803</v>
      </c>
      <c r="U20" s="27">
        <v>200.09948635101301</v>
      </c>
      <c r="V20" s="27">
        <v>490.896186828613</v>
      </c>
      <c r="W20" s="27">
        <v>239.77222251891999</v>
      </c>
      <c r="X20" s="27">
        <v>145.065113544464</v>
      </c>
      <c r="Y20" s="27">
        <v>490.90016174316401</v>
      </c>
      <c r="Z20" s="27">
        <v>892.91052246093705</v>
      </c>
      <c r="AA20" s="27">
        <v>5001.4549713134702</v>
      </c>
      <c r="AB20" s="27">
        <v>169.7001953125</v>
      </c>
      <c r="AC20" s="27">
        <v>169.69948959350501</v>
      </c>
      <c r="AD20" s="27">
        <v>169.69789886474601</v>
      </c>
      <c r="AE20" s="27">
        <v>190.82727712392801</v>
      </c>
      <c r="AF20" s="27">
        <v>160.30943107604901</v>
      </c>
      <c r="AG20" s="27">
        <v>160.30299568176201</v>
      </c>
      <c r="AH20" s="27">
        <v>244.23005461692799</v>
      </c>
      <c r="AI20" s="27">
        <v>5.4118342241272304</v>
      </c>
      <c r="AJ20" s="27">
        <v>11.334125280380199</v>
      </c>
      <c r="AK20" s="27">
        <v>18.710638284683199</v>
      </c>
      <c r="AL20" s="27">
        <v>0</v>
      </c>
      <c r="AM20" s="27">
        <v>203.03531646728501</v>
      </c>
      <c r="AN20" s="27">
        <v>22.248528957366901</v>
      </c>
      <c r="AO20" s="27">
        <v>22.248375177383402</v>
      </c>
      <c r="AP20" s="27">
        <v>446.20290708541802</v>
      </c>
      <c r="AQ20" s="27">
        <v>446.20175552368102</v>
      </c>
      <c r="AR20" s="27">
        <v>17590.615234375</v>
      </c>
      <c r="AS20" s="27">
        <v>2287.7578430175699</v>
      </c>
      <c r="AT20" s="27">
        <v>2287.6659545898401</v>
      </c>
      <c r="AU20" s="27">
        <v>6348.5550689697202</v>
      </c>
      <c r="AV20" s="27">
        <v>20037.877685546799</v>
      </c>
      <c r="AW20" s="27">
        <v>17589.912475585901</v>
      </c>
      <c r="AX20" s="27">
        <v>392.58225333690598</v>
      </c>
      <c r="AY20" s="27">
        <v>0.916233670548535</v>
      </c>
      <c r="AZ20" s="27">
        <v>3888.1727066039998</v>
      </c>
      <c r="BA20" s="27">
        <v>5.3058027476072303</v>
      </c>
      <c r="BB20" s="27">
        <v>1.3953112903982401</v>
      </c>
      <c r="BC20" s="27">
        <v>277.55099463462801</v>
      </c>
      <c r="BD20" s="27">
        <v>10.9420075863599</v>
      </c>
      <c r="BE20" s="27">
        <v>0.70195877552032404</v>
      </c>
      <c r="BF20" s="27">
        <v>0.333229025360196</v>
      </c>
      <c r="BG20" s="27">
        <v>1326.4007911682099</v>
      </c>
      <c r="BH20" s="27">
        <v>63.071273803710902</v>
      </c>
      <c r="BI20" s="27">
        <v>26.1043491363525</v>
      </c>
      <c r="BJ20" s="27">
        <v>676.98612785339299</v>
      </c>
      <c r="BK20" s="27">
        <v>649.41763997077896</v>
      </c>
      <c r="BL20" s="27">
        <v>7.3075511567294598</v>
      </c>
      <c r="BM20" s="27">
        <v>9.4610847532749107E-2</v>
      </c>
      <c r="BN20" s="27">
        <v>45.1259847581386</v>
      </c>
      <c r="BO20" s="27">
        <v>0.54630844388157096</v>
      </c>
      <c r="BP20" s="27">
        <v>50.460516929626401</v>
      </c>
      <c r="BQ20" s="27">
        <v>6.6497343778610203</v>
      </c>
      <c r="BR20" s="27">
        <v>2.24390885233879</v>
      </c>
      <c r="BS20" s="27">
        <v>233.245594024658</v>
      </c>
      <c r="BT20" s="27">
        <v>8.6181933879852295</v>
      </c>
      <c r="BU20" s="27">
        <v>40.591134309768599</v>
      </c>
      <c r="BV20" s="27">
        <v>7.5204568142071304</v>
      </c>
      <c r="BW20" s="27">
        <v>26.327554166316901</v>
      </c>
      <c r="BX20" s="27">
        <v>0.34111959193251001</v>
      </c>
      <c r="BY20" s="27">
        <v>292.27752304077097</v>
      </c>
      <c r="BZ20" s="27">
        <v>158.38327002525301</v>
      </c>
      <c r="CA20" s="27">
        <v>158.38305807113599</v>
      </c>
      <c r="CB20" s="27">
        <v>6.4388229548931104</v>
      </c>
      <c r="CC20" s="27">
        <v>1.0115609690546901</v>
      </c>
      <c r="CD20" s="27">
        <v>174.03039550781199</v>
      </c>
      <c r="CE20" s="27">
        <v>9795.1750793456995</v>
      </c>
      <c r="CF20" s="27">
        <v>1034.3012409210201</v>
      </c>
      <c r="CG20" s="27">
        <v>800.14292573928799</v>
      </c>
      <c r="CH20" s="27">
        <v>171.34924638271301</v>
      </c>
      <c r="CI20" s="27">
        <v>0</v>
      </c>
      <c r="CJ20" s="27">
        <v>95.712495803832994</v>
      </c>
      <c r="CK20" s="27">
        <v>9112.3688659667896</v>
      </c>
      <c r="CL20" s="27">
        <v>1374.42591285705</v>
      </c>
      <c r="CM20" s="27">
        <v>531.74683094024601</v>
      </c>
      <c r="CN20" s="27">
        <f t="shared" si="1"/>
        <v>2680.1890666417225</v>
      </c>
      <c r="CO20" s="27">
        <f t="shared" si="2"/>
        <v>1356.6239163509672</v>
      </c>
      <c r="CP20" s="27"/>
      <c r="CQ20" s="27"/>
      <c r="CR20" s="27"/>
      <c r="CS20" s="36">
        <f t="shared" si="3"/>
        <v>8.0003198737798095E-3</v>
      </c>
      <c r="CT20" s="51">
        <f t="shared" si="4"/>
        <v>-4.0165078081181012E-5</v>
      </c>
      <c r="CU20" s="51">
        <f t="shared" si="5"/>
        <v>-2.2441602733017324E-6</v>
      </c>
      <c r="CV20" s="51">
        <f t="shared" si="0"/>
        <v>-3.3604588508659515E-5</v>
      </c>
      <c r="CW20" s="51"/>
      <c r="CX20" s="36"/>
      <c r="CY20" s="36"/>
      <c r="CZ20" s="27"/>
      <c r="DA20" s="27"/>
      <c r="DB20" s="27"/>
      <c r="DC20" s="27"/>
      <c r="DD20" s="27"/>
      <c r="DE20" s="27"/>
      <c r="DF20" s="27"/>
      <c r="DG20" s="27"/>
      <c r="DH20" s="27"/>
    </row>
    <row r="21" spans="1:112" x14ac:dyDescent="0.3">
      <c r="A21" s="29" t="s">
        <v>20</v>
      </c>
      <c r="B21" s="27">
        <v>46.132114887237499</v>
      </c>
      <c r="C21" s="27">
        <v>343.53317832946698</v>
      </c>
      <c r="D21" s="27">
        <v>31.1628110408782</v>
      </c>
      <c r="E21" s="27">
        <v>31.162883043289099</v>
      </c>
      <c r="F21" s="27">
        <v>343.52931213378901</v>
      </c>
      <c r="G21" s="27">
        <v>343.53036880493102</v>
      </c>
      <c r="H21" s="27">
        <v>104.386529922485</v>
      </c>
      <c r="I21" s="27">
        <v>648.36769747734002</v>
      </c>
      <c r="J21" s="27">
        <v>648.36791920661904</v>
      </c>
      <c r="K21" s="27">
        <v>2335.71166992187</v>
      </c>
      <c r="L21" s="27">
        <v>120.415411353111</v>
      </c>
      <c r="M21" s="27">
        <v>120.418194234371</v>
      </c>
      <c r="N21" s="27">
        <v>1280.0023956298801</v>
      </c>
      <c r="O21" s="27">
        <v>1280.0020904541</v>
      </c>
      <c r="P21" s="27">
        <v>324581.34887695301</v>
      </c>
      <c r="Q21" s="27">
        <v>31988634.5078125</v>
      </c>
      <c r="R21" s="27">
        <v>324711.44970703102</v>
      </c>
      <c r="S21" s="27">
        <v>951.83362960815396</v>
      </c>
      <c r="T21" s="27">
        <v>2035.9408760070801</v>
      </c>
      <c r="U21" s="27">
        <v>551.72712993621803</v>
      </c>
      <c r="V21" s="27">
        <v>1832.7124938964801</v>
      </c>
      <c r="W21" s="27">
        <v>654.36306381225495</v>
      </c>
      <c r="X21" s="27">
        <v>437.94868433475398</v>
      </c>
      <c r="Y21" s="27">
        <v>1832.7306518554601</v>
      </c>
      <c r="Z21" s="27">
        <v>3782.34692382812</v>
      </c>
      <c r="AA21" s="27">
        <v>13725.2187805175</v>
      </c>
      <c r="AB21" s="27">
        <v>437.79126358032198</v>
      </c>
      <c r="AC21" s="27">
        <v>437.79221725463799</v>
      </c>
      <c r="AD21" s="27">
        <v>437.78503417968699</v>
      </c>
      <c r="AE21" s="27">
        <v>640.66995978355396</v>
      </c>
      <c r="AF21" s="27">
        <v>487.026803970336</v>
      </c>
      <c r="AG21" s="27">
        <v>487.00749969482399</v>
      </c>
      <c r="AH21" s="27">
        <v>793.61737680435101</v>
      </c>
      <c r="AI21" s="27">
        <v>16.885897267609799</v>
      </c>
      <c r="AJ21" s="27">
        <v>29.3072459697723</v>
      </c>
      <c r="AK21" s="27">
        <v>56.154598236083899</v>
      </c>
      <c r="AL21" s="27">
        <v>0</v>
      </c>
      <c r="AM21" s="27">
        <v>762.510498046875</v>
      </c>
      <c r="AN21" s="27">
        <v>58.4780526161193</v>
      </c>
      <c r="AO21" s="27">
        <v>58.477107048034597</v>
      </c>
      <c r="AP21" s="27">
        <v>1671.9270563125599</v>
      </c>
      <c r="AQ21" s="27">
        <v>1671.9090051651001</v>
      </c>
      <c r="AR21" s="27">
        <v>53599.901855468699</v>
      </c>
      <c r="AS21" s="27">
        <v>6791.4229431152298</v>
      </c>
      <c r="AT21" s="27">
        <v>6791.1516113281205</v>
      </c>
      <c r="AU21" s="27">
        <v>19171.132232666001</v>
      </c>
      <c r="AV21" s="27">
        <v>60875.9267578125</v>
      </c>
      <c r="AW21" s="27">
        <v>53597.765136718699</v>
      </c>
      <c r="AX21" s="27">
        <v>1094.76560306549</v>
      </c>
      <c r="AY21" s="27">
        <v>3.1375638903118599</v>
      </c>
      <c r="AZ21" s="27">
        <v>12298.521133422801</v>
      </c>
      <c r="BA21" s="27">
        <v>17.593774110078801</v>
      </c>
      <c r="BB21" s="27">
        <v>4.3136174492537904</v>
      </c>
      <c r="BC21" s="27">
        <v>817.94922733306805</v>
      </c>
      <c r="BD21" s="27">
        <v>46.265356957912402</v>
      </c>
      <c r="BE21" s="27">
        <v>3.1291244029998699</v>
      </c>
      <c r="BF21" s="27">
        <v>0.99272084608674005</v>
      </c>
      <c r="BG21" s="27">
        <v>4974.0499210357602</v>
      </c>
      <c r="BH21" s="27">
        <v>291.96350097656199</v>
      </c>
      <c r="BI21" s="27">
        <v>104.809265136718</v>
      </c>
      <c r="BJ21" s="27">
        <v>2154.93430137634</v>
      </c>
      <c r="BK21" s="27">
        <v>2819.1213560104302</v>
      </c>
      <c r="BL21" s="27">
        <v>33.3727162629365</v>
      </c>
      <c r="BM21" s="27">
        <v>0.41551989316940302</v>
      </c>
      <c r="BN21" s="27">
        <v>184.92283552884999</v>
      </c>
      <c r="BO21" s="27">
        <v>1.62892376631498</v>
      </c>
      <c r="BP21" s="27">
        <v>161.16309762001001</v>
      </c>
      <c r="BQ21" s="27">
        <v>21.457407414913099</v>
      </c>
      <c r="BR21" s="27">
        <v>6.3388262689113599</v>
      </c>
      <c r="BS21" s="27">
        <v>725.157176017761</v>
      </c>
      <c r="BT21" s="27">
        <v>22.858838081359799</v>
      </c>
      <c r="BU21" s="27">
        <v>117.38161611557</v>
      </c>
      <c r="BV21" s="27">
        <v>31.552870888262898</v>
      </c>
      <c r="BW21" s="27">
        <v>94.209783434867802</v>
      </c>
      <c r="BX21" s="27">
        <v>1.42423248192062</v>
      </c>
      <c r="BY21" s="27">
        <v>711.73994827270496</v>
      </c>
      <c r="BZ21" s="27">
        <v>610.90751141309704</v>
      </c>
      <c r="CA21" s="27">
        <v>610.90658730268399</v>
      </c>
      <c r="CB21" s="27">
        <v>17.650059670209799</v>
      </c>
      <c r="CC21" s="27">
        <v>2.6083624660968701</v>
      </c>
      <c r="CD21" s="27">
        <v>698.73278808593705</v>
      </c>
      <c r="CE21" s="27">
        <v>29829.594360351501</v>
      </c>
      <c r="CF21" s="27">
        <v>3291.7965145111002</v>
      </c>
      <c r="CG21" s="27">
        <v>2607.34815597534</v>
      </c>
      <c r="CH21" s="27">
        <v>565.87473881244603</v>
      </c>
      <c r="CI21" s="27">
        <v>0</v>
      </c>
      <c r="CJ21" s="27">
        <v>295.62138462066599</v>
      </c>
      <c r="CK21" s="27">
        <v>27976.633850097602</v>
      </c>
      <c r="CL21" s="27">
        <v>4109.9704036712601</v>
      </c>
      <c r="CM21" s="27">
        <v>1613.63726568222</v>
      </c>
      <c r="CN21" s="27">
        <f t="shared" si="1"/>
        <v>8477.5971555162414</v>
      </c>
      <c r="CO21" s="27">
        <f t="shared" si="2"/>
        <v>4063.1800539466126</v>
      </c>
      <c r="CP21" s="27"/>
      <c r="CQ21" s="27"/>
      <c r="CR21" s="27"/>
      <c r="CS21" s="36">
        <f t="shared" si="3"/>
        <v>8.0003185151975281E-3</v>
      </c>
      <c r="CT21" s="51">
        <f t="shared" si="4"/>
        <v>-3.9832572100507986E-5</v>
      </c>
      <c r="CU21" s="51">
        <f t="shared" si="5"/>
        <v>-1.1532556168647914E-6</v>
      </c>
      <c r="CV21" s="51">
        <f t="shared" si="0"/>
        <v>-4.1984199347160764E-5</v>
      </c>
      <c r="CW21" s="51"/>
      <c r="CX21" s="36"/>
      <c r="CY21" s="36"/>
      <c r="CZ21" s="27"/>
      <c r="DA21" s="27"/>
      <c r="DB21" s="27"/>
      <c r="DC21" s="27"/>
      <c r="DD21" s="27"/>
      <c r="DE21" s="27"/>
      <c r="DF21" s="27"/>
      <c r="DG21" s="27"/>
      <c r="DH21" s="27"/>
    </row>
    <row r="22" spans="1:112" x14ac:dyDescent="0.3">
      <c r="A22" s="29" t="s">
        <v>129</v>
      </c>
      <c r="B22" s="27">
        <v>45.329374790191601</v>
      </c>
      <c r="C22" s="27">
        <v>294.51185798645002</v>
      </c>
      <c r="D22" s="27">
        <v>22.925993800163202</v>
      </c>
      <c r="E22" s="27">
        <v>22.926004767417901</v>
      </c>
      <c r="F22" s="27">
        <v>294.50836372375397</v>
      </c>
      <c r="G22" s="27">
        <v>294.50932884216297</v>
      </c>
      <c r="H22" s="27">
        <v>72.201469898223806</v>
      </c>
      <c r="I22" s="27">
        <v>596.69819808006196</v>
      </c>
      <c r="J22" s="27">
        <v>596.69932866096497</v>
      </c>
      <c r="K22" s="27">
        <v>2462.61474609375</v>
      </c>
      <c r="L22" s="27">
        <v>120.575045526027</v>
      </c>
      <c r="M22" s="27">
        <v>120.57750868797299</v>
      </c>
      <c r="N22" s="27">
        <v>1058.90724945068</v>
      </c>
      <c r="O22" s="27">
        <v>1058.9071426391599</v>
      </c>
      <c r="P22" s="27">
        <v>273754.92214965803</v>
      </c>
      <c r="Q22" s="27">
        <v>30404991.109375</v>
      </c>
      <c r="R22" s="27">
        <v>273864.60794067301</v>
      </c>
      <c r="S22" s="27">
        <v>661.17617034912098</v>
      </c>
      <c r="T22" s="27">
        <v>1782.55129241943</v>
      </c>
      <c r="U22" s="27">
        <v>504.60341548919598</v>
      </c>
      <c r="V22" s="27">
        <v>1564.85426330566</v>
      </c>
      <c r="W22" s="27">
        <v>529.54661464691105</v>
      </c>
      <c r="X22" s="27">
        <v>388.158074796199</v>
      </c>
      <c r="Y22" s="27">
        <v>1564.8684539794899</v>
      </c>
      <c r="Z22" s="27">
        <v>3264.7752075195299</v>
      </c>
      <c r="AA22" s="27">
        <v>12076.421264648399</v>
      </c>
      <c r="AB22" s="27">
        <v>305.22072601318303</v>
      </c>
      <c r="AC22" s="27">
        <v>305.22092628478998</v>
      </c>
      <c r="AD22" s="27">
        <v>305.21648979187</v>
      </c>
      <c r="AE22" s="27">
        <v>564.29255348443905</v>
      </c>
      <c r="AF22" s="27">
        <v>306.83831119537302</v>
      </c>
      <c r="AG22" s="27">
        <v>306.82572841644202</v>
      </c>
      <c r="AH22" s="27">
        <v>656.06192755699101</v>
      </c>
      <c r="AI22" s="27">
        <v>14.9099503438919</v>
      </c>
      <c r="AJ22" s="27">
        <v>16.056649088859501</v>
      </c>
      <c r="AK22" s="27">
        <v>59.184610843658398</v>
      </c>
      <c r="AL22" s="27">
        <v>0</v>
      </c>
      <c r="AM22" s="27">
        <v>729.07447814941395</v>
      </c>
      <c r="AN22" s="27">
        <v>45.047842264175401</v>
      </c>
      <c r="AO22" s="27">
        <v>45.047168493270803</v>
      </c>
      <c r="AP22" s="27">
        <v>1671.3557500839199</v>
      </c>
      <c r="AQ22" s="27">
        <v>1671.34240341186</v>
      </c>
      <c r="AR22" s="27">
        <v>33798.299316406199</v>
      </c>
      <c r="AS22" s="27">
        <v>4249.6538696288999</v>
      </c>
      <c r="AT22" s="27">
        <v>4249.4826354980396</v>
      </c>
      <c r="AU22" s="27">
        <v>16340.654785156201</v>
      </c>
      <c r="AV22" s="27">
        <v>38353.246704101497</v>
      </c>
      <c r="AW22" s="27">
        <v>33796.949523925701</v>
      </c>
      <c r="AX22" s="27">
        <v>941.00015449523903</v>
      </c>
      <c r="AY22" s="27">
        <v>2.33609313820488</v>
      </c>
      <c r="AZ22" s="27">
        <v>10386.2179794311</v>
      </c>
      <c r="BA22" s="27">
        <v>13.294651940464901</v>
      </c>
      <c r="BB22" s="27">
        <v>2.95659552142024</v>
      </c>
      <c r="BC22" s="27">
        <v>501.19737434387201</v>
      </c>
      <c r="BD22" s="27">
        <v>45.4894544482231</v>
      </c>
      <c r="BE22" s="27">
        <v>3.25593757629394</v>
      </c>
      <c r="BF22" s="27">
        <v>0.69476786814629998</v>
      </c>
      <c r="BG22" s="27">
        <v>4444.6229019165003</v>
      </c>
      <c r="BH22" s="27">
        <v>307.829345703125</v>
      </c>
      <c r="BI22" s="27">
        <v>104.74806213378901</v>
      </c>
      <c r="BJ22" s="27">
        <v>1568.86793231964</v>
      </c>
      <c r="BK22" s="27">
        <v>2875.7608563899898</v>
      </c>
      <c r="BL22" s="27">
        <v>34.863644896075101</v>
      </c>
      <c r="BM22" s="27">
        <v>0.43003079295158297</v>
      </c>
      <c r="BN22" s="27">
        <v>178.49759098887401</v>
      </c>
      <c r="BO22" s="27">
        <v>0.93509404733777002</v>
      </c>
      <c r="BP22" s="27">
        <v>125.850463032722</v>
      </c>
      <c r="BQ22" s="27">
        <v>15.988532006740501</v>
      </c>
      <c r="BR22" s="27">
        <v>4.2797606736421496</v>
      </c>
      <c r="BS22" s="27">
        <v>546.92539978027298</v>
      </c>
      <c r="BT22" s="27">
        <v>16.750881493091502</v>
      </c>
      <c r="BU22" s="27">
        <v>85.355763912200899</v>
      </c>
      <c r="BV22" s="27">
        <v>30.535973619669601</v>
      </c>
      <c r="BW22" s="27">
        <v>60.050765872001598</v>
      </c>
      <c r="BX22" s="27">
        <v>1.36859174355049</v>
      </c>
      <c r="BY22" s="27">
        <v>338.28210067749001</v>
      </c>
      <c r="BZ22" s="27">
        <v>625.27228263020504</v>
      </c>
      <c r="CA22" s="27">
        <v>625.27233782410599</v>
      </c>
      <c r="CB22" s="27">
        <v>15.351703688502299</v>
      </c>
      <c r="CC22" s="27">
        <v>1.3497566729784001</v>
      </c>
      <c r="CD22" s="27">
        <v>698.32800292968705</v>
      </c>
      <c r="CE22" s="27">
        <v>25490.237396240202</v>
      </c>
      <c r="CF22" s="27">
        <v>2864.29419136047</v>
      </c>
      <c r="CG22" s="27">
        <v>2247.64564967155</v>
      </c>
      <c r="CH22" s="27">
        <v>479.193246483802</v>
      </c>
      <c r="CI22" s="27">
        <v>0</v>
      </c>
      <c r="CJ22" s="27">
        <v>245.677290439605</v>
      </c>
      <c r="CK22" s="27">
        <v>23909.2296905517</v>
      </c>
      <c r="CL22" s="27">
        <v>3646.5510616302399</v>
      </c>
      <c r="CM22" s="27">
        <v>1429.4382472038201</v>
      </c>
      <c r="CN22" s="27">
        <f t="shared" si="1"/>
        <v>7159.4113669251783</v>
      </c>
      <c r="CO22" s="27">
        <f t="shared" si="2"/>
        <v>3610.5066525562088</v>
      </c>
      <c r="CP22" s="27"/>
      <c r="CQ22" s="27"/>
      <c r="CR22" s="27"/>
      <c r="CS22" s="36">
        <f t="shared" si="3"/>
        <v>8.0003216823508125E-3</v>
      </c>
      <c r="CT22" s="51">
        <f t="shared" si="4"/>
        <v>-4.0278027591605964E-5</v>
      </c>
      <c r="CU22" s="51">
        <f t="shared" si="5"/>
        <v>-1.3244752726349658E-6</v>
      </c>
      <c r="CV22" s="51">
        <f t="shared" si="0"/>
        <v>-5.2770516318036494E-5</v>
      </c>
      <c r="CW22" s="51"/>
      <c r="CX22" s="36"/>
      <c r="CY22" s="36"/>
      <c r="CZ22" s="27"/>
      <c r="DA22" s="27"/>
      <c r="DB22" s="27"/>
      <c r="DC22" s="27"/>
      <c r="DD22" s="27"/>
      <c r="DE22" s="27"/>
      <c r="DF22" s="27"/>
      <c r="DG22" s="27"/>
      <c r="DH22" s="27"/>
    </row>
    <row r="23" spans="1:112" x14ac:dyDescent="0.3">
      <c r="A23" s="29" t="s">
        <v>22</v>
      </c>
      <c r="B23" s="27">
        <v>114.583428382873</v>
      </c>
      <c r="C23" s="27">
        <v>797.52618408203102</v>
      </c>
      <c r="D23" s="27">
        <v>64.052154541015597</v>
      </c>
      <c r="E23" s="27">
        <v>64.052170753479004</v>
      </c>
      <c r="F23" s="27">
        <v>797.52101898193303</v>
      </c>
      <c r="G23" s="27">
        <v>797.52351760864201</v>
      </c>
      <c r="H23" s="27">
        <v>214.547311782836</v>
      </c>
      <c r="I23" s="27">
        <v>1750.9576201438899</v>
      </c>
      <c r="J23" s="27">
        <v>1750.9603304862901</v>
      </c>
      <c r="K23" s="27">
        <v>3096.45190429687</v>
      </c>
      <c r="L23" s="27">
        <v>270.496324419975</v>
      </c>
      <c r="M23" s="27">
        <v>270.50332260131802</v>
      </c>
      <c r="N23" s="27">
        <v>2620.6925659179601</v>
      </c>
      <c r="O23" s="27">
        <v>2620.6929626464798</v>
      </c>
      <c r="P23" s="27">
        <v>697270.63073730399</v>
      </c>
      <c r="Q23" s="27">
        <v>50399619.859375</v>
      </c>
      <c r="R23" s="27">
        <v>697549.891723632</v>
      </c>
      <c r="S23" s="27">
        <v>1450.1770629882801</v>
      </c>
      <c r="T23" s="27">
        <v>4911.6429519653302</v>
      </c>
      <c r="U23" s="27">
        <v>1431.7049875259399</v>
      </c>
      <c r="V23" s="27">
        <v>3903.275390625</v>
      </c>
      <c r="W23" s="27">
        <v>1605.47629356384</v>
      </c>
      <c r="X23" s="27">
        <v>1115.1437053680399</v>
      </c>
      <c r="Y23" s="27">
        <v>3903.31225585937</v>
      </c>
      <c r="Z23" s="27">
        <v>6754.2532958984302</v>
      </c>
      <c r="AA23" s="27">
        <v>34956.464294433499</v>
      </c>
      <c r="AB23" s="27">
        <v>869.28029632568303</v>
      </c>
      <c r="AC23" s="27">
        <v>869.28218078613202</v>
      </c>
      <c r="AD23" s="27">
        <v>869.26812744140602</v>
      </c>
      <c r="AE23" s="27">
        <v>1471.53336882591</v>
      </c>
      <c r="AF23" s="27">
        <v>851.583726882934</v>
      </c>
      <c r="AG23" s="27">
        <v>851.55079078674305</v>
      </c>
      <c r="AH23" s="27">
        <v>1850.4245667457501</v>
      </c>
      <c r="AI23" s="27">
        <v>36.4069095626473</v>
      </c>
      <c r="AJ23" s="27">
        <v>46.174517631530698</v>
      </c>
      <c r="AK23" s="27">
        <v>139.46359252929599</v>
      </c>
      <c r="AL23" s="27">
        <v>0</v>
      </c>
      <c r="AM23" s="27">
        <v>1448.6262817382801</v>
      </c>
      <c r="AN23" s="27">
        <v>127.800657749176</v>
      </c>
      <c r="AO23" s="27">
        <v>127.79892873764</v>
      </c>
      <c r="AP23" s="27">
        <v>3015.3312158584499</v>
      </c>
      <c r="AQ23" s="27">
        <v>3015.3025236129702</v>
      </c>
      <c r="AR23" s="27">
        <v>94254.0576171875</v>
      </c>
      <c r="AS23" s="27">
        <v>11342.3338623046</v>
      </c>
      <c r="AT23" s="27">
        <v>11341.879272460899</v>
      </c>
      <c r="AU23" s="27">
        <v>46067.764343261697</v>
      </c>
      <c r="AV23" s="27">
        <v>106443.728759765</v>
      </c>
      <c r="AW23" s="27">
        <v>94250.249511718706</v>
      </c>
      <c r="AX23" s="27">
        <v>2714.7368612289401</v>
      </c>
      <c r="AY23" s="27">
        <v>5.1249987035989699</v>
      </c>
      <c r="AZ23" s="27">
        <v>29000.364608764601</v>
      </c>
      <c r="BA23" s="27">
        <v>28.7190388739109</v>
      </c>
      <c r="BB23" s="27">
        <v>6.0954655259847597</v>
      </c>
      <c r="BC23" s="27">
        <v>1202.7991733551</v>
      </c>
      <c r="BD23" s="27">
        <v>68.159157976508098</v>
      </c>
      <c r="BE23" s="27">
        <v>4.3071227073669398</v>
      </c>
      <c r="BF23" s="27">
        <v>1.58678617328405</v>
      </c>
      <c r="BG23" s="27">
        <v>7307.8600158691397</v>
      </c>
      <c r="BH23" s="27">
        <v>387.05538940429602</v>
      </c>
      <c r="BI23" s="27">
        <v>160.108154296875</v>
      </c>
      <c r="BJ23" s="27">
        <v>3379.4087409973099</v>
      </c>
      <c r="BK23" s="27">
        <v>3928.4457697868302</v>
      </c>
      <c r="BL23" s="27">
        <v>44.756315648555699</v>
      </c>
      <c r="BM23" s="27">
        <v>0.58546394109725897</v>
      </c>
      <c r="BN23" s="27">
        <v>266.36887538433001</v>
      </c>
      <c r="BO23" s="27">
        <v>2.0934651792049399</v>
      </c>
      <c r="BP23" s="27">
        <v>276.63876748084999</v>
      </c>
      <c r="BQ23" s="27">
        <v>38.570971786975797</v>
      </c>
      <c r="BR23" s="27">
        <v>10.0328287482261</v>
      </c>
      <c r="BS23" s="27">
        <v>1266.2860965728701</v>
      </c>
      <c r="BT23" s="27">
        <v>49.590149402618401</v>
      </c>
      <c r="BU23" s="27">
        <v>227.63191890716499</v>
      </c>
      <c r="BV23" s="27">
        <v>42.542750705033498</v>
      </c>
      <c r="BW23" s="27">
        <v>112.90203714370701</v>
      </c>
      <c r="BX23" s="27">
        <v>1.99062340916134</v>
      </c>
      <c r="BY23" s="27">
        <v>2906.8650817870998</v>
      </c>
      <c r="BZ23" s="27">
        <v>685.93185675144196</v>
      </c>
      <c r="CA23" s="27">
        <v>685.93140673637299</v>
      </c>
      <c r="CB23" s="27">
        <v>45.275255471467901</v>
      </c>
      <c r="CC23" s="27">
        <v>3.83513507246971</v>
      </c>
      <c r="CD23" s="27">
        <v>1067.40124511718</v>
      </c>
      <c r="CE23" s="27">
        <v>70885.19140625</v>
      </c>
      <c r="CF23" s="27">
        <v>8022.45925331115</v>
      </c>
      <c r="CG23" s="27">
        <v>6283.98293304443</v>
      </c>
      <c r="CH23" s="27">
        <v>1352.2017495632099</v>
      </c>
      <c r="CI23" s="27">
        <v>0</v>
      </c>
      <c r="CJ23" s="27">
        <v>710.06170749664295</v>
      </c>
      <c r="CK23" s="27">
        <v>66921.235534667896</v>
      </c>
      <c r="CL23" s="27">
        <v>10427.4401741027</v>
      </c>
      <c r="CM23" s="27">
        <v>4095.6272916793801</v>
      </c>
      <c r="CN23" s="27">
        <f t="shared" si="1"/>
        <v>19990.485510331695</v>
      </c>
      <c r="CO23" s="27">
        <f t="shared" si="2"/>
        <v>10325.182096165336</v>
      </c>
      <c r="CP23" s="27"/>
      <c r="CQ23" s="27"/>
      <c r="CR23" s="27"/>
      <c r="CS23" s="36">
        <f t="shared" si="3"/>
        <v>8.0003184481153462E-3</v>
      </c>
      <c r="CT23" s="51">
        <f t="shared" si="4"/>
        <v>-3.9893816756639391E-5</v>
      </c>
      <c r="CU23" s="51">
        <f t="shared" si="5"/>
        <v>7.5331013288242343E-7</v>
      </c>
      <c r="CV23" s="51">
        <f t="shared" si="0"/>
        <v>-4.4741056807155643E-5</v>
      </c>
      <c r="CW23" s="51"/>
      <c r="CX23" s="36"/>
      <c r="CY23" s="36"/>
      <c r="CZ23" s="27"/>
      <c r="DA23" s="27"/>
      <c r="DB23" s="27"/>
      <c r="DC23" s="27"/>
      <c r="DD23" s="27"/>
      <c r="DE23" s="27"/>
      <c r="DF23" s="27"/>
      <c r="DG23" s="27"/>
      <c r="DH23" s="27"/>
    </row>
    <row r="24" spans="1:112" x14ac:dyDescent="0.3">
      <c r="A24" s="29" t="s">
        <v>23</v>
      </c>
      <c r="B24" s="27">
        <v>74.769702315330505</v>
      </c>
      <c r="C24" s="27">
        <v>536.29381656646694</v>
      </c>
      <c r="D24" s="27">
        <v>41.275816798210101</v>
      </c>
      <c r="E24" s="27">
        <v>41.2759608030319</v>
      </c>
      <c r="F24" s="27">
        <v>536.28857707977295</v>
      </c>
      <c r="G24" s="27">
        <v>536.29018878936699</v>
      </c>
      <c r="H24" s="27">
        <v>149.26102590560899</v>
      </c>
      <c r="I24" s="27">
        <v>1292.59001302719</v>
      </c>
      <c r="J24" s="27">
        <v>1292.5915315151201</v>
      </c>
      <c r="K24" s="27">
        <v>1542.07092285156</v>
      </c>
      <c r="L24" s="27">
        <v>166.18412432074501</v>
      </c>
      <c r="M24" s="27">
        <v>166.18724790215401</v>
      </c>
      <c r="N24" s="27">
        <v>1667.16982269287</v>
      </c>
      <c r="O24" s="27">
        <v>1667.16945648193</v>
      </c>
      <c r="P24" s="27">
        <v>486485.22222900297</v>
      </c>
      <c r="Q24" s="27">
        <v>30715602.628906202</v>
      </c>
      <c r="R24" s="27">
        <v>486679.89697265602</v>
      </c>
      <c r="S24" s="27">
        <v>976.68394279479901</v>
      </c>
      <c r="T24" s="27">
        <v>3340.1232528686501</v>
      </c>
      <c r="U24" s="27">
        <v>970.83569002151398</v>
      </c>
      <c r="V24" s="27">
        <v>2670.88134765625</v>
      </c>
      <c r="W24" s="27">
        <v>1114.10390377044</v>
      </c>
      <c r="X24" s="27">
        <v>756.47310888767197</v>
      </c>
      <c r="Y24" s="27">
        <v>2670.9047241210901</v>
      </c>
      <c r="Z24" s="27">
        <v>4574.58544921875</v>
      </c>
      <c r="AA24" s="27">
        <v>23825.388336181601</v>
      </c>
      <c r="AB24" s="27">
        <v>579.33111572265602</v>
      </c>
      <c r="AC24" s="27">
        <v>579.33132171630803</v>
      </c>
      <c r="AD24" s="27">
        <v>579.32288360595703</v>
      </c>
      <c r="AE24" s="27">
        <v>983.34842419624295</v>
      </c>
      <c r="AF24" s="27">
        <v>599.57178401946999</v>
      </c>
      <c r="AG24" s="27">
        <v>599.54616546630803</v>
      </c>
      <c r="AH24" s="27">
        <v>1229.5313780307699</v>
      </c>
      <c r="AI24" s="27">
        <v>24.014454681426201</v>
      </c>
      <c r="AJ24" s="27">
        <v>34.037481069564798</v>
      </c>
      <c r="AK24" s="27">
        <v>89.448201179504395</v>
      </c>
      <c r="AL24" s="27">
        <v>0</v>
      </c>
      <c r="AM24" s="27">
        <v>934.34732055664006</v>
      </c>
      <c r="AN24" s="27">
        <v>88.018439054489093</v>
      </c>
      <c r="AO24" s="27">
        <v>88.017307519912706</v>
      </c>
      <c r="AP24" s="27">
        <v>1918.4913175106001</v>
      </c>
      <c r="AQ24" s="27">
        <v>1918.4733307361601</v>
      </c>
      <c r="AR24" s="27">
        <v>66556.112365722598</v>
      </c>
      <c r="AS24" s="27">
        <v>7790.7939758300699</v>
      </c>
      <c r="AT24" s="27">
        <v>7790.4758300781205</v>
      </c>
      <c r="AU24" s="27">
        <v>31217.389312744101</v>
      </c>
      <c r="AV24" s="27">
        <v>74943.463256835894</v>
      </c>
      <c r="AW24" s="27">
        <v>66553.448486328096</v>
      </c>
      <c r="AX24" s="27">
        <v>1846.31674671173</v>
      </c>
      <c r="AY24" s="27">
        <v>3.8895696355029901</v>
      </c>
      <c r="AZ24" s="27">
        <v>19607.8828506469</v>
      </c>
      <c r="BA24" s="27">
        <v>21.553694993257501</v>
      </c>
      <c r="BB24" s="27">
        <v>4.2780619412660599</v>
      </c>
      <c r="BC24" s="27">
        <v>946.29289102554299</v>
      </c>
      <c r="BD24" s="27">
        <v>40.866547830402801</v>
      </c>
      <c r="BE24" s="27">
        <v>2.2380225658416699</v>
      </c>
      <c r="BF24" s="27">
        <v>1.1684200391173301</v>
      </c>
      <c r="BG24" s="27">
        <v>4666.2701644897397</v>
      </c>
      <c r="BH24" s="27">
        <v>192.75801086425699</v>
      </c>
      <c r="BI24" s="27">
        <v>92.128959655761705</v>
      </c>
      <c r="BJ24" s="27">
        <v>2544.8720302581701</v>
      </c>
      <c r="BK24" s="27">
        <v>2121.3941459655698</v>
      </c>
      <c r="BL24" s="27">
        <v>22.848481589928198</v>
      </c>
      <c r="BM24" s="27">
        <v>0.30994582176208402</v>
      </c>
      <c r="BN24" s="27">
        <v>157.914230853319</v>
      </c>
      <c r="BO24" s="27">
        <v>1.56446927040815</v>
      </c>
      <c r="BP24" s="27">
        <v>208.63563954830099</v>
      </c>
      <c r="BQ24" s="27">
        <v>30.395362138748101</v>
      </c>
      <c r="BR24" s="27">
        <v>7.4868835806846601</v>
      </c>
      <c r="BS24" s="27">
        <v>976.15891265869095</v>
      </c>
      <c r="BT24" s="27">
        <v>34.885794222354797</v>
      </c>
      <c r="BU24" s="27">
        <v>158.70210695266701</v>
      </c>
      <c r="BV24" s="27">
        <v>23.522118745371699</v>
      </c>
      <c r="BW24" s="27">
        <v>86.461481094360295</v>
      </c>
      <c r="BX24" s="27">
        <v>1.1522116756532299</v>
      </c>
      <c r="BY24" s="27">
        <v>1840.7288284301701</v>
      </c>
      <c r="BZ24" s="27">
        <v>390.16545921564102</v>
      </c>
      <c r="CA24" s="27">
        <v>390.165908634662</v>
      </c>
      <c r="CB24" s="27">
        <v>31.2064308673143</v>
      </c>
      <c r="CC24" s="27">
        <v>2.8676634132861998</v>
      </c>
      <c r="CD24" s="27">
        <v>614.19244384765602</v>
      </c>
      <c r="CE24" s="27">
        <v>47992.995910644502</v>
      </c>
      <c r="CF24" s="27">
        <v>5409.9140720367404</v>
      </c>
      <c r="CG24" s="27">
        <v>4238.3913185596402</v>
      </c>
      <c r="CH24" s="27">
        <v>913.97953951358795</v>
      </c>
      <c r="CI24" s="27">
        <v>0</v>
      </c>
      <c r="CJ24" s="27">
        <v>475.56569099426201</v>
      </c>
      <c r="CK24" s="27">
        <v>45463.034774780201</v>
      </c>
      <c r="CL24" s="27">
        <v>7064.7822151184</v>
      </c>
      <c r="CM24" s="27">
        <v>2775.5613446235602</v>
      </c>
      <c r="CN24" s="27">
        <f t="shared" si="1"/>
        <v>13516.074825337721</v>
      </c>
      <c r="CO24" s="27">
        <f t="shared" si="2"/>
        <v>6994.3553282805196</v>
      </c>
      <c r="CP24" s="27"/>
      <c r="CQ24" s="27"/>
      <c r="CR24" s="27"/>
      <c r="CS24" s="36">
        <f t="shared" si="3"/>
        <v>8.0003212817200652E-3</v>
      </c>
      <c r="CT24" s="51">
        <f t="shared" si="4"/>
        <v>-4.0228575051465269E-5</v>
      </c>
      <c r="CU24" s="51">
        <f t="shared" si="5"/>
        <v>8.5470104800227686E-7</v>
      </c>
      <c r="CV24" s="51">
        <f t="shared" si="0"/>
        <v>3.1966578882105887E-3</v>
      </c>
      <c r="CW24" s="51"/>
      <c r="CX24" s="36"/>
      <c r="CY24" s="36"/>
      <c r="CZ24" s="27"/>
      <c r="DA24" s="27"/>
      <c r="DB24" s="27"/>
      <c r="DC24" s="27"/>
      <c r="DD24" s="27"/>
      <c r="DE24" s="27"/>
      <c r="DF24" s="27"/>
      <c r="DG24" s="27"/>
      <c r="DH24" s="27"/>
    </row>
    <row r="25" spans="1:112" x14ac:dyDescent="0.3">
      <c r="A25" s="29" t="s">
        <v>24</v>
      </c>
      <c r="B25" s="27">
        <v>37.943497180938699</v>
      </c>
      <c r="C25" s="27">
        <v>337.30224037170399</v>
      </c>
      <c r="D25" s="27">
        <v>30.9428114891052</v>
      </c>
      <c r="E25" s="27">
        <v>30.942830562591499</v>
      </c>
      <c r="F25" s="27">
        <v>337.29970932006802</v>
      </c>
      <c r="G25" s="27">
        <v>337.300703048706</v>
      </c>
      <c r="H25" s="27">
        <v>113.41592693328801</v>
      </c>
      <c r="I25" s="27">
        <v>718.60740613937298</v>
      </c>
      <c r="J25" s="27">
        <v>718.60884332656804</v>
      </c>
      <c r="K25" s="27">
        <v>1250.49291992187</v>
      </c>
      <c r="L25" s="27">
        <v>104.293725132942</v>
      </c>
      <c r="M25" s="27">
        <v>104.296013593673</v>
      </c>
      <c r="N25" s="27">
        <v>1183.44334411621</v>
      </c>
      <c r="O25" s="27">
        <v>1183.4431610107399</v>
      </c>
      <c r="P25" s="27">
        <v>324056.77819824201</v>
      </c>
      <c r="Q25" s="27">
        <v>24188906.703125</v>
      </c>
      <c r="R25" s="27">
        <v>324186.53955078102</v>
      </c>
      <c r="S25" s="27">
        <v>1125.8080558776801</v>
      </c>
      <c r="T25" s="27">
        <v>1956.9814376831</v>
      </c>
      <c r="U25" s="27">
        <v>554.89907264709404</v>
      </c>
      <c r="V25" s="27">
        <v>2071.42651367187</v>
      </c>
      <c r="W25" s="27">
        <v>731.73936271667401</v>
      </c>
      <c r="X25" s="27">
        <v>500.37561249732897</v>
      </c>
      <c r="Y25" s="27">
        <v>2071.4430236816402</v>
      </c>
      <c r="Z25" s="27">
        <v>3901.4300537109302</v>
      </c>
      <c r="AA25" s="27">
        <v>14325.547546386701</v>
      </c>
      <c r="AB25" s="27">
        <v>463.88722229003901</v>
      </c>
      <c r="AC25" s="27">
        <v>463.88691711425702</v>
      </c>
      <c r="AD25" s="27">
        <v>463.88049316406199</v>
      </c>
      <c r="AE25" s="27">
        <v>694.46097373962402</v>
      </c>
      <c r="AF25" s="27">
        <v>524.79607391357399</v>
      </c>
      <c r="AG25" s="27">
        <v>524.77512931823696</v>
      </c>
      <c r="AH25" s="27">
        <v>947.80109500884998</v>
      </c>
      <c r="AI25" s="27">
        <v>14.9110839925706</v>
      </c>
      <c r="AJ25" s="27">
        <v>30.804549694061201</v>
      </c>
      <c r="AK25" s="27">
        <v>40.309011459350501</v>
      </c>
      <c r="AL25" s="27">
        <v>0</v>
      </c>
      <c r="AM25" s="27">
        <v>643.27072143554597</v>
      </c>
      <c r="AN25" s="27">
        <v>60.936882019042898</v>
      </c>
      <c r="AO25" s="27">
        <v>60.935972213745103</v>
      </c>
      <c r="AP25" s="27">
        <v>1375.7421650886499</v>
      </c>
      <c r="AQ25" s="27">
        <v>1375.73142242431</v>
      </c>
      <c r="AR25" s="27">
        <v>57797.5126953125</v>
      </c>
      <c r="AS25" s="27">
        <v>7277.19873046875</v>
      </c>
      <c r="AT25" s="27">
        <v>7276.9071960449201</v>
      </c>
      <c r="AU25" s="27">
        <v>21374.905578613201</v>
      </c>
      <c r="AV25" s="27">
        <v>65596.882080078096</v>
      </c>
      <c r="AW25" s="27">
        <v>57795.193603515603</v>
      </c>
      <c r="AX25" s="27">
        <v>1154.40429973602</v>
      </c>
      <c r="AY25" s="27">
        <v>2.3492818493395999</v>
      </c>
      <c r="AZ25" s="27">
        <v>14165.2156982421</v>
      </c>
      <c r="BA25" s="27">
        <v>13.1216222941875</v>
      </c>
      <c r="BB25" s="27">
        <v>3.5162292383611198</v>
      </c>
      <c r="BC25" s="27">
        <v>740.19469594955399</v>
      </c>
      <c r="BD25" s="27">
        <v>27.1812781840562</v>
      </c>
      <c r="BE25" s="27">
        <v>1.78888499736785</v>
      </c>
      <c r="BF25" s="27">
        <v>0.81537319626659099</v>
      </c>
      <c r="BG25" s="27">
        <v>3358.4092140197699</v>
      </c>
      <c r="BH25" s="27">
        <v>156.31069946289</v>
      </c>
      <c r="BI25" s="27">
        <v>71.249839782714801</v>
      </c>
      <c r="BJ25" s="27">
        <v>1712.8990020751901</v>
      </c>
      <c r="BK25" s="27">
        <v>1645.5138516426</v>
      </c>
      <c r="BL25" s="27">
        <v>18.116428485140201</v>
      </c>
      <c r="BM25" s="27">
        <v>0.242325633764266</v>
      </c>
      <c r="BN25" s="27">
        <v>111.30790179967801</v>
      </c>
      <c r="BO25" s="27">
        <v>1.45719630643725</v>
      </c>
      <c r="BP25" s="27">
        <v>120.66393494606</v>
      </c>
      <c r="BQ25" s="27">
        <v>16.340517580509101</v>
      </c>
      <c r="BR25" s="27">
        <v>5.2631502449512402</v>
      </c>
      <c r="BS25" s="27">
        <v>552.99969673156704</v>
      </c>
      <c r="BT25" s="27">
        <v>24.743305683135901</v>
      </c>
      <c r="BU25" s="27">
        <v>123.79523944854699</v>
      </c>
      <c r="BV25" s="27">
        <v>18.765043638646599</v>
      </c>
      <c r="BW25" s="27">
        <v>77.9838321208953</v>
      </c>
      <c r="BX25" s="27">
        <v>0.85716498372494199</v>
      </c>
      <c r="BY25" s="27">
        <v>2022.1177673339801</v>
      </c>
      <c r="BZ25" s="27">
        <v>446.511051774024</v>
      </c>
      <c r="CA25" s="27">
        <v>446.511244535446</v>
      </c>
      <c r="CB25" s="27">
        <v>18.924955427646601</v>
      </c>
      <c r="CC25" s="27">
        <v>2.7059721052646601</v>
      </c>
      <c r="CD25" s="27">
        <v>475.002838134765</v>
      </c>
      <c r="CE25" s="27">
        <v>33168.11328125</v>
      </c>
      <c r="CF25" s="27">
        <v>3794.0905475616401</v>
      </c>
      <c r="CG25" s="27">
        <v>3058.4690971374498</v>
      </c>
      <c r="CH25" s="27">
        <v>679.58103752136196</v>
      </c>
      <c r="CI25" s="27">
        <v>0</v>
      </c>
      <c r="CJ25" s="27">
        <v>357.17780399322498</v>
      </c>
      <c r="CK25" s="27">
        <v>31490.934265136701</v>
      </c>
      <c r="CL25" s="27">
        <v>4612.50732421875</v>
      </c>
      <c r="CM25" s="27">
        <v>1845.7971496581999</v>
      </c>
      <c r="CN25" s="27">
        <f t="shared" si="1"/>
        <v>9764.3441034824518</v>
      </c>
      <c r="CO25" s="27">
        <f t="shared" si="2"/>
        <v>4563.7495180511078</v>
      </c>
      <c r="CP25" s="27"/>
      <c r="CQ25" s="27"/>
      <c r="CR25" s="27"/>
      <c r="CS25" s="36">
        <f t="shared" si="3"/>
        <v>8.0003204004867722E-3</v>
      </c>
      <c r="CT25" s="51">
        <f t="shared" si="4"/>
        <v>-4.0023542788562929E-5</v>
      </c>
      <c r="CU25" s="51">
        <f t="shared" si="5"/>
        <v>-1.0837565609806004E-6</v>
      </c>
      <c r="CV25" s="51">
        <f t="shared" si="0"/>
        <v>-3.8272020263485872E-5</v>
      </c>
      <c r="CW25" s="51"/>
      <c r="CX25" s="36"/>
      <c r="CY25" s="36"/>
      <c r="CZ25" s="27"/>
      <c r="DA25" s="27"/>
      <c r="DB25" s="27"/>
      <c r="DC25" s="27"/>
      <c r="DD25" s="27"/>
      <c r="DE25" s="27"/>
      <c r="DF25" s="27"/>
      <c r="DG25" s="27"/>
      <c r="DH25" s="27"/>
    </row>
    <row r="26" spans="1:112" x14ac:dyDescent="0.3">
      <c r="A26" s="29" t="s">
        <v>25</v>
      </c>
      <c r="B26" s="27">
        <v>82.685191154479895</v>
      </c>
      <c r="C26" s="27">
        <v>716.96781158447197</v>
      </c>
      <c r="D26" s="27">
        <v>70.990698814392005</v>
      </c>
      <c r="E26" s="27">
        <v>70.9908123016357</v>
      </c>
      <c r="F26" s="27">
        <v>716.96047973632801</v>
      </c>
      <c r="G26" s="27">
        <v>716.96260070800702</v>
      </c>
      <c r="H26" s="27">
        <v>246.75701141357399</v>
      </c>
      <c r="I26" s="27">
        <v>1294.2525205612101</v>
      </c>
      <c r="J26" s="27">
        <v>1294.25781536102</v>
      </c>
      <c r="K26" s="27">
        <v>2342.97241210937</v>
      </c>
      <c r="L26" s="27">
        <v>212.51793456077499</v>
      </c>
      <c r="M26" s="27">
        <v>212.52266788482601</v>
      </c>
      <c r="N26" s="27">
        <v>2747.38232421875</v>
      </c>
      <c r="O26" s="27">
        <v>2747.38159179687</v>
      </c>
      <c r="P26" s="27">
        <v>552780.94897460903</v>
      </c>
      <c r="Q26" s="27">
        <v>45051433.15625</v>
      </c>
      <c r="R26" s="27">
        <v>553002.14672851504</v>
      </c>
      <c r="S26" s="27">
        <v>1830.8246726989701</v>
      </c>
      <c r="T26" s="27">
        <v>4041.8065795898401</v>
      </c>
      <c r="U26" s="27">
        <v>1099.6264190673801</v>
      </c>
      <c r="V26" s="27">
        <v>3386.4176025390602</v>
      </c>
      <c r="W26" s="27">
        <v>1458.9012832641599</v>
      </c>
      <c r="X26" s="27">
        <v>887.44842815399102</v>
      </c>
      <c r="Y26" s="27">
        <v>3386.4451904296802</v>
      </c>
      <c r="Z26" s="27">
        <v>6554.2457275390598</v>
      </c>
      <c r="AA26" s="27">
        <v>28486.4912109375</v>
      </c>
      <c r="AB26" s="27">
        <v>1054.4491729736301</v>
      </c>
      <c r="AC26" s="27">
        <v>1054.45164489746</v>
      </c>
      <c r="AD26" s="27">
        <v>1054.43418884277</v>
      </c>
      <c r="AE26" s="27">
        <v>1207.36900997161</v>
      </c>
      <c r="AF26" s="27">
        <v>1053.6481628417901</v>
      </c>
      <c r="AG26" s="27">
        <v>1053.60509490966</v>
      </c>
      <c r="AH26" s="27">
        <v>1614.51771926879</v>
      </c>
      <c r="AI26" s="27">
        <v>29.525692954659402</v>
      </c>
      <c r="AJ26" s="27">
        <v>71.984834671020494</v>
      </c>
      <c r="AK26" s="27">
        <v>81.1009454727172</v>
      </c>
      <c r="AL26" s="27">
        <v>0</v>
      </c>
      <c r="AM26" s="27">
        <v>1213.0990447997999</v>
      </c>
      <c r="AN26" s="27">
        <v>132.40196228027301</v>
      </c>
      <c r="AO26" s="27">
        <v>132.39989471435501</v>
      </c>
      <c r="AP26" s="27">
        <v>2385.8749523162801</v>
      </c>
      <c r="AQ26" s="27">
        <v>2385.85251426696</v>
      </c>
      <c r="AR26" s="27">
        <v>115689.47021484299</v>
      </c>
      <c r="AS26" s="27">
        <v>14962.9013061523</v>
      </c>
      <c r="AT26" s="27">
        <v>14962.301452636701</v>
      </c>
      <c r="AU26" s="27">
        <v>39231.029785156199</v>
      </c>
      <c r="AV26" s="27">
        <v>131700.76171875</v>
      </c>
      <c r="AW26" s="27">
        <v>115684.849609375</v>
      </c>
      <c r="AX26" s="27">
        <v>2264.0865125656101</v>
      </c>
      <c r="AY26" s="27">
        <v>5.3276887377723998</v>
      </c>
      <c r="AZ26" s="27">
        <v>25082.3681640625</v>
      </c>
      <c r="BA26" s="27">
        <v>30.1828401088714</v>
      </c>
      <c r="BB26" s="27">
        <v>7.9921731427311897</v>
      </c>
      <c r="BC26" s="27">
        <v>1836.72060012817</v>
      </c>
      <c r="BD26" s="27">
        <v>55.040199995040801</v>
      </c>
      <c r="BE26" s="27">
        <v>3.3201866149902299</v>
      </c>
      <c r="BF26" s="27">
        <v>1.98622711002826</v>
      </c>
      <c r="BG26" s="27">
        <v>7217.8689346313404</v>
      </c>
      <c r="BH26" s="27">
        <v>292.872467041015</v>
      </c>
      <c r="BI26" s="27">
        <v>129.29289245605401</v>
      </c>
      <c r="BJ26" s="27">
        <v>4071.8574142456</v>
      </c>
      <c r="BK26" s="27">
        <v>3146.0062417984</v>
      </c>
      <c r="BL26" s="27">
        <v>34.376306533813398</v>
      </c>
      <c r="BM26" s="27">
        <v>0.44997411966323803</v>
      </c>
      <c r="BN26" s="27">
        <v>226.581076860427</v>
      </c>
      <c r="BO26" s="27">
        <v>3.5964250415563499</v>
      </c>
      <c r="BP26" s="27">
        <v>280.42856025695801</v>
      </c>
      <c r="BQ26" s="27">
        <v>38.675097823142998</v>
      </c>
      <c r="BR26" s="27">
        <v>12.896073460578901</v>
      </c>
      <c r="BS26" s="27">
        <v>1309.84299087524</v>
      </c>
      <c r="BT26" s="27">
        <v>52.745098590850802</v>
      </c>
      <c r="BU26" s="27">
        <v>256.78718948364201</v>
      </c>
      <c r="BV26" s="27">
        <v>37.492159927263799</v>
      </c>
      <c r="BW26" s="27">
        <v>185.341733932495</v>
      </c>
      <c r="BX26" s="27">
        <v>1.7255224577384001</v>
      </c>
      <c r="BY26" s="27">
        <v>2359.4686660766602</v>
      </c>
      <c r="BZ26" s="27">
        <v>587.89963006973198</v>
      </c>
      <c r="CA26" s="27">
        <v>587.90008664131096</v>
      </c>
      <c r="CB26" s="27">
        <v>37.248640060424798</v>
      </c>
      <c r="CC26" s="27">
        <v>6.4262760281562796</v>
      </c>
      <c r="CD26" s="27">
        <v>861.95721435546795</v>
      </c>
      <c r="CE26" s="27">
        <v>60649.229248046802</v>
      </c>
      <c r="CF26" s="27">
        <v>6566.9273605346598</v>
      </c>
      <c r="CG26" s="27">
        <v>5204.6635379791196</v>
      </c>
      <c r="CH26" s="27">
        <v>1145.7328681945801</v>
      </c>
      <c r="CI26" s="27">
        <v>0</v>
      </c>
      <c r="CJ26" s="27">
        <v>623.86095428466797</v>
      </c>
      <c r="CK26" s="27">
        <v>56940.451660156199</v>
      </c>
      <c r="CL26" s="27">
        <v>8355.5946655273401</v>
      </c>
      <c r="CM26" s="27">
        <v>3267.6205024719202</v>
      </c>
      <c r="CN26" s="27">
        <f t="shared" si="1"/>
        <v>17289.738391666935</v>
      </c>
      <c r="CO26" s="27">
        <f t="shared" si="2"/>
        <v>8249.6551331201972</v>
      </c>
      <c r="CP26" s="27"/>
      <c r="CQ26" s="27"/>
      <c r="CR26" s="27"/>
      <c r="CS26" s="36">
        <f t="shared" si="3"/>
        <v>8.0003194293733846E-3</v>
      </c>
      <c r="CT26" s="51">
        <f t="shared" si="4"/>
        <v>-3.9923573853876219E-5</v>
      </c>
      <c r="CU26" s="51">
        <f t="shared" si="5"/>
        <v>7.3132213790588981E-7</v>
      </c>
      <c r="CV26" s="51">
        <f t="shared" si="0"/>
        <v>-2.9083258285820821E-5</v>
      </c>
      <c r="CW26" s="51"/>
      <c r="CX26" s="36"/>
      <c r="CY26" s="36"/>
      <c r="CZ26" s="27"/>
      <c r="DA26" s="27"/>
      <c r="DB26" s="27"/>
      <c r="DC26" s="27"/>
      <c r="DD26" s="27"/>
      <c r="DE26" s="27"/>
      <c r="DF26" s="27"/>
      <c r="DG26" s="27"/>
      <c r="DH26" s="27"/>
    </row>
    <row r="27" spans="1:112" x14ac:dyDescent="0.3">
      <c r="A27" s="29" t="s">
        <v>26</v>
      </c>
      <c r="B27" s="27">
        <v>21.390248298645002</v>
      </c>
      <c r="C27" s="27">
        <v>209.90207481384201</v>
      </c>
      <c r="D27" s="27">
        <v>20.3511672019958</v>
      </c>
      <c r="E27" s="27">
        <v>20.351187705993599</v>
      </c>
      <c r="F27" s="27">
        <v>209.90053749084399</v>
      </c>
      <c r="G27" s="27">
        <v>209.90119934082</v>
      </c>
      <c r="H27" s="27">
        <v>75.881369590759206</v>
      </c>
      <c r="I27" s="27">
        <v>425.90585088729802</v>
      </c>
      <c r="J27" s="27">
        <v>425.90705537795998</v>
      </c>
      <c r="K27" s="27">
        <v>391.53182983398398</v>
      </c>
      <c r="L27" s="27">
        <v>64.641639411449404</v>
      </c>
      <c r="M27" s="27">
        <v>64.642845034599304</v>
      </c>
      <c r="N27" s="27">
        <v>727.01235961914006</v>
      </c>
      <c r="O27" s="27">
        <v>727.01223754882801</v>
      </c>
      <c r="P27" s="27">
        <v>138705.74060058501</v>
      </c>
      <c r="Q27" s="27">
        <v>8097655.8125</v>
      </c>
      <c r="R27" s="27">
        <v>138761.260864257</v>
      </c>
      <c r="S27" s="27">
        <v>379.35663032531698</v>
      </c>
      <c r="T27" s="27">
        <v>1191.1058807372999</v>
      </c>
      <c r="U27" s="27">
        <v>330.27098560333201</v>
      </c>
      <c r="V27" s="27">
        <v>899.73680114746003</v>
      </c>
      <c r="W27" s="27">
        <v>461.60174179077097</v>
      </c>
      <c r="X27" s="27">
        <v>267.16465437412199</v>
      </c>
      <c r="Y27" s="27">
        <v>899.74497985839798</v>
      </c>
      <c r="Z27" s="27">
        <v>1842.0003356933501</v>
      </c>
      <c r="AA27" s="27">
        <v>8713.4714355468695</v>
      </c>
      <c r="AB27" s="27">
        <v>307.47483825683503</v>
      </c>
      <c r="AC27" s="27">
        <v>307.47533416748001</v>
      </c>
      <c r="AD27" s="27">
        <v>307.47035980224598</v>
      </c>
      <c r="AE27" s="27">
        <v>330.38583409786202</v>
      </c>
      <c r="AF27" s="27">
        <v>266.93993949890103</v>
      </c>
      <c r="AG27" s="27">
        <v>266.92899322509697</v>
      </c>
      <c r="AH27" s="27">
        <v>452.84381675720198</v>
      </c>
      <c r="AI27" s="27">
        <v>7.2224117927253202</v>
      </c>
      <c r="AJ27" s="27">
        <v>22.135403394699001</v>
      </c>
      <c r="AK27" s="27">
        <v>18.043632745742698</v>
      </c>
      <c r="AL27" s="27">
        <v>0</v>
      </c>
      <c r="AM27" s="27">
        <v>352.98624038696198</v>
      </c>
      <c r="AN27" s="27">
        <v>39.607607841491699</v>
      </c>
      <c r="AO27" s="27">
        <v>39.607087135314899</v>
      </c>
      <c r="AP27" s="27">
        <v>477.91996479034401</v>
      </c>
      <c r="AQ27" s="27">
        <v>477.916919231414</v>
      </c>
      <c r="AR27" s="27">
        <v>29755.471191406199</v>
      </c>
      <c r="AS27" s="27">
        <v>3345.07936096191</v>
      </c>
      <c r="AT27" s="27">
        <v>3344.95335388183</v>
      </c>
      <c r="AU27" s="27">
        <v>11499.8817749023</v>
      </c>
      <c r="AV27" s="27">
        <v>33366.1396484375</v>
      </c>
      <c r="AW27" s="27">
        <v>29754.2879638671</v>
      </c>
      <c r="AX27" s="27">
        <v>679.17836284637394</v>
      </c>
      <c r="AY27" s="27">
        <v>1.19341875542886</v>
      </c>
      <c r="AZ27" s="27">
        <v>7258.8770294189399</v>
      </c>
      <c r="BA27" s="27">
        <v>6.9157761633396104</v>
      </c>
      <c r="BB27" s="27">
        <v>1.5603725016117</v>
      </c>
      <c r="BC27" s="27">
        <v>441.68193006515497</v>
      </c>
      <c r="BD27" s="27">
        <v>11.2039095014333</v>
      </c>
      <c r="BE27" s="27">
        <v>0.56397438049316395</v>
      </c>
      <c r="BF27" s="27">
        <v>0.45604940317571102</v>
      </c>
      <c r="BG27" s="27">
        <v>1527.6034240722599</v>
      </c>
      <c r="BH27" s="27">
        <v>48.941207885742102</v>
      </c>
      <c r="BI27" s="27">
        <v>22.824203491210898</v>
      </c>
      <c r="BJ27" s="27">
        <v>962.08816337585404</v>
      </c>
      <c r="BK27" s="27">
        <v>565.513994932174</v>
      </c>
      <c r="BL27" s="27">
        <v>5.9153386540710899</v>
      </c>
      <c r="BM27" s="27">
        <v>7.8702583909034701E-2</v>
      </c>
      <c r="BN27" s="27">
        <v>44.758082509040797</v>
      </c>
      <c r="BO27" s="27">
        <v>0.69483477622270495</v>
      </c>
      <c r="BP27" s="27">
        <v>68.3506245613098</v>
      </c>
      <c r="BQ27" s="27">
        <v>9.7329264879226596</v>
      </c>
      <c r="BR27" s="27">
        <v>2.9742819666862399</v>
      </c>
      <c r="BS27" s="27">
        <v>325.75448513031</v>
      </c>
      <c r="BT27" s="27">
        <v>16.233834505081099</v>
      </c>
      <c r="BU27" s="27">
        <v>76.785487651824894</v>
      </c>
      <c r="BV27" s="27">
        <v>6.6560080405324697</v>
      </c>
      <c r="BW27" s="27">
        <v>33.301087141036902</v>
      </c>
      <c r="BX27" s="27">
        <v>0.32175600447226299</v>
      </c>
      <c r="BY27" s="27">
        <v>565.04716110229401</v>
      </c>
      <c r="BZ27" s="27">
        <v>99.832901060581193</v>
      </c>
      <c r="CA27" s="27">
        <v>99.832823514938298</v>
      </c>
      <c r="CB27" s="27">
        <v>11.635612428188301</v>
      </c>
      <c r="CC27" s="27">
        <v>1.9750033318996401</v>
      </c>
      <c r="CD27" s="27">
        <v>152.16313171386699</v>
      </c>
      <c r="CE27" s="27">
        <v>17641.839599609299</v>
      </c>
      <c r="CF27" s="27">
        <v>1910.3752861022899</v>
      </c>
      <c r="CG27" s="27">
        <v>1510.04668092727</v>
      </c>
      <c r="CH27" s="27">
        <v>332.42292380332901</v>
      </c>
      <c r="CI27" s="27">
        <v>0</v>
      </c>
      <c r="CJ27" s="27">
        <v>173.70161247253401</v>
      </c>
      <c r="CK27" s="27">
        <v>16667.748413085901</v>
      </c>
      <c r="CL27" s="27">
        <v>2515.1832332611002</v>
      </c>
      <c r="CM27" s="27">
        <v>979.44616413116398</v>
      </c>
      <c r="CN27" s="27">
        <f t="shared" si="1"/>
        <v>5003.677644591532</v>
      </c>
      <c r="CO27" s="27">
        <f t="shared" si="2"/>
        <v>2483.4916952868689</v>
      </c>
      <c r="CP27" s="27"/>
      <c r="CQ27" s="27"/>
      <c r="CR27" s="27"/>
      <c r="CS27" s="36">
        <f t="shared" si="3"/>
        <v>8.0003243501200628E-3</v>
      </c>
      <c r="CT27" s="51">
        <f t="shared" si="4"/>
        <v>-4.0485457525011098E-5</v>
      </c>
      <c r="CU27" s="51">
        <f t="shared" si="5"/>
        <v>8.2859478576479518E-7</v>
      </c>
      <c r="CV27" s="51">
        <f t="shared" si="0"/>
        <v>-2.6395969999483473E-5</v>
      </c>
      <c r="CW27" s="51"/>
      <c r="CX27" s="36"/>
      <c r="CY27" s="36"/>
      <c r="CZ27" s="27"/>
      <c r="DA27" s="27"/>
      <c r="DB27" s="27"/>
      <c r="DC27" s="27"/>
      <c r="DD27" s="27"/>
      <c r="DE27" s="27"/>
      <c r="DF27" s="27"/>
      <c r="DG27" s="27"/>
      <c r="DH27" s="27"/>
    </row>
    <row r="28" spans="1:112" x14ac:dyDescent="0.3">
      <c r="A28" s="29" t="s">
        <v>27</v>
      </c>
      <c r="B28" s="27">
        <v>30.8667440414428</v>
      </c>
      <c r="C28" s="27">
        <v>259.27286529540999</v>
      </c>
      <c r="D28" s="27">
        <v>24.1503939628601</v>
      </c>
      <c r="E28" s="27">
        <v>24.150398731231601</v>
      </c>
      <c r="F28" s="27">
        <v>259.270929336547</v>
      </c>
      <c r="G28" s="27">
        <v>259.27174568176201</v>
      </c>
      <c r="H28" s="27">
        <v>84.261850357055593</v>
      </c>
      <c r="I28" s="27">
        <v>508.22195482254</v>
      </c>
      <c r="J28" s="27">
        <v>508.22374486923201</v>
      </c>
      <c r="K28" s="27">
        <v>628.79107666015602</v>
      </c>
      <c r="L28" s="27">
        <v>86.297818064689594</v>
      </c>
      <c r="M28" s="27">
        <v>86.300234198570195</v>
      </c>
      <c r="N28" s="27">
        <v>953.70761108398403</v>
      </c>
      <c r="O28" s="27">
        <v>953.70755004882801</v>
      </c>
      <c r="P28" s="27">
        <v>182996.27172851501</v>
      </c>
      <c r="Q28" s="27">
        <v>12879101.609375</v>
      </c>
      <c r="R28" s="27">
        <v>183069.426513671</v>
      </c>
      <c r="S28" s="27">
        <v>618.04401588439896</v>
      </c>
      <c r="T28" s="27">
        <v>1478.62575531005</v>
      </c>
      <c r="U28" s="27">
        <v>418.77765750884998</v>
      </c>
      <c r="V28" s="27">
        <v>1232.2750701904199</v>
      </c>
      <c r="W28" s="27">
        <v>537.88459968566895</v>
      </c>
      <c r="X28" s="27">
        <v>339.73297905921902</v>
      </c>
      <c r="Y28" s="27">
        <v>1232.28663635253</v>
      </c>
      <c r="Z28" s="27">
        <v>2379.7950439453102</v>
      </c>
      <c r="AA28" s="27">
        <v>10718.77835083</v>
      </c>
      <c r="AB28" s="27">
        <v>354.985450744628</v>
      </c>
      <c r="AC28" s="27">
        <v>354.98530578613202</v>
      </c>
      <c r="AD28" s="27">
        <v>354.980377197265</v>
      </c>
      <c r="AE28" s="27">
        <v>447.72002458572302</v>
      </c>
      <c r="AF28" s="27">
        <v>340.16448211669899</v>
      </c>
      <c r="AG28" s="27">
        <v>340.15051460266102</v>
      </c>
      <c r="AH28" s="27">
        <v>601.18485927581696</v>
      </c>
      <c r="AI28" s="27">
        <v>10.3942286353558</v>
      </c>
      <c r="AJ28" s="27">
        <v>22.374300003051701</v>
      </c>
      <c r="AK28" s="27">
        <v>30.971797943115199</v>
      </c>
      <c r="AL28" s="27">
        <v>0</v>
      </c>
      <c r="AM28" s="27">
        <v>437.808990478515</v>
      </c>
      <c r="AN28" s="27">
        <v>46.446663379669097</v>
      </c>
      <c r="AO28" s="27">
        <v>46.445992946624699</v>
      </c>
      <c r="AP28" s="27">
        <v>719.56430053710903</v>
      </c>
      <c r="AQ28" s="27">
        <v>719.55774784088101</v>
      </c>
      <c r="AR28" s="27">
        <v>37532.472412109302</v>
      </c>
      <c r="AS28" s="27">
        <v>4647.9253845214798</v>
      </c>
      <c r="AT28" s="27">
        <v>4647.7443237304597</v>
      </c>
      <c r="AU28" s="27">
        <v>14563.6465148925</v>
      </c>
      <c r="AV28" s="27">
        <v>42518.869628906199</v>
      </c>
      <c r="AW28" s="27">
        <v>37530.998535156199</v>
      </c>
      <c r="AX28" s="27">
        <v>839.92446184158302</v>
      </c>
      <c r="AY28" s="27">
        <v>1.4986320461612099</v>
      </c>
      <c r="AZ28" s="27">
        <v>9301.3402557372992</v>
      </c>
      <c r="BA28" s="27">
        <v>8.6185622811317408</v>
      </c>
      <c r="BB28" s="27">
        <v>2.0548698939382999</v>
      </c>
      <c r="BC28" s="27">
        <v>536.62895870208695</v>
      </c>
      <c r="BD28" s="27">
        <v>15.7591275125741</v>
      </c>
      <c r="BE28" s="27">
        <v>0.90495228767394997</v>
      </c>
      <c r="BF28" s="27">
        <v>0.57111144904047195</v>
      </c>
      <c r="BG28" s="27">
        <v>2062.26706695556</v>
      </c>
      <c r="BH28" s="27">
        <v>78.599235534667898</v>
      </c>
      <c r="BI28" s="27">
        <v>36.550819396972599</v>
      </c>
      <c r="BJ28" s="27">
        <v>1193.18297958374</v>
      </c>
      <c r="BK28" s="27">
        <v>869.08683133125305</v>
      </c>
      <c r="BL28" s="27">
        <v>9.3066153302788699</v>
      </c>
      <c r="BM28" s="27">
        <v>0.123406261205673</v>
      </c>
      <c r="BN28" s="27">
        <v>63.255585134029303</v>
      </c>
      <c r="BO28" s="27">
        <v>0.94113765843212605</v>
      </c>
      <c r="BP28" s="27">
        <v>84.100517988204899</v>
      </c>
      <c r="BQ28" s="27">
        <v>11.720334827899901</v>
      </c>
      <c r="BR28" s="27">
        <v>3.6623144745826699</v>
      </c>
      <c r="BS28" s="27">
        <v>394.85833740234301</v>
      </c>
      <c r="BT28" s="27">
        <v>18.4313206672668</v>
      </c>
      <c r="BU28" s="27">
        <v>87.388723373413001</v>
      </c>
      <c r="BV28" s="27">
        <v>9.8891378659754992</v>
      </c>
      <c r="BW28" s="27">
        <v>48.8563150167465</v>
      </c>
      <c r="BX28" s="27">
        <v>0.46684591402299702</v>
      </c>
      <c r="BY28" s="27">
        <v>847.02558898925702</v>
      </c>
      <c r="BZ28" s="27">
        <v>187.96455562114701</v>
      </c>
      <c r="CA28" s="27">
        <v>187.96408879756899</v>
      </c>
      <c r="CB28" s="27">
        <v>14.084484487771901</v>
      </c>
      <c r="CC28" s="27">
        <v>1.9535609781742</v>
      </c>
      <c r="CD28" s="27">
        <v>243.67445373535099</v>
      </c>
      <c r="CE28" s="27">
        <v>22491.7872924804</v>
      </c>
      <c r="CF28" s="27">
        <v>2479.84033775329</v>
      </c>
      <c r="CG28" s="27">
        <v>1961.9841966629001</v>
      </c>
      <c r="CH28" s="27">
        <v>430.608562707901</v>
      </c>
      <c r="CI28" s="27">
        <v>0</v>
      </c>
      <c r="CJ28" s="27">
        <v>230.239050865173</v>
      </c>
      <c r="CK28" s="27">
        <v>21198.721984863201</v>
      </c>
      <c r="CL28" s="27">
        <v>3189.4520034789998</v>
      </c>
      <c r="CM28" s="27">
        <v>1250.2276897430399</v>
      </c>
      <c r="CN28" s="27">
        <f t="shared" si="1"/>
        <v>6411.585168580481</v>
      </c>
      <c r="CO28" s="27">
        <f t="shared" si="2"/>
        <v>3152.2883275896311</v>
      </c>
      <c r="CP28" s="27"/>
      <c r="CQ28" s="27"/>
      <c r="CR28" s="27"/>
      <c r="CS28" s="36">
        <f t="shared" si="3"/>
        <v>8.0003180960728122E-3</v>
      </c>
      <c r="CT28" s="51">
        <f t="shared" si="4"/>
        <v>-3.9809380071841808E-5</v>
      </c>
      <c r="CU28" s="51">
        <f t="shared" si="5"/>
        <v>-1.3305548427681417E-6</v>
      </c>
      <c r="CV28" s="51">
        <f t="shared" si="0"/>
        <v>-2.8312893467499969E-5</v>
      </c>
      <c r="CW28" s="51"/>
      <c r="CX28" s="36"/>
      <c r="CY28" s="36"/>
      <c r="CZ28" s="27"/>
      <c r="DA28" s="27"/>
      <c r="DB28" s="27"/>
      <c r="DC28" s="27"/>
      <c r="DD28" s="27"/>
      <c r="DE28" s="27"/>
      <c r="DF28" s="27"/>
      <c r="DG28" s="27"/>
      <c r="DH28" s="27"/>
    </row>
    <row r="29" spans="1:112" x14ac:dyDescent="0.3">
      <c r="A29" s="29" t="s">
        <v>28</v>
      </c>
      <c r="B29" s="27">
        <v>25.251019001006998</v>
      </c>
      <c r="C29" s="27">
        <v>204.24578857421801</v>
      </c>
      <c r="D29" s="27">
        <v>20.316363811492899</v>
      </c>
      <c r="E29" s="27">
        <v>20.3161861896514</v>
      </c>
      <c r="F29" s="27">
        <v>204.24492073059</v>
      </c>
      <c r="G29" s="27">
        <v>204.245567321777</v>
      </c>
      <c r="H29" s="27">
        <v>69.781440734863196</v>
      </c>
      <c r="I29" s="27">
        <v>418.72053813934298</v>
      </c>
      <c r="J29" s="27">
        <v>418.72219419479302</v>
      </c>
      <c r="K29" s="27">
        <v>1135.47143554687</v>
      </c>
      <c r="L29" s="27">
        <v>64.797099411487494</v>
      </c>
      <c r="M29" s="27">
        <v>64.798465311527195</v>
      </c>
      <c r="N29" s="27">
        <v>791.26158142089798</v>
      </c>
      <c r="O29" s="27">
        <v>791.26138305664006</v>
      </c>
      <c r="P29" s="27">
        <v>180139.30981445301</v>
      </c>
      <c r="Q29" s="27">
        <v>15364749.921875</v>
      </c>
      <c r="R29" s="27">
        <v>180211.45935058501</v>
      </c>
      <c r="S29" s="27">
        <v>677.62829017639103</v>
      </c>
      <c r="T29" s="27">
        <v>1215.2107238769499</v>
      </c>
      <c r="U29" s="27">
        <v>339.12843799591002</v>
      </c>
      <c r="V29" s="27">
        <v>1158.4286193847599</v>
      </c>
      <c r="W29" s="27">
        <v>434.76295852661099</v>
      </c>
      <c r="X29" s="27">
        <v>283.54305815696699</v>
      </c>
      <c r="Y29" s="27">
        <v>1158.4411926269499</v>
      </c>
      <c r="Z29" s="27">
        <v>2635.5645141601499</v>
      </c>
      <c r="AA29" s="27">
        <v>8663.5615844726508</v>
      </c>
      <c r="AB29" s="27">
        <v>293.56491088867102</v>
      </c>
      <c r="AC29" s="27">
        <v>293.56423187255803</v>
      </c>
      <c r="AD29" s="27">
        <v>293.56071472167901</v>
      </c>
      <c r="AE29" s="27">
        <v>402.83983755111598</v>
      </c>
      <c r="AF29" s="27">
        <v>298.45959663391102</v>
      </c>
      <c r="AG29" s="27">
        <v>298.44709777832003</v>
      </c>
      <c r="AH29" s="27">
        <v>501.450016021728</v>
      </c>
      <c r="AI29" s="27">
        <v>9.3544520791619998</v>
      </c>
      <c r="AJ29" s="27">
        <v>19.153660058975198</v>
      </c>
      <c r="AK29" s="27">
        <v>27.440206050872799</v>
      </c>
      <c r="AL29" s="27">
        <v>0</v>
      </c>
      <c r="AM29" s="27">
        <v>419.26683044433503</v>
      </c>
      <c r="AN29" s="27">
        <v>37.852566242218003</v>
      </c>
      <c r="AO29" s="27">
        <v>37.8519415855407</v>
      </c>
      <c r="AP29" s="27">
        <v>876.117477893829</v>
      </c>
      <c r="AQ29" s="27">
        <v>876.11529016494706</v>
      </c>
      <c r="AR29" s="27">
        <v>32976.306396484302</v>
      </c>
      <c r="AS29" s="27">
        <v>4032.6848907470699</v>
      </c>
      <c r="AT29" s="27">
        <v>4032.5213928222602</v>
      </c>
      <c r="AU29" s="27">
        <v>12324.897033691401</v>
      </c>
      <c r="AV29" s="27">
        <v>37305.9755859375</v>
      </c>
      <c r="AW29" s="27">
        <v>32974.990234375</v>
      </c>
      <c r="AX29" s="27">
        <v>683.08256721496502</v>
      </c>
      <c r="AY29" s="27">
        <v>1.5252894489094599</v>
      </c>
      <c r="AZ29" s="27">
        <v>8030.7463378906205</v>
      </c>
      <c r="BA29" s="27">
        <v>8.6185392141342092</v>
      </c>
      <c r="BB29" s="27">
        <v>2.1083939708769299</v>
      </c>
      <c r="BC29" s="27">
        <v>428.91125965118403</v>
      </c>
      <c r="BD29" s="27">
        <v>22.6636699736118</v>
      </c>
      <c r="BE29" s="27">
        <v>1.51360023021698</v>
      </c>
      <c r="BF29" s="27">
        <v>0.54353121481835798</v>
      </c>
      <c r="BG29" s="27">
        <v>2451.5904006957999</v>
      </c>
      <c r="BH29" s="27">
        <v>141.93339538574199</v>
      </c>
      <c r="BI29" s="27">
        <v>49.941741943359297</v>
      </c>
      <c r="BJ29" s="27">
        <v>1082.85829544067</v>
      </c>
      <c r="BK29" s="27">
        <v>1368.7288877963999</v>
      </c>
      <c r="BL29" s="27">
        <v>16.259356455877398</v>
      </c>
      <c r="BM29" s="27">
        <v>0.202400147914886</v>
      </c>
      <c r="BN29" s="27">
        <v>90.085646390914903</v>
      </c>
      <c r="BO29" s="27">
        <v>0.80414627678692296</v>
      </c>
      <c r="BP29" s="27">
        <v>79.7715451717376</v>
      </c>
      <c r="BQ29" s="27">
        <v>10.9490076303482</v>
      </c>
      <c r="BR29" s="27">
        <v>3.34136074781417</v>
      </c>
      <c r="BS29" s="27">
        <v>360.12289810180602</v>
      </c>
      <c r="BT29" s="27">
        <v>15.072088360786401</v>
      </c>
      <c r="BU29" s="27">
        <v>77.714071273803697</v>
      </c>
      <c r="BV29" s="27">
        <v>15.2880965871736</v>
      </c>
      <c r="BW29" s="27">
        <v>39.502033054828601</v>
      </c>
      <c r="BX29" s="27">
        <v>0.69072209842852295</v>
      </c>
      <c r="BY29" s="27">
        <v>348.146842956542</v>
      </c>
      <c r="BZ29" s="27">
        <v>162.412037253379</v>
      </c>
      <c r="CA29" s="27">
        <v>162.41193044185599</v>
      </c>
      <c r="CB29" s="27">
        <v>11.3038209080696</v>
      </c>
      <c r="CC29" s="27">
        <v>1.6897738575935299</v>
      </c>
      <c r="CD29" s="27">
        <v>332.94989013671801</v>
      </c>
      <c r="CE29" s="27">
        <v>19154.1990966796</v>
      </c>
      <c r="CF29" s="27">
        <v>2133.7383632659898</v>
      </c>
      <c r="CG29" s="27">
        <v>1705.8631210327101</v>
      </c>
      <c r="CH29" s="27">
        <v>375.35183620452801</v>
      </c>
      <c r="CI29" s="27">
        <v>0</v>
      </c>
      <c r="CJ29" s="27">
        <v>190.22950744628901</v>
      </c>
      <c r="CK29" s="27">
        <v>18059.957611083901</v>
      </c>
      <c r="CL29" s="27">
        <v>2666.00246238708</v>
      </c>
      <c r="CM29" s="27">
        <v>1046.13599777221</v>
      </c>
      <c r="CN29" s="27">
        <f t="shared" si="1"/>
        <v>5535.7413767216303</v>
      </c>
      <c r="CO29" s="27">
        <f t="shared" si="2"/>
        <v>2635.7153008985756</v>
      </c>
      <c r="CP29" s="27"/>
      <c r="CQ29" s="27"/>
      <c r="CR29" s="27"/>
      <c r="CS29" s="36">
        <f t="shared" si="3"/>
        <v>8.000316087335228E-3</v>
      </c>
      <c r="CT29" s="51">
        <f t="shared" si="4"/>
        <v>-3.9545887880207184E-5</v>
      </c>
      <c r="CU29" s="51">
        <f t="shared" si="5"/>
        <v>1.3123965280108135E-6</v>
      </c>
      <c r="CV29" s="51">
        <f t="shared" si="0"/>
        <v>-3.9895272441997046E-5</v>
      </c>
      <c r="CW29" s="51"/>
      <c r="CX29" s="36"/>
      <c r="CY29" s="36"/>
      <c r="CZ29" s="27"/>
      <c r="DA29" s="27"/>
      <c r="DB29" s="27"/>
      <c r="DC29" s="27"/>
      <c r="DD29" s="27"/>
      <c r="DE29" s="27"/>
      <c r="DF29" s="27"/>
      <c r="DG29" s="27"/>
      <c r="DH29" s="27"/>
    </row>
    <row r="30" spans="1:112" x14ac:dyDescent="0.3">
      <c r="A30" s="29" t="s">
        <v>29</v>
      </c>
      <c r="B30" s="27">
        <v>14.481025516986801</v>
      </c>
      <c r="C30" s="27">
        <v>96.4800701141357</v>
      </c>
      <c r="D30" s="27">
        <v>8.3616127967834402</v>
      </c>
      <c r="E30" s="27">
        <v>8.3616209030151296</v>
      </c>
      <c r="F30" s="27">
        <v>96.479479789733801</v>
      </c>
      <c r="G30" s="27">
        <v>96.479775428771902</v>
      </c>
      <c r="H30" s="27">
        <v>26.367638111114498</v>
      </c>
      <c r="I30" s="27">
        <v>190.752839207649</v>
      </c>
      <c r="J30" s="27">
        <v>190.75290524959499</v>
      </c>
      <c r="K30" s="27">
        <v>396.36819458007801</v>
      </c>
      <c r="L30" s="27">
        <v>35.514116048812802</v>
      </c>
      <c r="M30" s="27">
        <v>35.5147132277488</v>
      </c>
      <c r="N30" s="27">
        <v>352.67652130126902</v>
      </c>
      <c r="O30" s="27">
        <v>352.67652130126902</v>
      </c>
      <c r="P30" s="27">
        <v>80937.838623046802</v>
      </c>
      <c r="Q30" s="27">
        <v>7060611.2324218703</v>
      </c>
      <c r="R30" s="27">
        <v>80970.262817382798</v>
      </c>
      <c r="S30" s="27">
        <v>184.21489715576101</v>
      </c>
      <c r="T30" s="27">
        <v>584.08481216430596</v>
      </c>
      <c r="U30" s="27">
        <v>159.13808798789901</v>
      </c>
      <c r="V30" s="27">
        <v>446.69725036621003</v>
      </c>
      <c r="W30" s="27">
        <v>173.58916950225799</v>
      </c>
      <c r="X30" s="27">
        <v>117.13414514064699</v>
      </c>
      <c r="Y30" s="27">
        <v>446.70216369628901</v>
      </c>
      <c r="Z30" s="27">
        <v>864.62805175781205</v>
      </c>
      <c r="AA30" s="27">
        <v>3857.77931213378</v>
      </c>
      <c r="AB30" s="27">
        <v>111.689945220947</v>
      </c>
      <c r="AC30" s="27">
        <v>111.690706253051</v>
      </c>
      <c r="AD30" s="27">
        <v>111.68844795227</v>
      </c>
      <c r="AE30" s="27">
        <v>167.74571403861</v>
      </c>
      <c r="AF30" s="27">
        <v>106.77976322174</v>
      </c>
      <c r="AG30" s="27">
        <v>106.775580406188</v>
      </c>
      <c r="AH30" s="27">
        <v>200.113260746002</v>
      </c>
      <c r="AI30" s="27">
        <v>4.8029142674058596</v>
      </c>
      <c r="AJ30" s="27">
        <v>6.8823669552803004</v>
      </c>
      <c r="AK30" s="27">
        <v>18.221431493759098</v>
      </c>
      <c r="AL30" s="27">
        <v>0</v>
      </c>
      <c r="AM30" s="27">
        <v>185.62794494628901</v>
      </c>
      <c r="AN30" s="27">
        <v>15.6325941085815</v>
      </c>
      <c r="AO30" s="27">
        <v>15.632393479347201</v>
      </c>
      <c r="AP30" s="27">
        <v>384.24945986270899</v>
      </c>
      <c r="AQ30" s="27">
        <v>384.24928736686701</v>
      </c>
      <c r="AR30" s="27">
        <v>11758.7322998046</v>
      </c>
      <c r="AS30" s="27">
        <v>1481.95640563964</v>
      </c>
      <c r="AT30" s="27">
        <v>1481.89868927001</v>
      </c>
      <c r="AU30" s="27">
        <v>5065.7395782470703</v>
      </c>
      <c r="AV30" s="27">
        <v>13346.929321289001</v>
      </c>
      <c r="AW30" s="27">
        <v>11758.262329101501</v>
      </c>
      <c r="AX30" s="27">
        <v>303.67492115497498</v>
      </c>
      <c r="AY30" s="27">
        <v>0.69795168971177102</v>
      </c>
      <c r="AZ30" s="27">
        <v>3155.3319206237702</v>
      </c>
      <c r="BA30" s="27">
        <v>3.9450237005948998</v>
      </c>
      <c r="BB30" s="27">
        <v>0.92339472286403101</v>
      </c>
      <c r="BC30" s="27">
        <v>166.97558808326701</v>
      </c>
      <c r="BD30" s="27">
        <v>8.7622546143829805</v>
      </c>
      <c r="BE30" s="27">
        <v>0.56231880187988204</v>
      </c>
      <c r="BF30" s="27">
        <v>0.22923138947226099</v>
      </c>
      <c r="BG30" s="27">
        <v>978.97236824035599</v>
      </c>
      <c r="BH30" s="27">
        <v>49.545940399169901</v>
      </c>
      <c r="BI30" s="27">
        <v>21.957166671752901</v>
      </c>
      <c r="BJ30" s="27">
        <v>465.43983840942298</v>
      </c>
      <c r="BK30" s="27">
        <v>513.53153294324795</v>
      </c>
      <c r="BL30" s="27">
        <v>5.7400868320837599</v>
      </c>
      <c r="BM30" s="27">
        <v>7.7003940939903204E-2</v>
      </c>
      <c r="BN30" s="27">
        <v>34.954985871910999</v>
      </c>
      <c r="BO30" s="27">
        <v>0.336046608164906</v>
      </c>
      <c r="BP30" s="27">
        <v>37.923272430896702</v>
      </c>
      <c r="BQ30" s="27">
        <v>5.1692526489496204</v>
      </c>
      <c r="BR30" s="27">
        <v>1.48565165698528</v>
      </c>
      <c r="BS30" s="27">
        <v>173.961954832077</v>
      </c>
      <c r="BT30" s="27">
        <v>5.9015903472900302</v>
      </c>
      <c r="BU30" s="27">
        <v>29.081744909286499</v>
      </c>
      <c r="BV30" s="27">
        <v>5.6508077709004203</v>
      </c>
      <c r="BW30" s="27">
        <v>17.804044127464199</v>
      </c>
      <c r="BX30" s="27">
        <v>0.26230974451755101</v>
      </c>
      <c r="BY30" s="27">
        <v>159.11526203155501</v>
      </c>
      <c r="BZ30" s="27">
        <v>140.18350467085801</v>
      </c>
      <c r="CA30" s="27">
        <v>140.18453581631101</v>
      </c>
      <c r="CB30" s="27">
        <v>4.9001694247126499</v>
      </c>
      <c r="CC30" s="27">
        <v>0.60402951389551096</v>
      </c>
      <c r="CD30" s="27">
        <v>146.381591796875</v>
      </c>
      <c r="CE30" s="27">
        <v>7857.7135314941397</v>
      </c>
      <c r="CF30" s="27">
        <v>856.31460666656403</v>
      </c>
      <c r="CG30" s="27">
        <v>666.28456854820195</v>
      </c>
      <c r="CH30" s="27">
        <v>141.65210634469901</v>
      </c>
      <c r="CI30" s="27">
        <v>0</v>
      </c>
      <c r="CJ30" s="27">
        <v>76.049436092376695</v>
      </c>
      <c r="CK30" s="27">
        <v>7333.8838424682599</v>
      </c>
      <c r="CL30" s="27">
        <v>1105.8580856323199</v>
      </c>
      <c r="CM30" s="27">
        <v>430.54853105544998</v>
      </c>
      <c r="CN30" s="27">
        <f t="shared" si="1"/>
        <v>2175.0284139687437</v>
      </c>
      <c r="CO30" s="27">
        <f t="shared" si="2"/>
        <v>1093.3498547218694</v>
      </c>
      <c r="CP30" s="27"/>
      <c r="CQ30" s="27"/>
      <c r="CR30" s="27"/>
      <c r="CS30" s="36">
        <f t="shared" si="3"/>
        <v>8.0003243181501742E-3</v>
      </c>
      <c r="CT30" s="51">
        <f t="shared" si="4"/>
        <v>-4.039486266854768E-5</v>
      </c>
      <c r="CU30" s="51">
        <f t="shared" si="5"/>
        <v>1.0183001251718772E-6</v>
      </c>
      <c r="CV30" s="51">
        <f t="shared" si="0"/>
        <v>-4.5851377297586483E-5</v>
      </c>
      <c r="CW30" s="51"/>
      <c r="CX30" s="36"/>
      <c r="CY30" s="36"/>
      <c r="CZ30" s="27"/>
      <c r="DA30" s="27"/>
      <c r="DB30" s="27"/>
      <c r="DC30" s="27"/>
      <c r="DD30" s="27"/>
      <c r="DE30" s="27"/>
      <c r="DF30" s="27"/>
      <c r="DG30" s="27"/>
      <c r="DH30" s="27"/>
    </row>
    <row r="31" spans="1:112" x14ac:dyDescent="0.3">
      <c r="A31" s="29" t="s">
        <v>30</v>
      </c>
      <c r="B31" s="27">
        <v>56.718015193939202</v>
      </c>
      <c r="C31" s="27">
        <v>356.73544311523398</v>
      </c>
      <c r="D31" s="27">
        <v>33.609003543853703</v>
      </c>
      <c r="E31" s="27">
        <v>33.609004497527998</v>
      </c>
      <c r="F31" s="27">
        <v>356.73151397704999</v>
      </c>
      <c r="G31" s="27">
        <v>356.73268127441401</v>
      </c>
      <c r="H31" s="27">
        <v>100.374946594238</v>
      </c>
      <c r="I31" s="27">
        <v>632.78271341323796</v>
      </c>
      <c r="J31" s="27">
        <v>632.78469324111904</v>
      </c>
      <c r="K31" s="27">
        <v>2304.07373046875</v>
      </c>
      <c r="L31" s="27">
        <v>125.574599146842</v>
      </c>
      <c r="M31" s="27">
        <v>125.577208638191</v>
      </c>
      <c r="N31" s="27">
        <v>1602.9101257324201</v>
      </c>
      <c r="O31" s="27">
        <v>1602.9095764160099</v>
      </c>
      <c r="P31" s="27">
        <v>348525.84631347598</v>
      </c>
      <c r="Q31" s="27">
        <v>39207929.890625</v>
      </c>
      <c r="R31" s="27">
        <v>348665.30798339797</v>
      </c>
      <c r="S31" s="27">
        <v>816.05585479736305</v>
      </c>
      <c r="T31" s="27">
        <v>2153.0527648925699</v>
      </c>
      <c r="U31" s="27">
        <v>554.76977729797295</v>
      </c>
      <c r="V31" s="27">
        <v>1718.2643127441399</v>
      </c>
      <c r="W31" s="27">
        <v>586.13909149169899</v>
      </c>
      <c r="X31" s="27">
        <v>393.58707499503998</v>
      </c>
      <c r="Y31" s="27">
        <v>1718.2790832519499</v>
      </c>
      <c r="Z31" s="27">
        <v>3231.2312622070299</v>
      </c>
      <c r="AA31" s="27">
        <v>13311.510070800699</v>
      </c>
      <c r="AB31" s="27">
        <v>451.57894134521399</v>
      </c>
      <c r="AC31" s="27">
        <v>451.57882690429602</v>
      </c>
      <c r="AD31" s="27">
        <v>451.57264709472599</v>
      </c>
      <c r="AE31" s="27">
        <v>617.370435714721</v>
      </c>
      <c r="AF31" s="27">
        <v>458.349464416503</v>
      </c>
      <c r="AG31" s="27">
        <v>458.33112335204999</v>
      </c>
      <c r="AH31" s="27">
        <v>711.07301807403496</v>
      </c>
      <c r="AI31" s="27">
        <v>19.658916065469299</v>
      </c>
      <c r="AJ31" s="27">
        <v>29.530290603637599</v>
      </c>
      <c r="AK31" s="27">
        <v>72.740560531616197</v>
      </c>
      <c r="AL31" s="27">
        <v>0</v>
      </c>
      <c r="AM31" s="27">
        <v>786.12591552734295</v>
      </c>
      <c r="AN31" s="27">
        <v>59.514536857604902</v>
      </c>
      <c r="AO31" s="27">
        <v>59.513649940490701</v>
      </c>
      <c r="AP31" s="27">
        <v>1944.98057460784</v>
      </c>
      <c r="AQ31" s="27">
        <v>1944.9689292907699</v>
      </c>
      <c r="AR31" s="27">
        <v>49751.957519531199</v>
      </c>
      <c r="AS31" s="27">
        <v>7083.3782653808503</v>
      </c>
      <c r="AT31" s="27">
        <v>7083.0951232910102</v>
      </c>
      <c r="AU31" s="27">
        <v>17859.820617675701</v>
      </c>
      <c r="AV31" s="27">
        <v>57291.414306640603</v>
      </c>
      <c r="AW31" s="27">
        <v>49749.9609375</v>
      </c>
      <c r="AX31" s="27">
        <v>1072.19871425628</v>
      </c>
      <c r="AY31" s="27">
        <v>3.30789595888927</v>
      </c>
      <c r="AZ31" s="27">
        <v>11122.0421447753</v>
      </c>
      <c r="BA31" s="27">
        <v>18.3636004030704</v>
      </c>
      <c r="BB31" s="27">
        <v>4.58985490351915</v>
      </c>
      <c r="BC31" s="27">
        <v>785.96974086761395</v>
      </c>
      <c r="BD31" s="27">
        <v>46.874994039535501</v>
      </c>
      <c r="BE31" s="27">
        <v>3.24179935455322</v>
      </c>
      <c r="BF31" s="27">
        <v>1.1199829038232501</v>
      </c>
      <c r="BG31" s="27">
        <v>5079.3687133788999</v>
      </c>
      <c r="BH31" s="27">
        <v>288.00701904296801</v>
      </c>
      <c r="BI31" s="27">
        <v>124.047874450683</v>
      </c>
      <c r="BJ31" s="27">
        <v>2176.4873428344699</v>
      </c>
      <c r="BK31" s="27">
        <v>2902.8818430900501</v>
      </c>
      <c r="BL31" s="27">
        <v>33.0577500835061</v>
      </c>
      <c r="BM31" s="27">
        <v>0.43898829817771901</v>
      </c>
      <c r="BN31" s="27">
        <v>186.61982560157699</v>
      </c>
      <c r="BO31" s="27">
        <v>1.7971389628946699</v>
      </c>
      <c r="BP31" s="27">
        <v>171.26137113571099</v>
      </c>
      <c r="BQ31" s="27">
        <v>23.229946076869901</v>
      </c>
      <c r="BR31" s="27">
        <v>6.8330536484718296</v>
      </c>
      <c r="BS31" s="27">
        <v>758.30018806457497</v>
      </c>
      <c r="BT31" s="27">
        <v>22.0151093006134</v>
      </c>
      <c r="BU31" s="27">
        <v>113.461353302001</v>
      </c>
      <c r="BV31" s="27">
        <v>31.416043858975101</v>
      </c>
      <c r="BW31" s="27">
        <v>102.03370654582901</v>
      </c>
      <c r="BX31" s="27">
        <v>1.43454767402727</v>
      </c>
      <c r="BY31" s="27">
        <v>501.02885437011702</v>
      </c>
      <c r="BZ31" s="27">
        <v>757.65082573890595</v>
      </c>
      <c r="CA31" s="27">
        <v>757.64996266364994</v>
      </c>
      <c r="CB31" s="27">
        <v>16.567417472600901</v>
      </c>
      <c r="CC31" s="27">
        <v>2.6637099981307899</v>
      </c>
      <c r="CD31" s="27">
        <v>826.99133300781205</v>
      </c>
      <c r="CE31" s="27">
        <v>28134.250366210901</v>
      </c>
      <c r="CF31" s="27">
        <v>2966.9356422424298</v>
      </c>
      <c r="CG31" s="27">
        <v>2304.6957912445</v>
      </c>
      <c r="CH31" s="27">
        <v>488.34052252769402</v>
      </c>
      <c r="CI31" s="27">
        <v>0</v>
      </c>
      <c r="CJ31" s="27">
        <v>274.464060783386</v>
      </c>
      <c r="CK31" s="27">
        <v>25886.586364745999</v>
      </c>
      <c r="CL31" s="27">
        <v>3729.7638206481902</v>
      </c>
      <c r="CM31" s="27">
        <v>1450.8854560852001</v>
      </c>
      <c r="CN31" s="27">
        <f t="shared" si="1"/>
        <v>7666.6285179474662</v>
      </c>
      <c r="CO31" s="27">
        <f t="shared" si="2"/>
        <v>3682.1440830332904</v>
      </c>
      <c r="CP31" s="27"/>
      <c r="CQ31" s="27"/>
      <c r="CR31" s="27"/>
      <c r="CS31" s="36">
        <f t="shared" si="3"/>
        <v>8.000316800756236E-3</v>
      </c>
      <c r="CT31" s="51">
        <f t="shared" si="4"/>
        <v>-3.9638446972094722E-5</v>
      </c>
      <c r="CU31" s="51">
        <f t="shared" si="5"/>
        <v>-9.3032352405653781E-8</v>
      </c>
      <c r="CV31" s="51">
        <f t="shared" si="0"/>
        <v>-1.5635678095501256E-3</v>
      </c>
      <c r="CW31" s="51"/>
      <c r="CX31" s="36"/>
      <c r="CY31" s="36"/>
      <c r="CZ31" s="27"/>
      <c r="DA31" s="27"/>
      <c r="DB31" s="27"/>
      <c r="DC31" s="27"/>
      <c r="DD31" s="27"/>
      <c r="DE31" s="27"/>
      <c r="DF31" s="27"/>
      <c r="DG31" s="27"/>
      <c r="DH31" s="27"/>
    </row>
    <row r="32" spans="1:112" x14ac:dyDescent="0.3">
      <c r="A32" s="29" t="s">
        <v>31</v>
      </c>
      <c r="B32" s="27">
        <v>32.765177726745598</v>
      </c>
      <c r="C32" s="27">
        <v>306.76096343994101</v>
      </c>
      <c r="D32" s="27">
        <v>34.270135879516602</v>
      </c>
      <c r="E32" s="27">
        <v>34.270015716552699</v>
      </c>
      <c r="F32" s="27">
        <v>306.75843048095697</v>
      </c>
      <c r="G32" s="27">
        <v>306.759342193603</v>
      </c>
      <c r="H32" s="27">
        <v>117.704494476318</v>
      </c>
      <c r="I32" s="27">
        <v>491.903257369995</v>
      </c>
      <c r="J32" s="27">
        <v>491.90647554397498</v>
      </c>
      <c r="K32" s="27">
        <v>939.85626220703102</v>
      </c>
      <c r="L32" s="27">
        <v>81.413786649703894</v>
      </c>
      <c r="M32" s="27">
        <v>81.415397644042898</v>
      </c>
      <c r="N32" s="27">
        <v>1272.42956542968</v>
      </c>
      <c r="O32" s="27">
        <v>1272.4292297363199</v>
      </c>
      <c r="P32" s="27">
        <v>198058.60961914001</v>
      </c>
      <c r="Q32" s="27">
        <v>17539229.59375</v>
      </c>
      <c r="R32" s="27">
        <v>198137.839599609</v>
      </c>
      <c r="S32" s="27">
        <v>592.41225814819302</v>
      </c>
      <c r="T32" s="27">
        <v>1676.1946258544899</v>
      </c>
      <c r="U32" s="27">
        <v>424.56834220886202</v>
      </c>
      <c r="V32" s="27">
        <v>1284.3012390136701</v>
      </c>
      <c r="W32" s="27">
        <v>608.80207824706997</v>
      </c>
      <c r="X32" s="27">
        <v>342.45138883590698</v>
      </c>
      <c r="Y32" s="27">
        <v>1284.3133850097599</v>
      </c>
      <c r="Z32" s="27">
        <v>2652.2943725585901</v>
      </c>
      <c r="AA32" s="27">
        <v>11333.0759277343</v>
      </c>
      <c r="AB32" s="27">
        <v>509.39208984375</v>
      </c>
      <c r="AC32" s="27">
        <v>509.39155578613202</v>
      </c>
      <c r="AD32" s="27">
        <v>509.38474273681601</v>
      </c>
      <c r="AE32" s="27">
        <v>453.06134390830903</v>
      </c>
      <c r="AF32" s="27">
        <v>523.77507781982399</v>
      </c>
      <c r="AG32" s="27">
        <v>523.75288772582996</v>
      </c>
      <c r="AH32" s="27">
        <v>631.22621822357098</v>
      </c>
      <c r="AI32" s="27">
        <v>11.6723347268998</v>
      </c>
      <c r="AJ32" s="27">
        <v>38.627398014068604</v>
      </c>
      <c r="AK32" s="27">
        <v>26.698828697204501</v>
      </c>
      <c r="AL32" s="27">
        <v>0</v>
      </c>
      <c r="AM32" s="27">
        <v>439.95195770263598</v>
      </c>
      <c r="AN32" s="27">
        <v>60.579119682311998</v>
      </c>
      <c r="AO32" s="27">
        <v>60.578167915344203</v>
      </c>
      <c r="AP32" s="27">
        <v>851.82385444641102</v>
      </c>
      <c r="AQ32" s="27">
        <v>851.82069015502896</v>
      </c>
      <c r="AR32" s="27">
        <v>57518.957519531199</v>
      </c>
      <c r="AS32" s="27">
        <v>7429.1342315673801</v>
      </c>
      <c r="AT32" s="27">
        <v>7428.8337554931604</v>
      </c>
      <c r="AU32" s="27">
        <v>15717.769042968701</v>
      </c>
      <c r="AV32" s="27">
        <v>65469.2373046875</v>
      </c>
      <c r="AW32" s="27">
        <v>57516.641113281199</v>
      </c>
      <c r="AX32" s="27">
        <v>917.65646648406903</v>
      </c>
      <c r="AY32" s="27">
        <v>2.1577033591456698</v>
      </c>
      <c r="AZ32" s="27">
        <v>9995.2637329101508</v>
      </c>
      <c r="BA32" s="27">
        <v>12.5151210725307</v>
      </c>
      <c r="BB32" s="27">
        <v>3.71741151437163</v>
      </c>
      <c r="BC32" s="27">
        <v>913.69565773010197</v>
      </c>
      <c r="BD32" s="27">
        <v>21.376550465822199</v>
      </c>
      <c r="BE32" s="27">
        <v>1.31940257549285</v>
      </c>
      <c r="BF32" s="27">
        <v>0.90795326046645597</v>
      </c>
      <c r="BG32" s="27">
        <v>3100.8219528198201</v>
      </c>
      <c r="BH32" s="27">
        <v>117.48308563232401</v>
      </c>
      <c r="BI32" s="27">
        <v>50.2057075500488</v>
      </c>
      <c r="BJ32" s="27">
        <v>1834.6116180419899</v>
      </c>
      <c r="BK32" s="27">
        <v>1266.2170281410199</v>
      </c>
      <c r="BL32" s="27">
        <v>13.781846934929399</v>
      </c>
      <c r="BM32" s="27">
        <v>0.178723514080047</v>
      </c>
      <c r="BN32" s="27">
        <v>91.560667753219604</v>
      </c>
      <c r="BO32" s="27">
        <v>1.6815742868930099</v>
      </c>
      <c r="BP32" s="27">
        <v>115.45592784881499</v>
      </c>
      <c r="BQ32" s="27">
        <v>15.4764154553413</v>
      </c>
      <c r="BR32" s="27">
        <v>6.0124091804027504</v>
      </c>
      <c r="BS32" s="27">
        <v>541.03681564330998</v>
      </c>
      <c r="BT32" s="27">
        <v>24.309762477874699</v>
      </c>
      <c r="BU32" s="27">
        <v>120.537090301513</v>
      </c>
      <c r="BV32" s="27">
        <v>15.721992840990399</v>
      </c>
      <c r="BW32" s="27">
        <v>77.352502346038804</v>
      </c>
      <c r="BX32" s="27">
        <v>0.70413107803324204</v>
      </c>
      <c r="BY32" s="27">
        <v>1139.9889411926199</v>
      </c>
      <c r="BZ32" s="27">
        <v>240.55737137794401</v>
      </c>
      <c r="CA32" s="27">
        <v>240.557340145111</v>
      </c>
      <c r="CB32" s="27">
        <v>14.818069636821701</v>
      </c>
      <c r="CC32" s="27">
        <v>3.53215843439102</v>
      </c>
      <c r="CD32" s="27">
        <v>334.70602416992102</v>
      </c>
      <c r="CE32" s="27">
        <v>24314.989624023401</v>
      </c>
      <c r="CF32" s="27">
        <v>2542.5923995971598</v>
      </c>
      <c r="CG32" s="27">
        <v>2015.3599529266301</v>
      </c>
      <c r="CH32" s="27">
        <v>447.268078804016</v>
      </c>
      <c r="CI32" s="27">
        <v>0</v>
      </c>
      <c r="CJ32" s="27">
        <v>254.98422241210901</v>
      </c>
      <c r="CK32" s="27">
        <v>22670.556640625</v>
      </c>
      <c r="CL32" s="27">
        <v>3217.62158203125</v>
      </c>
      <c r="CM32" s="27">
        <v>1258.8962821960399</v>
      </c>
      <c r="CN32" s="27">
        <f t="shared" si="1"/>
        <v>6889.919403437324</v>
      </c>
      <c r="CO32" s="27">
        <f t="shared" si="2"/>
        <v>3169.1500723153354</v>
      </c>
      <c r="CP32" s="27"/>
      <c r="CQ32" s="27"/>
      <c r="CR32" s="27"/>
      <c r="CS32" s="36">
        <f t="shared" si="3"/>
        <v>8.0003235012839E-3</v>
      </c>
      <c r="CT32" s="51">
        <f t="shared" si="4"/>
        <v>-4.016427163594131E-5</v>
      </c>
      <c r="CU32" s="51">
        <f t="shared" si="5"/>
        <v>-2.1585770778004416E-6</v>
      </c>
      <c r="CV32" s="51">
        <f t="shared" si="0"/>
        <v>-2.2450974140822417E-5</v>
      </c>
      <c r="CW32" s="51"/>
      <c r="CX32" s="36"/>
      <c r="CY32" s="36"/>
      <c r="CZ32" s="27"/>
      <c r="DA32" s="27"/>
      <c r="DB32" s="27"/>
      <c r="DC32" s="27"/>
      <c r="DD32" s="27"/>
      <c r="DE32" s="27"/>
      <c r="DF32" s="27"/>
      <c r="DG32" s="27"/>
      <c r="DH32" s="27"/>
    </row>
    <row r="33" spans="1:112" x14ac:dyDescent="0.3">
      <c r="A33" s="29" t="s">
        <v>32</v>
      </c>
      <c r="B33" s="27">
        <v>102.235640525817</v>
      </c>
      <c r="C33" s="27">
        <v>749.94057846069302</v>
      </c>
      <c r="D33" s="27">
        <v>71.605532646179199</v>
      </c>
      <c r="E33" s="27">
        <v>71.605475425720201</v>
      </c>
      <c r="F33" s="27">
        <v>749.93595123291004</v>
      </c>
      <c r="G33" s="27">
        <v>749.93842315673805</v>
      </c>
      <c r="H33" s="27">
        <v>235.90780925750701</v>
      </c>
      <c r="I33" s="27">
        <v>1440.14073276519</v>
      </c>
      <c r="J33" s="27">
        <v>1440.14622688293</v>
      </c>
      <c r="K33" s="27">
        <v>6756.599609375</v>
      </c>
      <c r="L33" s="27">
        <v>252.94221162796001</v>
      </c>
      <c r="M33" s="27">
        <v>252.94787514209699</v>
      </c>
      <c r="N33" s="27">
        <v>2969.6584777831999</v>
      </c>
      <c r="O33" s="27">
        <v>2969.6578979492101</v>
      </c>
      <c r="P33" s="27">
        <v>656506.40258789004</v>
      </c>
      <c r="Q33" s="27">
        <v>70391166.921875</v>
      </c>
      <c r="R33" s="27">
        <v>656768.98413085903</v>
      </c>
      <c r="S33" s="27">
        <v>1536.40391540527</v>
      </c>
      <c r="T33" s="27">
        <v>4552.2327728271403</v>
      </c>
      <c r="U33" s="27">
        <v>1195.3164024353</v>
      </c>
      <c r="V33" s="27">
        <v>3713.33837890625</v>
      </c>
      <c r="W33" s="27">
        <v>1404.34189605712</v>
      </c>
      <c r="X33" s="27">
        <v>919.04405856132496</v>
      </c>
      <c r="Y33" s="27">
        <v>3713.3716430663999</v>
      </c>
      <c r="Z33" s="27">
        <v>7650.2342529296802</v>
      </c>
      <c r="AA33" s="27">
        <v>29546.359680175701</v>
      </c>
      <c r="AB33" s="27">
        <v>962.19062805175702</v>
      </c>
      <c r="AC33" s="27">
        <v>962.19072723388604</v>
      </c>
      <c r="AD33" s="27">
        <v>962.17684936523403</v>
      </c>
      <c r="AE33" s="27">
        <v>1335.7663245201099</v>
      </c>
      <c r="AF33" s="27">
        <v>888.95714950561501</v>
      </c>
      <c r="AG33" s="27">
        <v>888.92206192016602</v>
      </c>
      <c r="AH33" s="27">
        <v>1621.56285762786</v>
      </c>
      <c r="AI33" s="27">
        <v>37.271836638450601</v>
      </c>
      <c r="AJ33" s="27">
        <v>71.2584547996521</v>
      </c>
      <c r="AK33" s="27">
        <v>126.66608428955</v>
      </c>
      <c r="AL33" s="27">
        <v>0</v>
      </c>
      <c r="AM33" s="27">
        <v>1541.5707702636701</v>
      </c>
      <c r="AN33" s="27">
        <v>128.890365600585</v>
      </c>
      <c r="AO33" s="27">
        <v>128.888436317443</v>
      </c>
      <c r="AP33" s="27">
        <v>3467.4260873794501</v>
      </c>
      <c r="AQ33" s="27">
        <v>3467.4000511169402</v>
      </c>
      <c r="AR33" s="27">
        <v>98203.38671875</v>
      </c>
      <c r="AS33" s="27">
        <v>12027.302429199201</v>
      </c>
      <c r="AT33" s="27">
        <v>12026.8201904296</v>
      </c>
      <c r="AU33" s="27">
        <v>40663.599426269502</v>
      </c>
      <c r="AV33" s="27">
        <v>111115.209716796</v>
      </c>
      <c r="AW33" s="27">
        <v>98199.477783203096</v>
      </c>
      <c r="AX33" s="27">
        <v>2376.7764272689801</v>
      </c>
      <c r="AY33" s="27">
        <v>8.2779661966487694</v>
      </c>
      <c r="AZ33" s="27">
        <v>25758.9842681884</v>
      </c>
      <c r="BA33" s="27">
        <v>47.6083429455757</v>
      </c>
      <c r="BB33" s="27">
        <v>12.402162715792601</v>
      </c>
      <c r="BC33" s="27">
        <v>1653.79636955261</v>
      </c>
      <c r="BD33" s="27">
        <v>127.26285766065099</v>
      </c>
      <c r="BE33" s="27">
        <v>8.5419797897338796</v>
      </c>
      <c r="BF33" s="27">
        <v>2.5603080689906998</v>
      </c>
      <c r="BG33" s="27">
        <v>12847.729106903</v>
      </c>
      <c r="BH33" s="27">
        <v>844.578369140625</v>
      </c>
      <c r="BI33" s="27">
        <v>235.27079772949199</v>
      </c>
      <c r="BJ33" s="27">
        <v>5181.9215202331497</v>
      </c>
      <c r="BK33" s="27">
        <v>7665.8133444785999</v>
      </c>
      <c r="BL33" s="27">
        <v>95.930492967367101</v>
      </c>
      <c r="BM33" s="27">
        <v>1.11786460876464</v>
      </c>
      <c r="BN33" s="27">
        <v>520.56638008356094</v>
      </c>
      <c r="BO33" s="27">
        <v>4.00909951329231</v>
      </c>
      <c r="BP33" s="27">
        <v>423.54091691970802</v>
      </c>
      <c r="BQ33" s="27">
        <v>54.032173991203301</v>
      </c>
      <c r="BR33" s="27">
        <v>17.885664880275701</v>
      </c>
      <c r="BS33" s="27">
        <v>1916.4030284881501</v>
      </c>
      <c r="BT33" s="27">
        <v>50.711449384689303</v>
      </c>
      <c r="BU33" s="27">
        <v>264.71933364868102</v>
      </c>
      <c r="BV33" s="27">
        <v>91.633566323667694</v>
      </c>
      <c r="BW33" s="27">
        <v>192.50305175781199</v>
      </c>
      <c r="BX33" s="27">
        <v>4.0306143242632899</v>
      </c>
      <c r="BY33" s="27">
        <v>1930.5943298339801</v>
      </c>
      <c r="BZ33" s="27">
        <v>1409.2387756109199</v>
      </c>
      <c r="CA33" s="27">
        <v>1409.2359900474501</v>
      </c>
      <c r="CB33" s="27">
        <v>37.818611562252002</v>
      </c>
      <c r="CC33" s="27">
        <v>6.4681990146636901</v>
      </c>
      <c r="CD33" s="27">
        <v>1568.48791503906</v>
      </c>
      <c r="CE33" s="27">
        <v>63234.919677734302</v>
      </c>
      <c r="CF33" s="27">
        <v>6856.9425601959201</v>
      </c>
      <c r="CG33" s="27">
        <v>5401.1680574417096</v>
      </c>
      <c r="CH33" s="27">
        <v>1162.5124137401499</v>
      </c>
      <c r="CI33" s="27">
        <v>0</v>
      </c>
      <c r="CJ33" s="27">
        <v>616.559262275695</v>
      </c>
      <c r="CK33" s="27">
        <v>58986.962280273401</v>
      </c>
      <c r="CL33" s="27">
        <v>8612.4387512206995</v>
      </c>
      <c r="CM33" s="27">
        <v>3375.59547615051</v>
      </c>
      <c r="CN33" s="27">
        <f t="shared" si="1"/>
        <v>17756.142335481425</v>
      </c>
      <c r="CO33" s="27">
        <f t="shared" si="2"/>
        <v>8509.3089057958514</v>
      </c>
      <c r="CP33" s="27"/>
      <c r="CQ33" s="27"/>
      <c r="CR33" s="27"/>
      <c r="CS33" s="36">
        <f t="shared" si="3"/>
        <v>8.0003192341654879E-3</v>
      </c>
      <c r="CT33" s="51">
        <f t="shared" si="4"/>
        <v>-3.9927753096282756E-5</v>
      </c>
      <c r="CU33" s="51">
        <f t="shared" si="5"/>
        <v>-4.4815770179830657E-7</v>
      </c>
      <c r="CV33" s="51">
        <f t="shared" si="0"/>
        <v>-3.4990988229033065E-5</v>
      </c>
      <c r="CW33" s="51"/>
      <c r="CX33" s="36"/>
      <c r="CY33" s="36"/>
      <c r="CZ33" s="27"/>
      <c r="DA33" s="27"/>
      <c r="DB33" s="27"/>
      <c r="DC33" s="27"/>
      <c r="DD33" s="27"/>
      <c r="DE33" s="27"/>
      <c r="DF33" s="27"/>
      <c r="DG33" s="27"/>
      <c r="DH33" s="27"/>
    </row>
    <row r="34" spans="1:112" x14ac:dyDescent="0.3">
      <c r="A34" s="29" t="s">
        <v>33</v>
      </c>
      <c r="B34" s="27">
        <v>88.028423309326101</v>
      </c>
      <c r="C34" s="27">
        <v>719.71898651123001</v>
      </c>
      <c r="D34" s="27">
        <v>58.666188716888399</v>
      </c>
      <c r="E34" s="27">
        <v>58.6662726402282</v>
      </c>
      <c r="F34" s="27">
        <v>719.71207046508698</v>
      </c>
      <c r="G34" s="27">
        <v>719.71435928344704</v>
      </c>
      <c r="H34" s="27">
        <v>217.77193546295101</v>
      </c>
      <c r="I34" s="27">
        <v>1703.7217397689799</v>
      </c>
      <c r="J34" s="27">
        <v>1703.72597789764</v>
      </c>
      <c r="K34" s="27">
        <v>3668.20556640625</v>
      </c>
      <c r="L34" s="27">
        <v>246.29599487781499</v>
      </c>
      <c r="M34" s="27">
        <v>246.30223941802899</v>
      </c>
      <c r="N34" s="27">
        <v>2409.7003784179601</v>
      </c>
      <c r="O34" s="27">
        <v>2409.6997375488199</v>
      </c>
      <c r="P34" s="27">
        <v>779950.998046875</v>
      </c>
      <c r="Q34" s="27">
        <v>60408620.3125</v>
      </c>
      <c r="R34" s="27">
        <v>780263.25854492094</v>
      </c>
      <c r="S34" s="27">
        <v>2276.4845886230401</v>
      </c>
      <c r="T34" s="27">
        <v>4321.5714645385697</v>
      </c>
      <c r="U34" s="27">
        <v>1289.4663915634101</v>
      </c>
      <c r="V34" s="27">
        <v>4762.701171875</v>
      </c>
      <c r="W34" s="27">
        <v>1599.6229972839301</v>
      </c>
      <c r="X34" s="27">
        <v>1176.2086744308399</v>
      </c>
      <c r="Y34" s="27">
        <v>4762.7442626953098</v>
      </c>
      <c r="Z34" s="27">
        <v>8968.796875</v>
      </c>
      <c r="AA34" s="27">
        <v>32562.0389709472</v>
      </c>
      <c r="AB34" s="27">
        <v>874.39426422119095</v>
      </c>
      <c r="AC34" s="27">
        <v>874.392784118652</v>
      </c>
      <c r="AD34" s="27">
        <v>874.38185119628895</v>
      </c>
      <c r="AE34" s="27">
        <v>1608.4985609054499</v>
      </c>
      <c r="AF34" s="27">
        <v>1074.0192317962601</v>
      </c>
      <c r="AG34" s="27">
        <v>1073.9775390625</v>
      </c>
      <c r="AH34" s="27">
        <v>2144.71045875549</v>
      </c>
      <c r="AI34" s="27">
        <v>32.189027957618201</v>
      </c>
      <c r="AJ34" s="27">
        <v>49.521978378295898</v>
      </c>
      <c r="AK34" s="27">
        <v>100.419342041015</v>
      </c>
      <c r="AL34" s="27">
        <v>0</v>
      </c>
      <c r="AM34" s="27">
        <v>1622.7302551269499</v>
      </c>
      <c r="AN34" s="27">
        <v>122.870396614074</v>
      </c>
      <c r="AO34" s="27">
        <v>122.868572235107</v>
      </c>
      <c r="AP34" s="27">
        <v>3848.4988546371401</v>
      </c>
      <c r="AQ34" s="27">
        <v>3848.4589195251401</v>
      </c>
      <c r="AR34" s="27">
        <v>119097.865722656</v>
      </c>
      <c r="AS34" s="27">
        <v>14080.515930175699</v>
      </c>
      <c r="AT34" s="27">
        <v>14079.958679199201</v>
      </c>
      <c r="AU34" s="27">
        <v>48469.3172912597</v>
      </c>
      <c r="AV34" s="27">
        <v>134247.02636718701</v>
      </c>
      <c r="AW34" s="27">
        <v>119093.09887695299</v>
      </c>
      <c r="AX34" s="27">
        <v>2585.6867237091001</v>
      </c>
      <c r="AY34" s="27">
        <v>5.7070737001486096</v>
      </c>
      <c r="AZ34" s="27">
        <v>32249.165145874002</v>
      </c>
      <c r="BA34" s="27">
        <v>31.1474648118019</v>
      </c>
      <c r="BB34" s="27">
        <v>7.1584708243608404</v>
      </c>
      <c r="BC34" s="27">
        <v>1404.8598299026401</v>
      </c>
      <c r="BD34" s="27">
        <v>77.385446041822405</v>
      </c>
      <c r="BE34" s="27">
        <v>5.1178965568542401</v>
      </c>
      <c r="BF34" s="27">
        <v>1.7750867120921601</v>
      </c>
      <c r="BG34" s="27">
        <v>8339.0708198547309</v>
      </c>
      <c r="BH34" s="27">
        <v>458.52389526367102</v>
      </c>
      <c r="BI34" s="27">
        <v>191.73225402832</v>
      </c>
      <c r="BJ34" s="27">
        <v>3718.9021644592199</v>
      </c>
      <c r="BK34" s="27">
        <v>4620.1590042114203</v>
      </c>
      <c r="BL34" s="27">
        <v>52.773483142256701</v>
      </c>
      <c r="BM34" s="27">
        <v>0.69317531585693304</v>
      </c>
      <c r="BN34" s="27">
        <v>303.55061620473799</v>
      </c>
      <c r="BO34" s="27">
        <v>2.5017433241009699</v>
      </c>
      <c r="BP34" s="27">
        <v>286.97838401794399</v>
      </c>
      <c r="BQ34" s="27">
        <v>40.753740429878199</v>
      </c>
      <c r="BR34" s="27">
        <v>10.731960177421501</v>
      </c>
      <c r="BS34" s="27">
        <v>1295.4266014099101</v>
      </c>
      <c r="BT34" s="27">
        <v>49.285253763198803</v>
      </c>
      <c r="BU34" s="27">
        <v>245.48343181610099</v>
      </c>
      <c r="BV34" s="27">
        <v>50.218376394361201</v>
      </c>
      <c r="BW34" s="27">
        <v>139.97852134704499</v>
      </c>
      <c r="BX34" s="27">
        <v>2.3238682959345098</v>
      </c>
      <c r="BY34" s="27">
        <v>4661.99609375</v>
      </c>
      <c r="BZ34" s="27">
        <v>1236.0556236505499</v>
      </c>
      <c r="CA34" s="27">
        <v>1236.0547696352</v>
      </c>
      <c r="CB34" s="27">
        <v>42.856016367673803</v>
      </c>
      <c r="CC34" s="27">
        <v>4.1474089920520703</v>
      </c>
      <c r="CD34" s="27">
        <v>1278.22534179687</v>
      </c>
      <c r="CE34" s="27">
        <v>75286.220947265596</v>
      </c>
      <c r="CF34" s="27">
        <v>8845.5661926269495</v>
      </c>
      <c r="CG34" s="27">
        <v>7129.7135915756198</v>
      </c>
      <c r="CH34" s="27">
        <v>1574.74962043762</v>
      </c>
      <c r="CI34" s="27">
        <v>0</v>
      </c>
      <c r="CJ34" s="27">
        <v>804.27733421325604</v>
      </c>
      <c r="CK34" s="27">
        <v>71696.978759765596</v>
      </c>
      <c r="CL34" s="27">
        <v>10800.2426872253</v>
      </c>
      <c r="CM34" s="27">
        <v>4337.5265989303498</v>
      </c>
      <c r="CN34" s="27">
        <f t="shared" si="1"/>
        <v>22229.943563332017</v>
      </c>
      <c r="CO34" s="27">
        <f t="shared" si="2"/>
        <v>10701.929624981534</v>
      </c>
      <c r="CP34" s="27"/>
      <c r="CQ34" s="27"/>
      <c r="CR34" s="27"/>
      <c r="CS34" s="36">
        <f t="shared" si="3"/>
        <v>8.0003204604223149E-3</v>
      </c>
      <c r="CT34" s="51">
        <f t="shared" si="4"/>
        <v>-4.0034536230704022E-5</v>
      </c>
      <c r="CU34" s="51">
        <f t="shared" si="5"/>
        <v>1.1573452605951514E-6</v>
      </c>
      <c r="CV34" s="51">
        <f t="shared" si="0"/>
        <v>-4.8286871234187291E-5</v>
      </c>
      <c r="CW34" s="51"/>
      <c r="CX34" s="36"/>
      <c r="CY34" s="36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2" x14ac:dyDescent="0.3">
      <c r="A35" s="29" t="s">
        <v>34</v>
      </c>
      <c r="B35" s="27">
        <v>13.3342462778091</v>
      </c>
      <c r="C35" s="27">
        <v>127.676261901855</v>
      </c>
      <c r="D35" s="27">
        <v>14.390274524688699</v>
      </c>
      <c r="E35" s="27">
        <v>14.390257358551001</v>
      </c>
      <c r="F35" s="27">
        <v>127.67486000061</v>
      </c>
      <c r="G35" s="27">
        <v>127.675238609313</v>
      </c>
      <c r="H35" s="27">
        <v>50.6189351081848</v>
      </c>
      <c r="I35" s="27">
        <v>207.393468499183</v>
      </c>
      <c r="J35" s="27">
        <v>207.393974661827</v>
      </c>
      <c r="K35" s="27">
        <v>419.349609375</v>
      </c>
      <c r="L35" s="27">
        <v>28.303965210914601</v>
      </c>
      <c r="M35" s="27">
        <v>28.3046595454216</v>
      </c>
      <c r="N35" s="27">
        <v>483.35960388183503</v>
      </c>
      <c r="O35" s="27">
        <v>483.35954284667901</v>
      </c>
      <c r="P35" s="27">
        <v>76373.5292358398</v>
      </c>
      <c r="Q35" s="27">
        <v>7471304.41796875</v>
      </c>
      <c r="R35" s="27">
        <v>76404.109985351504</v>
      </c>
      <c r="S35" s="27">
        <v>149.868045091629</v>
      </c>
      <c r="T35" s="27">
        <v>717.40283966064396</v>
      </c>
      <c r="U35" s="27">
        <v>172.52363967895499</v>
      </c>
      <c r="V35" s="27">
        <v>401.16248321533197</v>
      </c>
      <c r="W35" s="27">
        <v>250.84253120422301</v>
      </c>
      <c r="X35" s="27">
        <v>122.709172010421</v>
      </c>
      <c r="Y35" s="27">
        <v>401.16634368896399</v>
      </c>
      <c r="Z35" s="27">
        <v>704.78517150878895</v>
      </c>
      <c r="AA35" s="27">
        <v>4625.4392700195303</v>
      </c>
      <c r="AB35" s="27">
        <v>207.244602203369</v>
      </c>
      <c r="AC35" s="27">
        <v>207.24512100219701</v>
      </c>
      <c r="AD35" s="27">
        <v>207.24169158935501</v>
      </c>
      <c r="AE35" s="27">
        <v>154.180391967296</v>
      </c>
      <c r="AF35" s="27">
        <v>219.40150070190401</v>
      </c>
      <c r="AG35" s="27">
        <v>219.392860412597</v>
      </c>
      <c r="AH35" s="27">
        <v>214.55407118797299</v>
      </c>
      <c r="AI35" s="27">
        <v>4.84825205756351</v>
      </c>
      <c r="AJ35" s="27">
        <v>17.7841970920562</v>
      </c>
      <c r="AK35" s="27">
        <v>11.3400516510009</v>
      </c>
      <c r="AL35" s="27">
        <v>0</v>
      </c>
      <c r="AM35" s="27">
        <v>158.906902313232</v>
      </c>
      <c r="AN35" s="27">
        <v>25.3368692398071</v>
      </c>
      <c r="AO35" s="27">
        <v>25.336518526077199</v>
      </c>
      <c r="AP35" s="27">
        <v>316.94451713562</v>
      </c>
      <c r="AQ35" s="27">
        <v>316.94123268127402</v>
      </c>
      <c r="AR35" s="27">
        <v>24091.515258789001</v>
      </c>
      <c r="AS35" s="27">
        <v>3114.2759552001899</v>
      </c>
      <c r="AT35" s="27">
        <v>3114.1477813720699</v>
      </c>
      <c r="AU35" s="27">
        <v>5861.35009765625</v>
      </c>
      <c r="AV35" s="27">
        <v>27424.088500976501</v>
      </c>
      <c r="AW35" s="27">
        <v>24090.550903320302</v>
      </c>
      <c r="AX35" s="27">
        <v>374.51644682884199</v>
      </c>
      <c r="AY35" s="27">
        <v>1.12515895208343</v>
      </c>
      <c r="AZ35" s="27">
        <v>3540.7127609252898</v>
      </c>
      <c r="BA35" s="27">
        <v>6.6296060830354602</v>
      </c>
      <c r="BB35" s="27">
        <v>1.93539497442543</v>
      </c>
      <c r="BC35" s="27">
        <v>465.332839012146</v>
      </c>
      <c r="BD35" s="27">
        <v>10.01531971246</v>
      </c>
      <c r="BE35" s="27">
        <v>0.57698071002960205</v>
      </c>
      <c r="BF35" s="27">
        <v>0.41120204003527699</v>
      </c>
      <c r="BG35" s="27">
        <v>1521.19813728332</v>
      </c>
      <c r="BH35" s="27">
        <v>52.418544769287102</v>
      </c>
      <c r="BI35" s="27">
        <v>20.840045928955</v>
      </c>
      <c r="BJ35" s="27">
        <v>951.63613128662098</v>
      </c>
      <c r="BK35" s="27">
        <v>569.56511938571896</v>
      </c>
      <c r="BL35" s="27">
        <v>6.1732477061450401</v>
      </c>
      <c r="BM35" s="27">
        <v>7.7425122261047294E-2</v>
      </c>
      <c r="BN35" s="27">
        <v>44.430924147367399</v>
      </c>
      <c r="BO35" s="27">
        <v>0.84665005654096603</v>
      </c>
      <c r="BP35" s="27">
        <v>61.570078253745997</v>
      </c>
      <c r="BQ35" s="27">
        <v>7.7768532633781398</v>
      </c>
      <c r="BR35" s="27">
        <v>3.0329235494136801</v>
      </c>
      <c r="BS35" s="27">
        <v>292.41540908813403</v>
      </c>
      <c r="BT35" s="27">
        <v>10.3954201936721</v>
      </c>
      <c r="BU35" s="27">
        <v>49.495696783065704</v>
      </c>
      <c r="BV35" s="27">
        <v>7.5667020902037603</v>
      </c>
      <c r="BW35" s="27">
        <v>41.400324463844299</v>
      </c>
      <c r="BX35" s="27">
        <v>0.337397987110307</v>
      </c>
      <c r="BY35" s="27">
        <v>381.25911140441798</v>
      </c>
      <c r="BZ35" s="27">
        <v>81.173163115978198</v>
      </c>
      <c r="CA35" s="27">
        <v>81.173292219638796</v>
      </c>
      <c r="CB35" s="27">
        <v>6.1050255596637699</v>
      </c>
      <c r="CC35" s="27">
        <v>1.65140204131603</v>
      </c>
      <c r="CD35" s="27">
        <v>138.93388366699199</v>
      </c>
      <c r="CE35" s="27">
        <v>8919.7004394531195</v>
      </c>
      <c r="CF35" s="27">
        <v>872.95709800720203</v>
      </c>
      <c r="CG35" s="27">
        <v>674.52025556564297</v>
      </c>
      <c r="CH35" s="27">
        <v>147.79443275928401</v>
      </c>
      <c r="CI35" s="27">
        <v>0</v>
      </c>
      <c r="CJ35" s="27">
        <v>89.211682319641099</v>
      </c>
      <c r="CK35" s="27">
        <v>8292.4197692871094</v>
      </c>
      <c r="CL35" s="27">
        <v>1171.07494544982</v>
      </c>
      <c r="CM35" s="27">
        <v>447.78791475295998</v>
      </c>
      <c r="CN35" s="27">
        <f t="shared" si="1"/>
        <v>2440.6785258876353</v>
      </c>
      <c r="CO35" s="27">
        <f t="shared" si="2"/>
        <v>1150.8019767192302</v>
      </c>
      <c r="CP35" s="27"/>
      <c r="CQ35" s="27"/>
      <c r="CR35" s="27"/>
      <c r="CS35" s="36">
        <f t="shared" si="3"/>
        <v>8.0003206193741561E-3</v>
      </c>
      <c r="CT35" s="51">
        <f t="shared" si="4"/>
        <v>-4.0264372489712258E-5</v>
      </c>
      <c r="CU35" s="51">
        <f t="shared" si="5"/>
        <v>-2.0466689668268631E-6</v>
      </c>
      <c r="CV35" s="51">
        <f t="shared" ref="CV35:CV51" si="6">(BJ35-BC35-BR35-BS35-BW35-AY35-BA35-BB35-BE35-BD35-BF35-BL35-BM35-BN35-BO35-BP35-BQ35-BV35-BX35)/BJ35</f>
        <v>-1.9236265981374838E-5</v>
      </c>
      <c r="CW35" s="51"/>
      <c r="CX35" s="36"/>
      <c r="CY35" s="36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2" x14ac:dyDescent="0.3">
      <c r="A36" s="29" t="s">
        <v>35</v>
      </c>
      <c r="B36" s="27">
        <v>122.63609075546201</v>
      </c>
      <c r="C36" s="27">
        <v>855.31071090698197</v>
      </c>
      <c r="D36" s="27">
        <v>71.178824901580796</v>
      </c>
      <c r="E36" s="27">
        <v>71.179053783416705</v>
      </c>
      <c r="F36" s="27">
        <v>855.302989959716</v>
      </c>
      <c r="G36" s="27">
        <v>855.30570602416901</v>
      </c>
      <c r="H36" s="27">
        <v>235.80461120605401</v>
      </c>
      <c r="I36" s="27">
        <v>1818.1505303382801</v>
      </c>
      <c r="J36" s="27">
        <v>1818.15808677673</v>
      </c>
      <c r="K36" s="27">
        <v>4315.0556640625</v>
      </c>
      <c r="L36" s="27">
        <v>283.28731489181502</v>
      </c>
      <c r="M36" s="27">
        <v>283.29505050182303</v>
      </c>
      <c r="N36" s="27">
        <v>2919.7409362792901</v>
      </c>
      <c r="O36" s="27">
        <v>2919.7417297363199</v>
      </c>
      <c r="P36" s="27">
        <v>766186.75012206996</v>
      </c>
      <c r="Q36" s="27">
        <v>62999893.25</v>
      </c>
      <c r="R36" s="27">
        <v>766493.57324218703</v>
      </c>
      <c r="S36" s="27">
        <v>1824.6647338867101</v>
      </c>
      <c r="T36" s="27">
        <v>5232.7726287841797</v>
      </c>
      <c r="U36" s="27">
        <v>1495.9019241333001</v>
      </c>
      <c r="V36" s="27">
        <v>4299.8072509765598</v>
      </c>
      <c r="W36" s="27">
        <v>1684.9481849670401</v>
      </c>
      <c r="X36" s="27">
        <v>1166.9003920555101</v>
      </c>
      <c r="Y36" s="27">
        <v>4299.8464965820303</v>
      </c>
      <c r="Z36" s="27">
        <v>7971.77587890625</v>
      </c>
      <c r="AA36" s="27">
        <v>36588.794982910098</v>
      </c>
      <c r="AB36" s="27">
        <v>964.83425903320301</v>
      </c>
      <c r="AC36" s="27">
        <v>964.83361816406205</v>
      </c>
      <c r="AD36" s="27">
        <v>964.82077789306595</v>
      </c>
      <c r="AE36" s="27">
        <v>1589.86345648765</v>
      </c>
      <c r="AF36" s="27">
        <v>1006.72761154174</v>
      </c>
      <c r="AG36" s="27">
        <v>1006.68658065795</v>
      </c>
      <c r="AH36" s="27">
        <v>1960.14952754974</v>
      </c>
      <c r="AI36" s="27">
        <v>40.580159381031898</v>
      </c>
      <c r="AJ36" s="27">
        <v>54.734712600708001</v>
      </c>
      <c r="AK36" s="27">
        <v>151.07292556762599</v>
      </c>
      <c r="AL36" s="27">
        <v>0</v>
      </c>
      <c r="AM36" s="27">
        <v>1686.1142883300699</v>
      </c>
      <c r="AN36" s="27">
        <v>138.93795490264799</v>
      </c>
      <c r="AO36" s="27">
        <v>138.93588829040499</v>
      </c>
      <c r="AP36" s="27">
        <v>3495.02842807769</v>
      </c>
      <c r="AQ36" s="27">
        <v>3494.99826431274</v>
      </c>
      <c r="AR36" s="27">
        <v>111045.547607421</v>
      </c>
      <c r="AS36" s="27">
        <v>13788.6787109375</v>
      </c>
      <c r="AT36" s="27">
        <v>13788.1279907226</v>
      </c>
      <c r="AU36" s="27">
        <v>48940.770080566399</v>
      </c>
      <c r="AV36" s="27">
        <v>125835.89160156201</v>
      </c>
      <c r="AW36" s="27">
        <v>111041.103515625</v>
      </c>
      <c r="AX36" s="27">
        <v>2859.22680091857</v>
      </c>
      <c r="AY36" s="27">
        <v>5.9221393666230098</v>
      </c>
      <c r="AZ36" s="27">
        <v>30959.585998535102</v>
      </c>
      <c r="BA36" s="27">
        <v>33.619339197873998</v>
      </c>
      <c r="BB36" s="27">
        <v>7.8386913090944201</v>
      </c>
      <c r="BC36" s="27">
        <v>1692.4135322570801</v>
      </c>
      <c r="BD36" s="27">
        <v>87.421545356511999</v>
      </c>
      <c r="BE36" s="27">
        <v>5.8477401733398402</v>
      </c>
      <c r="BF36" s="27">
        <v>1.88570483587682</v>
      </c>
      <c r="BG36" s="27">
        <v>9586.4577598571705</v>
      </c>
      <c r="BH36" s="27">
        <v>539.38037109375</v>
      </c>
      <c r="BI36" s="27">
        <v>202.54017639160099</v>
      </c>
      <c r="BJ36" s="27">
        <v>4289.4314384460404</v>
      </c>
      <c r="BK36" s="27">
        <v>5297.0238280296298</v>
      </c>
      <c r="BL36" s="27">
        <v>61.801968209445398</v>
      </c>
      <c r="BM36" s="27">
        <v>0.78207564353942804</v>
      </c>
      <c r="BN36" s="27">
        <v>347.40102827548901</v>
      </c>
      <c r="BO36" s="27">
        <v>2.9460859149694398</v>
      </c>
      <c r="BP36" s="27">
        <v>318.75820207595802</v>
      </c>
      <c r="BQ36" s="27">
        <v>42.177572011947603</v>
      </c>
      <c r="BR36" s="27">
        <v>12.1313689351081</v>
      </c>
      <c r="BS36" s="27">
        <v>1440.5773544311501</v>
      </c>
      <c r="BT36" s="27">
        <v>53.8849549293518</v>
      </c>
      <c r="BU36" s="27">
        <v>256.07950019836397</v>
      </c>
      <c r="BV36" s="27">
        <v>57.974334035068701</v>
      </c>
      <c r="BW36" s="27">
        <v>167.47181081771799</v>
      </c>
      <c r="BX36" s="27">
        <v>2.6397122403723099</v>
      </c>
      <c r="BY36" s="27">
        <v>2555.5155792236301</v>
      </c>
      <c r="BZ36" s="27">
        <v>841.25895512104</v>
      </c>
      <c r="CA36" s="27">
        <v>841.25841462612095</v>
      </c>
      <c r="CB36" s="27">
        <v>47.343413054942999</v>
      </c>
      <c r="CC36" s="27">
        <v>4.6514368653297398</v>
      </c>
      <c r="CD36" s="27">
        <v>1350.28723144531</v>
      </c>
      <c r="CE36" s="27">
        <v>75545.697265625</v>
      </c>
      <c r="CF36" s="27">
        <v>8494.3768348693793</v>
      </c>
      <c r="CG36" s="27">
        <v>6668.0452136993399</v>
      </c>
      <c r="CH36" s="27">
        <v>1437.4953534603101</v>
      </c>
      <c r="CI36" s="27">
        <v>0</v>
      </c>
      <c r="CJ36" s="27">
        <v>754.28900814056396</v>
      </c>
      <c r="CK36" s="27">
        <v>71244.532836914004</v>
      </c>
      <c r="CL36" s="27">
        <v>10924.5821304321</v>
      </c>
      <c r="CM36" s="27">
        <v>4290.1337757110596</v>
      </c>
      <c r="CN36" s="27">
        <f t="shared" si="1"/>
        <v>21341.01290307704</v>
      </c>
      <c r="CO36" s="27">
        <f t="shared" si="2"/>
        <v>10813.412834778115</v>
      </c>
      <c r="CP36" s="27"/>
      <c r="CQ36" s="27"/>
      <c r="CR36" s="27"/>
      <c r="CS36" s="36">
        <f t="shared" si="3"/>
        <v>8.0003216787255908E-3</v>
      </c>
      <c r="CT36" s="51">
        <f t="shared" si="4"/>
        <v>-4.0229605987607645E-5</v>
      </c>
      <c r="CU36" s="51">
        <f t="shared" si="5"/>
        <v>2.6009414141321892E-7</v>
      </c>
      <c r="CV36" s="51">
        <f t="shared" si="6"/>
        <v>-4.1676069122736525E-5</v>
      </c>
      <c r="CW36" s="51"/>
      <c r="CX36" s="36"/>
      <c r="CY36" s="36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2" x14ac:dyDescent="0.3">
      <c r="A37" s="29" t="s">
        <v>36</v>
      </c>
      <c r="B37" s="27">
        <v>49.211325645446699</v>
      </c>
      <c r="C37" s="27">
        <v>420.84860229492102</v>
      </c>
      <c r="D37" s="27">
        <v>41.7185091972351</v>
      </c>
      <c r="E37" s="27">
        <v>41.718498229980398</v>
      </c>
      <c r="F37" s="27">
        <v>420.84468460083002</v>
      </c>
      <c r="G37" s="27">
        <v>420.84593200683503</v>
      </c>
      <c r="H37" s="27">
        <v>146.306678771972</v>
      </c>
      <c r="I37" s="27">
        <v>810.66570091247502</v>
      </c>
      <c r="J37" s="27">
        <v>810.66886568069401</v>
      </c>
      <c r="K37" s="27">
        <v>1650.39819335937</v>
      </c>
      <c r="L37" s="27">
        <v>132.57341206073701</v>
      </c>
      <c r="M37" s="27">
        <v>132.57616281509399</v>
      </c>
      <c r="N37" s="27">
        <v>1592.6405334472599</v>
      </c>
      <c r="O37" s="27">
        <v>1592.64025878906</v>
      </c>
      <c r="P37" s="27">
        <v>351862.85339355399</v>
      </c>
      <c r="Q37" s="27">
        <v>29737908.5625</v>
      </c>
      <c r="R37" s="27">
        <v>352003.65710449201</v>
      </c>
      <c r="S37" s="27">
        <v>1250.68712615966</v>
      </c>
      <c r="T37" s="27">
        <v>2459.4790496826099</v>
      </c>
      <c r="U37" s="27">
        <v>667.011924743652</v>
      </c>
      <c r="V37" s="27">
        <v>2294.3089599609302</v>
      </c>
      <c r="W37" s="27">
        <v>877.38426589965798</v>
      </c>
      <c r="X37" s="27">
        <v>559.62187361717201</v>
      </c>
      <c r="Y37" s="27">
        <v>2294.3336791992101</v>
      </c>
      <c r="Z37" s="27">
        <v>4224.21875</v>
      </c>
      <c r="AA37" s="27">
        <v>17211.6369628906</v>
      </c>
      <c r="AB37" s="27">
        <v>600.84967041015602</v>
      </c>
      <c r="AC37" s="27">
        <v>600.84928894042901</v>
      </c>
      <c r="AD37" s="27">
        <v>600.84124755859295</v>
      </c>
      <c r="AE37" s="27">
        <v>790.41830325126602</v>
      </c>
      <c r="AF37" s="27">
        <v>610.58030700683503</v>
      </c>
      <c r="AG37" s="27">
        <v>610.55674552917401</v>
      </c>
      <c r="AH37" s="27">
        <v>1062.00120258331</v>
      </c>
      <c r="AI37" s="27">
        <v>19.050285167992101</v>
      </c>
      <c r="AJ37" s="27">
        <v>42.907807350158599</v>
      </c>
      <c r="AK37" s="27">
        <v>52.6175212860107</v>
      </c>
      <c r="AL37" s="27">
        <v>0</v>
      </c>
      <c r="AM37" s="27">
        <v>796.73062133789006</v>
      </c>
      <c r="AN37" s="27">
        <v>77.626771926879798</v>
      </c>
      <c r="AO37" s="27">
        <v>77.625576019287095</v>
      </c>
      <c r="AP37" s="27">
        <v>1489.9284143447801</v>
      </c>
      <c r="AQ37" s="27">
        <v>1489.9152212142901</v>
      </c>
      <c r="AR37" s="27">
        <v>67143.747314453096</v>
      </c>
      <c r="AS37" s="27">
        <v>8568.2239379882794</v>
      </c>
      <c r="AT37" s="27">
        <v>8567.8812866210901</v>
      </c>
      <c r="AU37" s="27">
        <v>24669.3850097656</v>
      </c>
      <c r="AV37" s="27">
        <v>76319.5107421875</v>
      </c>
      <c r="AW37" s="27">
        <v>67141.054199218706</v>
      </c>
      <c r="AX37" s="27">
        <v>1389.0532503127999</v>
      </c>
      <c r="AY37" s="27">
        <v>2.9813187904655898</v>
      </c>
      <c r="AZ37" s="27">
        <v>16010.1992950439</v>
      </c>
      <c r="BA37" s="27">
        <v>16.9880870580673</v>
      </c>
      <c r="BB37" s="27">
        <v>4.69542530924081</v>
      </c>
      <c r="BC37" s="27">
        <v>951.34955406188897</v>
      </c>
      <c r="BD37" s="27">
        <v>35.041096836328499</v>
      </c>
      <c r="BE37" s="27">
        <v>2.32177639007568</v>
      </c>
      <c r="BF37" s="27">
        <v>1.0524292681366201</v>
      </c>
      <c r="BG37" s="27">
        <v>4361.7019462585404</v>
      </c>
      <c r="BH37" s="27">
        <v>206.29911804199199</v>
      </c>
      <c r="BI37" s="27">
        <v>88.813659667968693</v>
      </c>
      <c r="BJ37" s="27">
        <v>2223.7134094238199</v>
      </c>
      <c r="BK37" s="27">
        <v>2137.9863481521602</v>
      </c>
      <c r="BL37" s="27">
        <v>23.8487116470932</v>
      </c>
      <c r="BM37" s="27">
        <v>0.31222045421600297</v>
      </c>
      <c r="BN37" s="27">
        <v>145.70879667997301</v>
      </c>
      <c r="BO37" s="27">
        <v>1.9730693176388701</v>
      </c>
      <c r="BP37" s="27">
        <v>157.39318418502799</v>
      </c>
      <c r="BQ37" s="27">
        <v>20.498237431049301</v>
      </c>
      <c r="BR37" s="27">
        <v>7.05559569597244</v>
      </c>
      <c r="BS37" s="27">
        <v>723.01582145690895</v>
      </c>
      <c r="BT37" s="27">
        <v>31.2398519515991</v>
      </c>
      <c r="BU37" s="27">
        <v>155.69197559356601</v>
      </c>
      <c r="BV37" s="27">
        <v>24.8266895413398</v>
      </c>
      <c r="BW37" s="27">
        <v>103.60758626461001</v>
      </c>
      <c r="BX37" s="27">
        <v>1.1202279467252001</v>
      </c>
      <c r="BY37" s="27">
        <v>1982.83469390869</v>
      </c>
      <c r="BZ37" s="27">
        <v>435.69473552703801</v>
      </c>
      <c r="CA37" s="27">
        <v>435.69442236423401</v>
      </c>
      <c r="CB37" s="27">
        <v>22.5244879722595</v>
      </c>
      <c r="CC37" s="27">
        <v>3.8447629213333099</v>
      </c>
      <c r="CD37" s="27">
        <v>592.09405517578102</v>
      </c>
      <c r="CE37" s="27">
        <v>38214.538696288997</v>
      </c>
      <c r="CF37" s="27">
        <v>4215.6440410613995</v>
      </c>
      <c r="CG37" s="27">
        <v>3365.9287567138599</v>
      </c>
      <c r="CH37" s="27">
        <v>742.33877301216103</v>
      </c>
      <c r="CI37" s="27">
        <v>0</v>
      </c>
      <c r="CJ37" s="27">
        <v>401.01939582824701</v>
      </c>
      <c r="CK37" s="27">
        <v>36019.132995605403</v>
      </c>
      <c r="CL37" s="27">
        <v>5220.1244812011701</v>
      </c>
      <c r="CM37" s="27">
        <v>2061.8427267074499</v>
      </c>
      <c r="CN37" s="27">
        <f t="shared" si="1"/>
        <v>11036.12528127907</v>
      </c>
      <c r="CO37" s="27">
        <f t="shared" si="2"/>
        <v>5158.0125192237056</v>
      </c>
      <c r="CP37" s="27"/>
      <c r="CQ37" s="27"/>
      <c r="CR37" s="27"/>
      <c r="CS37" s="36">
        <f t="shared" si="3"/>
        <v>8.0003173640540871E-3</v>
      </c>
      <c r="CT37" s="51">
        <f t="shared" si="4"/>
        <v>-3.9843248877516426E-5</v>
      </c>
      <c r="CU37" s="51">
        <f t="shared" si="5"/>
        <v>5.0179553468171245E-7</v>
      </c>
      <c r="CV37" s="51">
        <f t="shared" si="6"/>
        <v>-3.4365449528916187E-5</v>
      </c>
      <c r="CW37" s="51"/>
      <c r="CX37" s="36"/>
      <c r="CY37" s="36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2" x14ac:dyDescent="0.3">
      <c r="A38" s="29" t="s">
        <v>37</v>
      </c>
      <c r="B38" s="27">
        <v>41.464442968368502</v>
      </c>
      <c r="C38" s="27">
        <v>393.82083320617602</v>
      </c>
      <c r="D38" s="27">
        <v>35.579594135284403</v>
      </c>
      <c r="E38" s="27">
        <v>35.579682588577199</v>
      </c>
      <c r="F38" s="27">
        <v>393.81775856017998</v>
      </c>
      <c r="G38" s="27">
        <v>393.81895828247002</v>
      </c>
      <c r="H38" s="27">
        <v>137.50194692611601</v>
      </c>
      <c r="I38" s="27">
        <v>894.79275155067398</v>
      </c>
      <c r="J38" s="27">
        <v>894.79461097717206</v>
      </c>
      <c r="K38" s="27">
        <v>1363.10034179687</v>
      </c>
      <c r="L38" s="27">
        <v>133.28957623243301</v>
      </c>
      <c r="M38" s="27">
        <v>133.29200130701</v>
      </c>
      <c r="N38" s="27">
        <v>1155.32188415527</v>
      </c>
      <c r="O38" s="27">
        <v>1155.32189941406</v>
      </c>
      <c r="P38" s="27">
        <v>305369.64770507801</v>
      </c>
      <c r="Q38" s="27">
        <v>19956233.015625</v>
      </c>
      <c r="R38" s="27">
        <v>305491.87982177699</v>
      </c>
      <c r="S38" s="27">
        <v>996.11300086975098</v>
      </c>
      <c r="T38" s="27">
        <v>2354.1698150634702</v>
      </c>
      <c r="U38" s="27">
        <v>668.90298461914006</v>
      </c>
      <c r="V38" s="27">
        <v>2063.4500122070299</v>
      </c>
      <c r="W38" s="27">
        <v>903.02737808227505</v>
      </c>
      <c r="X38" s="27">
        <v>565.42940390110005</v>
      </c>
      <c r="Y38" s="27">
        <v>2063.47045898437</v>
      </c>
      <c r="Z38" s="27">
        <v>4363.4387207031205</v>
      </c>
      <c r="AA38" s="27">
        <v>17398.868652343699</v>
      </c>
      <c r="AB38" s="27">
        <v>527.40819931030205</v>
      </c>
      <c r="AC38" s="27">
        <v>527.40692901611305</v>
      </c>
      <c r="AD38" s="27">
        <v>527.400840759277</v>
      </c>
      <c r="AE38" s="27">
        <v>730.22971403598694</v>
      </c>
      <c r="AF38" s="27">
        <v>494.02625846862702</v>
      </c>
      <c r="AG38" s="27">
        <v>494.00714874267499</v>
      </c>
      <c r="AH38" s="27">
        <v>971.87623834609894</v>
      </c>
      <c r="AI38" s="27">
        <v>15.533380400389399</v>
      </c>
      <c r="AJ38" s="27">
        <v>37.995686769485403</v>
      </c>
      <c r="AK38" s="27">
        <v>42.635287284851003</v>
      </c>
      <c r="AL38" s="27">
        <v>0</v>
      </c>
      <c r="AM38" s="27">
        <v>855.78627014160099</v>
      </c>
      <c r="AN38" s="27">
        <v>71.943662166595402</v>
      </c>
      <c r="AO38" s="27">
        <v>71.942775249481201</v>
      </c>
      <c r="AP38" s="27">
        <v>1306.1005544662401</v>
      </c>
      <c r="AQ38" s="27">
        <v>1306.0866398811299</v>
      </c>
      <c r="AR38" s="27">
        <v>55378.944946288997</v>
      </c>
      <c r="AS38" s="27">
        <v>5880.3109741210901</v>
      </c>
      <c r="AT38" s="27">
        <v>5880.0739135742097</v>
      </c>
      <c r="AU38" s="27">
        <v>23845.268188476501</v>
      </c>
      <c r="AV38" s="27">
        <v>61750.804809570298</v>
      </c>
      <c r="AW38" s="27">
        <v>55376.727050781199</v>
      </c>
      <c r="AX38" s="27">
        <v>1359.55518531799</v>
      </c>
      <c r="AY38" s="27">
        <v>2.4057240956462902</v>
      </c>
      <c r="AZ38" s="27">
        <v>15344.0451049804</v>
      </c>
      <c r="BA38" s="27">
        <v>13.542239576578099</v>
      </c>
      <c r="BB38" s="27">
        <v>3.05598236620426</v>
      </c>
      <c r="BC38" s="27">
        <v>719.21301317214898</v>
      </c>
      <c r="BD38" s="27">
        <v>30.137671083211899</v>
      </c>
      <c r="BE38" s="27">
        <v>1.83586120605468</v>
      </c>
      <c r="BF38" s="27">
        <v>0.78491443581879095</v>
      </c>
      <c r="BG38" s="27">
        <v>3435.0516433715802</v>
      </c>
      <c r="BH38" s="27">
        <v>170.38941955566401</v>
      </c>
      <c r="BI38" s="27">
        <v>62.462406158447202</v>
      </c>
      <c r="BJ38" s="27">
        <v>1730.9381942749001</v>
      </c>
      <c r="BK38" s="27">
        <v>1704.1164355277999</v>
      </c>
      <c r="BL38" s="27">
        <v>19.742239728569899</v>
      </c>
      <c r="BM38" s="27">
        <v>0.24966035783290799</v>
      </c>
      <c r="BN38" s="27">
        <v>119.23256522417</v>
      </c>
      <c r="BO38" s="27">
        <v>1.1685571633279299</v>
      </c>
      <c r="BP38" s="27">
        <v>127.080409288406</v>
      </c>
      <c r="BQ38" s="27">
        <v>17.817097306251501</v>
      </c>
      <c r="BR38" s="27">
        <v>5.0338802039623198</v>
      </c>
      <c r="BS38" s="27">
        <v>587.71889114379803</v>
      </c>
      <c r="BT38" s="27">
        <v>30.030997037887499</v>
      </c>
      <c r="BU38" s="27">
        <v>146.25417757034299</v>
      </c>
      <c r="BV38" s="27">
        <v>19.404729889705699</v>
      </c>
      <c r="BW38" s="27">
        <v>61.673881888389502</v>
      </c>
      <c r="BX38" s="27">
        <v>0.89851893897866797</v>
      </c>
      <c r="BY38" s="27">
        <v>1086.8426895141599</v>
      </c>
      <c r="BZ38" s="27">
        <v>262.60265660285899</v>
      </c>
      <c r="CA38" s="27">
        <v>262.60287219285902</v>
      </c>
      <c r="CB38" s="27">
        <v>23.371439278125699</v>
      </c>
      <c r="CC38" s="27">
        <v>3.3592943251132898</v>
      </c>
      <c r="CD38" s="27">
        <v>416.418701171875</v>
      </c>
      <c r="CE38" s="27">
        <v>36549.7578125</v>
      </c>
      <c r="CF38" s="27">
        <v>4114.6334600448599</v>
      </c>
      <c r="CG38" s="27">
        <v>3281.4280085563601</v>
      </c>
      <c r="CH38" s="27">
        <v>723.04539871215798</v>
      </c>
      <c r="CI38" s="27">
        <v>0</v>
      </c>
      <c r="CJ38" s="27">
        <v>357.746531486511</v>
      </c>
      <c r="CK38" s="27">
        <v>34879.209747314402</v>
      </c>
      <c r="CL38" s="27">
        <v>5279.2218112945502</v>
      </c>
      <c r="CM38" s="27">
        <v>2075.32576322555</v>
      </c>
      <c r="CN38" s="27">
        <f t="shared" si="1"/>
        <v>10576.932927535818</v>
      </c>
      <c r="CO38" s="27">
        <f t="shared" si="2"/>
        <v>5221.6569319081636</v>
      </c>
      <c r="CP38" s="27"/>
      <c r="CQ38" s="27"/>
      <c r="CR38" s="27"/>
      <c r="CS38" s="36">
        <f t="shared" si="3"/>
        <v>8.0003209673481304E-3</v>
      </c>
      <c r="CT38" s="51">
        <f t="shared" si="4"/>
        <v>-4.0118818144264268E-5</v>
      </c>
      <c r="CU38" s="51">
        <f t="shared" si="5"/>
        <v>-8.6939919099689564E-7</v>
      </c>
      <c r="CV38" s="51">
        <f t="shared" si="6"/>
        <v>-3.3301474510210203E-5</v>
      </c>
      <c r="CW38" s="51"/>
      <c r="CX38" s="36"/>
      <c r="CY38" s="36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2" x14ac:dyDescent="0.3">
      <c r="A39" s="29" t="s">
        <v>130</v>
      </c>
      <c r="B39" s="27">
        <v>109.004306793212</v>
      </c>
      <c r="C39" s="27">
        <v>828.40275573730401</v>
      </c>
      <c r="D39" s="27">
        <v>78.067125320434499</v>
      </c>
      <c r="E39" s="27">
        <v>78.067425727844196</v>
      </c>
      <c r="F39" s="27">
        <v>828.39547729492097</v>
      </c>
      <c r="G39" s="27">
        <v>828.39811706542901</v>
      </c>
      <c r="H39" s="27">
        <v>256.93731689453102</v>
      </c>
      <c r="I39" s="27">
        <v>1580.740858078</v>
      </c>
      <c r="J39" s="27">
        <v>1580.74377059936</v>
      </c>
      <c r="K39" s="27">
        <v>4170.52392578125</v>
      </c>
      <c r="L39" s="27">
        <v>260.13035678863503</v>
      </c>
      <c r="M39" s="27">
        <v>260.136138916015</v>
      </c>
      <c r="N39" s="27">
        <v>3195.64086914062</v>
      </c>
      <c r="O39" s="27">
        <v>3195.6402587890602</v>
      </c>
      <c r="P39" s="27">
        <v>646638.35693359305</v>
      </c>
      <c r="Q39" s="27">
        <v>60153171.46875</v>
      </c>
      <c r="R39" s="27">
        <v>646897.099609375</v>
      </c>
      <c r="S39" s="27">
        <v>1886.37243270874</v>
      </c>
      <c r="T39" s="27">
        <v>4773.7898864746003</v>
      </c>
      <c r="U39" s="27">
        <v>1296.83351516723</v>
      </c>
      <c r="V39" s="27">
        <v>3933.2149658203102</v>
      </c>
      <c r="W39" s="27">
        <v>1564.4498825073199</v>
      </c>
      <c r="X39" s="27">
        <v>1011.39564895629</v>
      </c>
      <c r="Y39" s="27">
        <v>3933.2490234375</v>
      </c>
      <c r="Z39" s="27">
        <v>7668.59814453125</v>
      </c>
      <c r="AA39" s="27">
        <v>32434.399169921799</v>
      </c>
      <c r="AB39" s="27">
        <v>1106.1276245117101</v>
      </c>
      <c r="AC39" s="27">
        <v>1106.12684631347</v>
      </c>
      <c r="AD39" s="27">
        <v>1106.11180114746</v>
      </c>
      <c r="AE39" s="27">
        <v>1414.12615251541</v>
      </c>
      <c r="AF39" s="27">
        <v>1120.7895202636701</v>
      </c>
      <c r="AG39" s="27">
        <v>1120.7451629638599</v>
      </c>
      <c r="AH39" s="27">
        <v>1789.4759788513099</v>
      </c>
      <c r="AI39" s="27">
        <v>37.497073158621703</v>
      </c>
      <c r="AJ39" s="27">
        <v>72.150773048400794</v>
      </c>
      <c r="AK39" s="27">
        <v>122.414638519287</v>
      </c>
      <c r="AL39" s="27">
        <v>0</v>
      </c>
      <c r="AM39" s="27">
        <v>1609.8450317382801</v>
      </c>
      <c r="AN39" s="27">
        <v>143.91999053955001</v>
      </c>
      <c r="AO39" s="27">
        <v>143.91815757751399</v>
      </c>
      <c r="AP39" s="27">
        <v>3081.9306945800699</v>
      </c>
      <c r="AQ39" s="27">
        <v>3081.9040985107399</v>
      </c>
      <c r="AR39" s="27">
        <v>123105.93066406201</v>
      </c>
      <c r="AS39" s="27">
        <v>15871.961242675699</v>
      </c>
      <c r="AT39" s="27">
        <v>15871.329528808499</v>
      </c>
      <c r="AU39" s="27">
        <v>44293.915771484302</v>
      </c>
      <c r="AV39" s="27">
        <v>140093.07714843701</v>
      </c>
      <c r="AW39" s="27">
        <v>123101.01464843701</v>
      </c>
      <c r="AX39" s="27">
        <v>2577.0129032135001</v>
      </c>
      <c r="AY39" s="27">
        <v>6.3824457917362398</v>
      </c>
      <c r="AZ39" s="27">
        <v>28123.7150268554</v>
      </c>
      <c r="BA39" s="27">
        <v>36.572393774986203</v>
      </c>
      <c r="BB39" s="27">
        <v>9.2291293144226003</v>
      </c>
      <c r="BC39" s="27">
        <v>1980.73154258728</v>
      </c>
      <c r="BD39" s="27">
        <v>85.889071345329199</v>
      </c>
      <c r="BE39" s="27">
        <v>5.5960893630981401</v>
      </c>
      <c r="BF39" s="27">
        <v>2.2434971295297101</v>
      </c>
      <c r="BG39" s="27">
        <v>9903.5138168334906</v>
      </c>
      <c r="BH39" s="27">
        <v>521.31640625</v>
      </c>
      <c r="BI39" s="27">
        <v>188.32467651367099</v>
      </c>
      <c r="BJ39" s="27">
        <v>4772.3831329345703</v>
      </c>
      <c r="BK39" s="27">
        <v>5131.1383981704703</v>
      </c>
      <c r="BL39" s="27">
        <v>59.972405180335002</v>
      </c>
      <c r="BM39" s="27">
        <v>0.74107813835143999</v>
      </c>
      <c r="BN39" s="27">
        <v>347.55061411857599</v>
      </c>
      <c r="BO39" s="27">
        <v>3.8021728172898199</v>
      </c>
      <c r="BP39" s="27">
        <v>342.17632961273102</v>
      </c>
      <c r="BQ39" s="27">
        <v>45.410023212432797</v>
      </c>
      <c r="BR39" s="27">
        <v>14.618324995040799</v>
      </c>
      <c r="BS39" s="27">
        <v>1566.30443191528</v>
      </c>
      <c r="BT39" s="27">
        <v>56.039934158325103</v>
      </c>
      <c r="BU39" s="27">
        <v>276.31958580016999</v>
      </c>
      <c r="BV39" s="27">
        <v>58.651454988867002</v>
      </c>
      <c r="BW39" s="27">
        <v>204.01726984977699</v>
      </c>
      <c r="BX39" s="27">
        <v>2.6499485042877402</v>
      </c>
      <c r="BY39" s="27">
        <v>2304.5271453857399</v>
      </c>
      <c r="BZ39" s="27">
        <v>1028.6773769855499</v>
      </c>
      <c r="CA39" s="27">
        <v>1028.6786432266199</v>
      </c>
      <c r="CB39" s="27">
        <v>41.875219106674102</v>
      </c>
      <c r="CC39" s="27">
        <v>6.4095336794853202</v>
      </c>
      <c r="CD39" s="27">
        <v>1255.50598144531</v>
      </c>
      <c r="CE39" s="27">
        <v>68844.2978515625</v>
      </c>
      <c r="CF39" s="27">
        <v>7485.818359375</v>
      </c>
      <c r="CG39" s="27">
        <v>5895.49291419982</v>
      </c>
      <c r="CH39" s="27">
        <v>1281.75731277465</v>
      </c>
      <c r="CI39" s="27">
        <v>0</v>
      </c>
      <c r="CJ39" s="27">
        <v>698.20494842529297</v>
      </c>
      <c r="CK39" s="27">
        <v>64408.644897460901</v>
      </c>
      <c r="CL39" s="27">
        <v>9498.0022354125904</v>
      </c>
      <c r="CM39" s="27">
        <v>3723.4561500549298</v>
      </c>
      <c r="CN39" s="27">
        <f t="shared" si="1"/>
        <v>19386.194805672832</v>
      </c>
      <c r="CO39" s="27">
        <f t="shared" si="2"/>
        <v>9382.846386145844</v>
      </c>
      <c r="CP39" s="27"/>
      <c r="CQ39" s="27"/>
      <c r="CR39" s="27"/>
      <c r="CS39" s="36">
        <f t="shared" si="3"/>
        <v>8.0003205231627995E-3</v>
      </c>
      <c r="CT39" s="51">
        <f t="shared" si="4"/>
        <v>-4.0003965066976165E-5</v>
      </c>
      <c r="CU39" s="51">
        <f t="shared" si="5"/>
        <v>-7.789428775113437E-7</v>
      </c>
      <c r="CV39" s="51">
        <f t="shared" si="6"/>
        <v>-3.2497328999109522E-5</v>
      </c>
      <c r="CW39" s="51"/>
      <c r="CX39" s="36"/>
      <c r="CY39" s="36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2" x14ac:dyDescent="0.3">
      <c r="A40" s="29" t="s">
        <v>39</v>
      </c>
      <c r="B40" s="27">
        <v>9.0249250233173299</v>
      </c>
      <c r="C40" s="27">
        <v>64.242323875427203</v>
      </c>
      <c r="D40" s="27">
        <v>5.73823738098144</v>
      </c>
      <c r="E40" s="27">
        <v>5.7382652163505501</v>
      </c>
      <c r="F40" s="27">
        <v>64.241445064544607</v>
      </c>
      <c r="G40" s="27">
        <v>64.241585969924898</v>
      </c>
      <c r="H40" s="27">
        <v>18.638873100280701</v>
      </c>
      <c r="I40" s="27">
        <v>117.532657563686</v>
      </c>
      <c r="J40" s="27">
        <v>117.533185601234</v>
      </c>
      <c r="K40" s="27">
        <v>383.628662109375</v>
      </c>
      <c r="L40" s="27">
        <v>23.7371799349784</v>
      </c>
      <c r="M40" s="27">
        <v>23.737279102206202</v>
      </c>
      <c r="N40" s="27">
        <v>208.17228698730401</v>
      </c>
      <c r="O40" s="27">
        <v>208.17237854003901</v>
      </c>
      <c r="P40" s="27">
        <v>49906.446945190401</v>
      </c>
      <c r="Q40" s="27">
        <v>4669514.15527343</v>
      </c>
      <c r="R40" s="27">
        <v>49926.419723510699</v>
      </c>
      <c r="S40" s="27">
        <v>143.05936646461399</v>
      </c>
      <c r="T40" s="27">
        <v>381.74972534179602</v>
      </c>
      <c r="U40" s="27">
        <v>101.84729111194601</v>
      </c>
      <c r="V40" s="27">
        <v>305.83461380004798</v>
      </c>
      <c r="W40" s="27">
        <v>116.055396318435</v>
      </c>
      <c r="X40" s="27">
        <v>77.104821532964706</v>
      </c>
      <c r="Y40" s="27">
        <v>305.83714675903298</v>
      </c>
      <c r="Z40" s="27">
        <v>658.38128662109295</v>
      </c>
      <c r="AA40" s="27">
        <v>2503.6919288635199</v>
      </c>
      <c r="AB40" s="27">
        <v>77.434968948364201</v>
      </c>
      <c r="AC40" s="27">
        <v>77.434915542602496</v>
      </c>
      <c r="AD40" s="27">
        <v>77.433889389038001</v>
      </c>
      <c r="AE40" s="27">
        <v>109.808013752102</v>
      </c>
      <c r="AF40" s="27">
        <v>82.452233076095496</v>
      </c>
      <c r="AG40" s="27">
        <v>82.4493088722229</v>
      </c>
      <c r="AH40" s="27">
        <v>133.65468418598101</v>
      </c>
      <c r="AI40" s="27">
        <v>3.1747754625976001</v>
      </c>
      <c r="AJ40" s="27">
        <v>5.2638089656829798</v>
      </c>
      <c r="AK40" s="27">
        <v>11.3196604251861</v>
      </c>
      <c r="AL40" s="27">
        <v>0</v>
      </c>
      <c r="AM40" s="27">
        <v>132.56071853637599</v>
      </c>
      <c r="AN40" s="27">
        <v>10.603488683700499</v>
      </c>
      <c r="AO40" s="27">
        <v>10.603383481502499</v>
      </c>
      <c r="AP40" s="27">
        <v>237.04492390155701</v>
      </c>
      <c r="AQ40" s="27">
        <v>237.04073297977399</v>
      </c>
      <c r="AR40" s="27">
        <v>9066.3139953613208</v>
      </c>
      <c r="AS40" s="27">
        <v>1157.7626571655201</v>
      </c>
      <c r="AT40" s="27">
        <v>1157.71411132812</v>
      </c>
      <c r="AU40" s="27">
        <v>3367.2810401916499</v>
      </c>
      <c r="AV40" s="27">
        <v>10306.110961914001</v>
      </c>
      <c r="AW40" s="27">
        <v>9065.9533386230396</v>
      </c>
      <c r="AX40" s="27">
        <v>198.39804017543699</v>
      </c>
      <c r="AY40" s="27">
        <v>0.54825504712061901</v>
      </c>
      <c r="AZ40" s="27">
        <v>2118.26710891723</v>
      </c>
      <c r="BA40" s="27">
        <v>3.1582975871860901</v>
      </c>
      <c r="BB40" s="27">
        <v>0.80454294010996796</v>
      </c>
      <c r="BC40" s="27">
        <v>163.27232706546701</v>
      </c>
      <c r="BD40" s="27">
        <v>7.62825793586671</v>
      </c>
      <c r="BE40" s="27">
        <v>0.497182697057724</v>
      </c>
      <c r="BF40" s="27">
        <v>0.175534647190943</v>
      </c>
      <c r="BG40" s="27">
        <v>856.95170259475697</v>
      </c>
      <c r="BH40" s="27">
        <v>47.953411102294901</v>
      </c>
      <c r="BI40" s="27">
        <v>14.9813013076782</v>
      </c>
      <c r="BJ40" s="27">
        <v>402.03436565399102</v>
      </c>
      <c r="BK40" s="27">
        <v>454.91475209593699</v>
      </c>
      <c r="BL40" s="27">
        <v>5.4857535259798098</v>
      </c>
      <c r="BM40" s="27">
        <v>6.51601552963256E-2</v>
      </c>
      <c r="BN40" s="27">
        <v>31.150107696652402</v>
      </c>
      <c r="BO40" s="27">
        <v>0.31111824093386498</v>
      </c>
      <c r="BP40" s="27">
        <v>28.9141745865345</v>
      </c>
      <c r="BQ40" s="27">
        <v>3.7170467227697301</v>
      </c>
      <c r="BR40" s="27">
        <v>1.2116669267416</v>
      </c>
      <c r="BS40" s="27">
        <v>132.37600660324</v>
      </c>
      <c r="BT40" s="27">
        <v>4.1342647671699497</v>
      </c>
      <c r="BU40" s="27">
        <v>20.8982752561569</v>
      </c>
      <c r="BV40" s="27">
        <v>5.3607338008005101</v>
      </c>
      <c r="BW40" s="27">
        <v>17.1325930953025</v>
      </c>
      <c r="BX40" s="27">
        <v>0.239117275908938</v>
      </c>
      <c r="BY40" s="27">
        <v>62.1459994316101</v>
      </c>
      <c r="BZ40" s="27">
        <v>85.443833470344501</v>
      </c>
      <c r="CA40" s="27">
        <v>85.443773835897403</v>
      </c>
      <c r="CB40" s="27">
        <v>3.2267047129571398</v>
      </c>
      <c r="CC40" s="27">
        <v>0.47065120190381998</v>
      </c>
      <c r="CD40" s="27">
        <v>99.87646484375</v>
      </c>
      <c r="CE40" s="27">
        <v>5200.8985061645499</v>
      </c>
      <c r="CF40" s="27">
        <v>569.76741909980694</v>
      </c>
      <c r="CG40" s="27">
        <v>446.38778245448998</v>
      </c>
      <c r="CH40" s="27">
        <v>96.162184476852403</v>
      </c>
      <c r="CI40" s="27">
        <v>0</v>
      </c>
      <c r="CJ40" s="27">
        <v>50.356109380722003</v>
      </c>
      <c r="CK40" s="27">
        <v>4887.7526245117097</v>
      </c>
      <c r="CL40" s="27">
        <v>725.39228868484497</v>
      </c>
      <c r="CM40" s="27">
        <v>283.498338937759</v>
      </c>
      <c r="CN40" s="27">
        <f t="shared" si="1"/>
        <v>1460.1605365687153</v>
      </c>
      <c r="CO40" s="27">
        <f t="shared" si="2"/>
        <v>716.90801088094281</v>
      </c>
      <c r="CP40" s="27"/>
      <c r="CQ40" s="27"/>
      <c r="CR40" s="27"/>
      <c r="CS40" s="36">
        <f t="shared" si="3"/>
        <v>8.0003246016655417E-3</v>
      </c>
      <c r="CT40" s="51">
        <f t="shared" si="4"/>
        <v>-4.0551056599358479E-5</v>
      </c>
      <c r="CU40" s="51">
        <f t="shared" si="5"/>
        <v>3.0163249820646202E-6</v>
      </c>
      <c r="CV40" s="51">
        <f t="shared" si="6"/>
        <v>-3.3606321554712629E-5</v>
      </c>
      <c r="CW40" s="51"/>
      <c r="CX40" s="36"/>
      <c r="CY40" s="36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2" x14ac:dyDescent="0.3">
      <c r="A41" s="29" t="s">
        <v>40</v>
      </c>
      <c r="B41" s="27">
        <v>54.389910221099797</v>
      </c>
      <c r="C41" s="27">
        <v>470.76234054565401</v>
      </c>
      <c r="D41" s="27">
        <v>44.103402137756298</v>
      </c>
      <c r="E41" s="27">
        <v>44.103427410125697</v>
      </c>
      <c r="F41" s="27">
        <v>470.758556365966</v>
      </c>
      <c r="G41" s="27">
        <v>470.76001358032198</v>
      </c>
      <c r="H41" s="27">
        <v>158.33436584472599</v>
      </c>
      <c r="I41" s="27">
        <v>982.17228889465298</v>
      </c>
      <c r="J41" s="27">
        <v>982.175230026245</v>
      </c>
      <c r="K41" s="27">
        <v>1953.07702636718</v>
      </c>
      <c r="L41" s="27">
        <v>141.95492208003901</v>
      </c>
      <c r="M41" s="27">
        <v>141.95822107791901</v>
      </c>
      <c r="N41" s="27">
        <v>1720.4154663085901</v>
      </c>
      <c r="O41" s="27">
        <v>1720.4152526855401</v>
      </c>
      <c r="P41" s="27">
        <v>450643.87670898403</v>
      </c>
      <c r="Q41" s="27">
        <v>32514040.53125</v>
      </c>
      <c r="R41" s="27">
        <v>450824.203857421</v>
      </c>
      <c r="S41" s="27">
        <v>1454.5397644042901</v>
      </c>
      <c r="T41" s="27">
        <v>2721.8992919921802</v>
      </c>
      <c r="U41" s="27">
        <v>762.38186836242596</v>
      </c>
      <c r="V41" s="27">
        <v>2765.7611694335901</v>
      </c>
      <c r="W41" s="27">
        <v>998.40035629272404</v>
      </c>
      <c r="X41" s="27">
        <v>673.730505943298</v>
      </c>
      <c r="Y41" s="27">
        <v>2765.7816162109302</v>
      </c>
      <c r="Z41" s="27">
        <v>5291.0628662109302</v>
      </c>
      <c r="AA41" s="27">
        <v>19636.2492675781</v>
      </c>
      <c r="AB41" s="27">
        <v>659.26275634765602</v>
      </c>
      <c r="AC41" s="27">
        <v>659.26266479492097</v>
      </c>
      <c r="AD41" s="27">
        <v>659.25334167480401</v>
      </c>
      <c r="AE41" s="27">
        <v>934.73737215995698</v>
      </c>
      <c r="AF41" s="27">
        <v>736.91784667968705</v>
      </c>
      <c r="AG41" s="27">
        <v>736.88818740844704</v>
      </c>
      <c r="AH41" s="27">
        <v>1262.8255167007401</v>
      </c>
      <c r="AI41" s="27">
        <v>20.686147715896301</v>
      </c>
      <c r="AJ41" s="27">
        <v>43.811890125274601</v>
      </c>
      <c r="AK41" s="27">
        <v>57.031711578369098</v>
      </c>
      <c r="AL41" s="27">
        <v>0</v>
      </c>
      <c r="AM41" s="27">
        <v>862.21302795410099</v>
      </c>
      <c r="AN41" s="27">
        <v>85.433408737182603</v>
      </c>
      <c r="AO41" s="27">
        <v>85.432292938232393</v>
      </c>
      <c r="AP41" s="27">
        <v>1860.6302537918</v>
      </c>
      <c r="AQ41" s="27">
        <v>1860.61903476715</v>
      </c>
      <c r="AR41" s="27">
        <v>81188.927734375</v>
      </c>
      <c r="AS41" s="27">
        <v>10188.863708495999</v>
      </c>
      <c r="AT41" s="27">
        <v>10188.460540771401</v>
      </c>
      <c r="AU41" s="27">
        <v>28979.2841796875</v>
      </c>
      <c r="AV41" s="27">
        <v>92111</v>
      </c>
      <c r="AW41" s="27">
        <v>81185.6767578125</v>
      </c>
      <c r="AX41" s="27">
        <v>1580.7345809936501</v>
      </c>
      <c r="AY41" s="27">
        <v>3.8212406409438699</v>
      </c>
      <c r="AZ41" s="27">
        <v>19095.880615234299</v>
      </c>
      <c r="BA41" s="27">
        <v>21.395191341638501</v>
      </c>
      <c r="BB41" s="27">
        <v>5.7464078329503501</v>
      </c>
      <c r="BC41" s="27">
        <v>1160.1395921707101</v>
      </c>
      <c r="BD41" s="27">
        <v>42.651528060436199</v>
      </c>
      <c r="BE41" s="27">
        <v>2.6726734638214098</v>
      </c>
      <c r="BF41" s="27">
        <v>1.33291917294263</v>
      </c>
      <c r="BG41" s="27">
        <v>5190.7262268066397</v>
      </c>
      <c r="BH41" s="27">
        <v>244.135498046875</v>
      </c>
      <c r="BI41" s="27">
        <v>95.121124267578097</v>
      </c>
      <c r="BJ41" s="27">
        <v>2708.7250480651801</v>
      </c>
      <c r="BK41" s="27">
        <v>2482.01274061203</v>
      </c>
      <c r="BL41" s="27">
        <v>28.314798336475999</v>
      </c>
      <c r="BM41" s="27">
        <v>0.36089918017387301</v>
      </c>
      <c r="BN41" s="27">
        <v>175.59110677242199</v>
      </c>
      <c r="BO41" s="27">
        <v>2.3108456376939999</v>
      </c>
      <c r="BP41" s="27">
        <v>192.274797439575</v>
      </c>
      <c r="BQ41" s="27">
        <v>26.542261004447901</v>
      </c>
      <c r="BR41" s="27">
        <v>8.7324504852294904</v>
      </c>
      <c r="BS41" s="27">
        <v>890.40154457092206</v>
      </c>
      <c r="BT41" s="27">
        <v>34.383778095245297</v>
      </c>
      <c r="BU41" s="27">
        <v>172.226716995239</v>
      </c>
      <c r="BV41" s="27">
        <v>29.926524262875301</v>
      </c>
      <c r="BW41" s="27">
        <v>115.23949456214901</v>
      </c>
      <c r="BX41" s="27">
        <v>1.35697509138844</v>
      </c>
      <c r="BY41" s="27">
        <v>2597.4369354248001</v>
      </c>
      <c r="BZ41" s="27">
        <v>600.28174161910999</v>
      </c>
      <c r="CA41" s="27">
        <v>600.28262627124695</v>
      </c>
      <c r="CB41" s="27">
        <v>25.788771867752001</v>
      </c>
      <c r="CC41" s="27">
        <v>3.8653159141540501</v>
      </c>
      <c r="CD41" s="27">
        <v>634.14129638671795</v>
      </c>
      <c r="CE41" s="27">
        <v>45007.718872070298</v>
      </c>
      <c r="CF41" s="27">
        <v>5096.8182754516602</v>
      </c>
      <c r="CG41" s="27">
        <v>4096.8480777740397</v>
      </c>
      <c r="CH41" s="27">
        <v>908.31492567062298</v>
      </c>
      <c r="CI41" s="27">
        <v>0</v>
      </c>
      <c r="CJ41" s="27">
        <v>482.02265930175702</v>
      </c>
      <c r="CK41" s="27">
        <v>42580.421508788997</v>
      </c>
      <c r="CL41" s="27">
        <v>6228.18406295776</v>
      </c>
      <c r="CM41" s="27">
        <v>2484.7415695190398</v>
      </c>
      <c r="CN41" s="27">
        <f t="shared" si="1"/>
        <v>13163.142253407927</v>
      </c>
      <c r="CO41" s="27">
        <f t="shared" si="2"/>
        <v>6159.8255707862018</v>
      </c>
      <c r="CP41" s="27"/>
      <c r="CQ41" s="27"/>
      <c r="CR41" s="27"/>
      <c r="CS41" s="36">
        <f t="shared" si="3"/>
        <v>8.0003240294827666E-3</v>
      </c>
      <c r="CT41" s="51">
        <f t="shared" si="4"/>
        <v>-4.0269778318405646E-5</v>
      </c>
      <c r="CU41" s="51">
        <f t="shared" si="5"/>
        <v>-2.2274090493723876E-6</v>
      </c>
      <c r="CV41" s="51">
        <f t="shared" si="6"/>
        <v>-3.1823813818843373E-5</v>
      </c>
      <c r="CW41" s="51"/>
      <c r="CX41" s="36"/>
      <c r="CY41" s="36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2" x14ac:dyDescent="0.3">
      <c r="A42" s="29" t="s">
        <v>41</v>
      </c>
      <c r="B42" s="27">
        <v>15.0328996181488</v>
      </c>
      <c r="C42" s="27">
        <v>133.66453552246</v>
      </c>
      <c r="D42" s="27">
        <v>13.1425008773803</v>
      </c>
      <c r="E42" s="27">
        <v>13.1425034999847</v>
      </c>
      <c r="F42" s="27">
        <v>133.663368225097</v>
      </c>
      <c r="G42" s="27">
        <v>133.66380977630601</v>
      </c>
      <c r="H42" s="27">
        <v>47.368302822113002</v>
      </c>
      <c r="I42" s="27">
        <v>263.62897300720198</v>
      </c>
      <c r="J42" s="27">
        <v>263.62807321548399</v>
      </c>
      <c r="K42" s="27">
        <v>298.53884887695301</v>
      </c>
      <c r="L42" s="27">
        <v>34.479234278202</v>
      </c>
      <c r="M42" s="27">
        <v>34.479921221733001</v>
      </c>
      <c r="N42" s="27">
        <v>483.76161956787098</v>
      </c>
      <c r="O42" s="27">
        <v>483.76148986816401</v>
      </c>
      <c r="P42" s="27">
        <v>93606.4325561523</v>
      </c>
      <c r="Q42" s="27">
        <v>6441255.6484375</v>
      </c>
      <c r="R42" s="27">
        <v>93643.8934936523</v>
      </c>
      <c r="S42" s="27">
        <v>260.30023050308199</v>
      </c>
      <c r="T42" s="27">
        <v>768.36925888061501</v>
      </c>
      <c r="U42" s="27">
        <v>207.24017000198299</v>
      </c>
      <c r="V42" s="27">
        <v>582.82598876953102</v>
      </c>
      <c r="W42" s="27">
        <v>279.47571468353198</v>
      </c>
      <c r="X42" s="27">
        <v>163.78605937957701</v>
      </c>
      <c r="Y42" s="27">
        <v>582.83087921142499</v>
      </c>
      <c r="Z42" s="27">
        <v>1127.8845825195301</v>
      </c>
      <c r="AA42" s="27">
        <v>5397.5650634765598</v>
      </c>
      <c r="AB42" s="27">
        <v>193.56566619873001</v>
      </c>
      <c r="AC42" s="27">
        <v>193.566123962402</v>
      </c>
      <c r="AD42" s="27">
        <v>193.56294631957999</v>
      </c>
      <c r="AE42" s="27">
        <v>212.04473388195001</v>
      </c>
      <c r="AF42" s="27">
        <v>188.52641582488999</v>
      </c>
      <c r="AG42" s="27">
        <v>188.51851844787501</v>
      </c>
      <c r="AH42" s="27">
        <v>280.50557112693701</v>
      </c>
      <c r="AI42" s="27">
        <v>5.2126514995470599</v>
      </c>
      <c r="AJ42" s="27">
        <v>14.219887495040799</v>
      </c>
      <c r="AK42" s="27">
        <v>14.198996663093499</v>
      </c>
      <c r="AL42" s="27">
        <v>0</v>
      </c>
      <c r="AM42" s="27">
        <v>210.01926803588799</v>
      </c>
      <c r="AN42" s="27">
        <v>25.1200623512268</v>
      </c>
      <c r="AO42" s="27">
        <v>25.119770526885901</v>
      </c>
      <c r="AP42" s="27">
        <v>335.65399551391602</v>
      </c>
      <c r="AQ42" s="27">
        <v>335.65053510665803</v>
      </c>
      <c r="AR42" s="27">
        <v>20856.672607421799</v>
      </c>
      <c r="AS42" s="27">
        <v>2520.60231018066</v>
      </c>
      <c r="AT42" s="27">
        <v>2520.50366210937</v>
      </c>
      <c r="AU42" s="27">
        <v>7199.9254760742097</v>
      </c>
      <c r="AV42" s="27">
        <v>23564.8553466796</v>
      </c>
      <c r="AW42" s="27">
        <v>20855.8369140625</v>
      </c>
      <c r="AX42" s="27">
        <v>426.53283596038801</v>
      </c>
      <c r="AY42" s="27">
        <v>0.85005464975256395</v>
      </c>
      <c r="AZ42" s="27">
        <v>4536.3910369873001</v>
      </c>
      <c r="BA42" s="27">
        <v>4.95067155361175</v>
      </c>
      <c r="BB42" s="27">
        <v>1.2599096149206099</v>
      </c>
      <c r="BC42" s="27">
        <v>352.261232852935</v>
      </c>
      <c r="BD42" s="27">
        <v>7.8896063640713603</v>
      </c>
      <c r="BE42" s="27">
        <v>0.43174073100089999</v>
      </c>
      <c r="BF42" s="27">
        <v>0.322429570835083</v>
      </c>
      <c r="BG42" s="27">
        <v>1152.24594306945</v>
      </c>
      <c r="BH42" s="27">
        <v>37.317367553710902</v>
      </c>
      <c r="BI42" s="27">
        <v>17.631694793701101</v>
      </c>
      <c r="BJ42" s="27">
        <v>723.642358779907</v>
      </c>
      <c r="BK42" s="27">
        <v>428.60432839393599</v>
      </c>
      <c r="BL42" s="27">
        <v>4.4588420465588499</v>
      </c>
      <c r="BM42" s="27">
        <v>5.9432908892631503E-2</v>
      </c>
      <c r="BN42" s="27">
        <v>32.827916055917697</v>
      </c>
      <c r="BO42" s="27">
        <v>0.56886493787169401</v>
      </c>
      <c r="BP42" s="27">
        <v>47.963268399238501</v>
      </c>
      <c r="BQ42" s="27">
        <v>6.5034760534763301</v>
      </c>
      <c r="BR42" s="27">
        <v>2.1890558004379201</v>
      </c>
      <c r="BS42" s="27">
        <v>227.50984382629301</v>
      </c>
      <c r="BT42" s="27">
        <v>10.144432067871</v>
      </c>
      <c r="BU42" s="27">
        <v>48.484924793243401</v>
      </c>
      <c r="BV42" s="27">
        <v>5.1707541765645102</v>
      </c>
      <c r="BW42" s="27">
        <v>28.1999462842941</v>
      </c>
      <c r="BX42" s="27">
        <v>0.24179689469747201</v>
      </c>
      <c r="BY42" s="27">
        <v>414.17356681823702</v>
      </c>
      <c r="BZ42" s="27">
        <v>74.275983810424805</v>
      </c>
      <c r="CA42" s="27">
        <v>74.276046156883197</v>
      </c>
      <c r="CB42" s="27">
        <v>7.1245049238204903</v>
      </c>
      <c r="CC42" s="27">
        <v>1.27778457105159</v>
      </c>
      <c r="CD42" s="27">
        <v>117.545204162597</v>
      </c>
      <c r="CE42" s="27">
        <v>11063.681854248</v>
      </c>
      <c r="CF42" s="27">
        <v>1185.96225357055</v>
      </c>
      <c r="CG42" s="27">
        <v>934.393823623657</v>
      </c>
      <c r="CH42" s="27">
        <v>205.005828142166</v>
      </c>
      <c r="CI42" s="27">
        <v>0</v>
      </c>
      <c r="CJ42" s="27">
        <v>111.55234479904099</v>
      </c>
      <c r="CK42" s="27">
        <v>10410.6211853027</v>
      </c>
      <c r="CL42" s="27">
        <v>1542.3434143066399</v>
      </c>
      <c r="CM42" s="27">
        <v>601.06663656234696</v>
      </c>
      <c r="CN42" s="27">
        <f t="shared" si="1"/>
        <v>3127.0179019296238</v>
      </c>
      <c r="CO42" s="27">
        <f t="shared" si="2"/>
        <v>1522.2438760892242</v>
      </c>
      <c r="CP42" s="27"/>
      <c r="CQ42" s="27"/>
      <c r="CR42" s="27"/>
      <c r="CS42" s="36">
        <f t="shared" si="3"/>
        <v>8.0003213705894562E-3</v>
      </c>
      <c r="CT42" s="51">
        <f t="shared" si="4"/>
        <v>-4.014396582671213E-5</v>
      </c>
      <c r="CU42" s="51">
        <f t="shared" si="5"/>
        <v>-6.4578608187931055E-7</v>
      </c>
      <c r="CV42" s="51">
        <f t="shared" si="6"/>
        <v>-2.2779127372778493E-5</v>
      </c>
      <c r="CW42" s="51"/>
      <c r="CX42" s="36"/>
      <c r="CY42" s="36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2" x14ac:dyDescent="0.3">
      <c r="A43" s="29" t="s">
        <v>42</v>
      </c>
      <c r="B43" s="27">
        <v>81.739503860473604</v>
      </c>
      <c r="C43" s="27">
        <v>690.56021118164006</v>
      </c>
      <c r="D43" s="27">
        <v>63.736069679260197</v>
      </c>
      <c r="E43" s="27">
        <v>63.736068725585902</v>
      </c>
      <c r="F43" s="27">
        <v>690.55497741699196</v>
      </c>
      <c r="G43" s="27">
        <v>690.55702972412098</v>
      </c>
      <c r="H43" s="27">
        <v>225.29104614257801</v>
      </c>
      <c r="I43" s="27">
        <v>1395.61813640594</v>
      </c>
      <c r="J43" s="27">
        <v>1395.6200523376399</v>
      </c>
      <c r="K43" s="27">
        <v>2839.26025390625</v>
      </c>
      <c r="L43" s="27">
        <v>206.96554660797099</v>
      </c>
      <c r="M43" s="27">
        <v>206.970268964767</v>
      </c>
      <c r="N43" s="27">
        <v>2580.64965820312</v>
      </c>
      <c r="O43" s="27">
        <v>2580.6497192382799</v>
      </c>
      <c r="P43" s="27">
        <v>616491.0234375</v>
      </c>
      <c r="Q43" s="27">
        <v>46539538.25</v>
      </c>
      <c r="R43" s="27">
        <v>616737.78442382801</v>
      </c>
      <c r="S43" s="27">
        <v>1845.0243797302201</v>
      </c>
      <c r="T43" s="27">
        <v>3950.7186584472602</v>
      </c>
      <c r="U43" s="27">
        <v>1123.38806533813</v>
      </c>
      <c r="V43" s="27">
        <v>3729.4871826171802</v>
      </c>
      <c r="W43" s="27">
        <v>1449.4036407470701</v>
      </c>
      <c r="X43" s="27">
        <v>961.50265550613403</v>
      </c>
      <c r="Y43" s="27">
        <v>3729.51879882812</v>
      </c>
      <c r="Z43" s="27">
        <v>7084.8394775390598</v>
      </c>
      <c r="AA43" s="27">
        <v>28800.328735351501</v>
      </c>
      <c r="AB43" s="27">
        <v>957.53268432617097</v>
      </c>
      <c r="AC43" s="27">
        <v>957.53309631347599</v>
      </c>
      <c r="AD43" s="27">
        <v>957.51925659179597</v>
      </c>
      <c r="AE43" s="27">
        <v>1297.1890730857799</v>
      </c>
      <c r="AF43" s="27">
        <v>1010.75304412841</v>
      </c>
      <c r="AG43" s="27">
        <v>1010.71239471435</v>
      </c>
      <c r="AH43" s="27">
        <v>1739.97267532348</v>
      </c>
      <c r="AI43" s="27">
        <v>28.634285904467099</v>
      </c>
      <c r="AJ43" s="27">
        <v>59.682134628295898</v>
      </c>
      <c r="AK43" s="27">
        <v>82.749317169189396</v>
      </c>
      <c r="AL43" s="27">
        <v>0</v>
      </c>
      <c r="AM43" s="27">
        <v>1265.4959411621001</v>
      </c>
      <c r="AN43" s="27">
        <v>124.02900505065899</v>
      </c>
      <c r="AO43" s="27">
        <v>124.02726936340299</v>
      </c>
      <c r="AP43" s="27">
        <v>2572.17893218994</v>
      </c>
      <c r="AQ43" s="27">
        <v>2572.15503311157</v>
      </c>
      <c r="AR43" s="27">
        <v>111116.8515625</v>
      </c>
      <c r="AS43" s="27">
        <v>14216.521179199201</v>
      </c>
      <c r="AT43" s="27">
        <v>14215.961303710899</v>
      </c>
      <c r="AU43" s="27">
        <v>41081.006225585901</v>
      </c>
      <c r="AV43" s="27">
        <v>126339.035644531</v>
      </c>
      <c r="AW43" s="27">
        <v>111112.38769531201</v>
      </c>
      <c r="AX43" s="27">
        <v>2286.0657711028998</v>
      </c>
      <c r="AY43" s="27">
        <v>4.6457156469114098</v>
      </c>
      <c r="AZ43" s="27">
        <v>26761.4132690429</v>
      </c>
      <c r="BA43" s="27">
        <v>26.113975882530202</v>
      </c>
      <c r="BB43" s="27">
        <v>6.6501578018069196</v>
      </c>
      <c r="BC43" s="27">
        <v>1531.90161132812</v>
      </c>
      <c r="BD43" s="27">
        <v>59.889225721359203</v>
      </c>
      <c r="BE43" s="27">
        <v>3.9056904315948402</v>
      </c>
      <c r="BF43" s="27">
        <v>1.70576766878366</v>
      </c>
      <c r="BG43" s="27">
        <v>7095.7176818847602</v>
      </c>
      <c r="BH43" s="27">
        <v>354.90731811523398</v>
      </c>
      <c r="BI43" s="27">
        <v>140.99089050292901</v>
      </c>
      <c r="BJ43" s="27">
        <v>3508.8376083374001</v>
      </c>
      <c r="BK43" s="27">
        <v>3586.8780050277701</v>
      </c>
      <c r="BL43" s="27">
        <v>40.997943207621503</v>
      </c>
      <c r="BM43" s="27">
        <v>0.520812928676605</v>
      </c>
      <c r="BN43" s="27">
        <v>240.08660042285899</v>
      </c>
      <c r="BO43" s="27">
        <v>2.9108075723051998</v>
      </c>
      <c r="BP43" s="27">
        <v>241.767629623413</v>
      </c>
      <c r="BQ43" s="27">
        <v>33.379724502563398</v>
      </c>
      <c r="BR43" s="27">
        <v>10.535151064395899</v>
      </c>
      <c r="BS43" s="27">
        <v>1104.38536834716</v>
      </c>
      <c r="BT43" s="27">
        <v>49.258111953735302</v>
      </c>
      <c r="BU43" s="27">
        <v>240.007312774658</v>
      </c>
      <c r="BV43" s="27">
        <v>40.404461728408897</v>
      </c>
      <c r="BW43" s="27">
        <v>157.31358075141901</v>
      </c>
      <c r="BX43" s="27">
        <v>1.84310212603304</v>
      </c>
      <c r="BY43" s="27">
        <v>3350.8164825439399</v>
      </c>
      <c r="BZ43" s="27">
        <v>712.23274254798798</v>
      </c>
      <c r="CA43" s="27">
        <v>712.23478126525799</v>
      </c>
      <c r="CB43" s="27">
        <v>37.720758676528902</v>
      </c>
      <c r="CC43" s="27">
        <v>5.2027929425239501</v>
      </c>
      <c r="CD43" s="27">
        <v>939.93994140625</v>
      </c>
      <c r="CE43" s="27">
        <v>63698.093017578103</v>
      </c>
      <c r="CF43" s="27">
        <v>7157.9916343688901</v>
      </c>
      <c r="CG43" s="27">
        <v>5716.95896911621</v>
      </c>
      <c r="CH43" s="27">
        <v>1262.2126278877199</v>
      </c>
      <c r="CI43" s="27">
        <v>0</v>
      </c>
      <c r="CJ43" s="27">
        <v>675.15314483642499</v>
      </c>
      <c r="CK43" s="27">
        <v>60120.988647460901</v>
      </c>
      <c r="CL43" s="27">
        <v>8941.6551895141602</v>
      </c>
      <c r="CM43" s="27">
        <v>3543.67258071899</v>
      </c>
      <c r="CN43" s="27">
        <f t="shared" si="1"/>
        <v>18447.135110470947</v>
      </c>
      <c r="CO43" s="27">
        <f t="shared" si="2"/>
        <v>8842.4149978928526</v>
      </c>
      <c r="CP43" s="27"/>
      <c r="CQ43" s="27"/>
      <c r="CR43" s="27"/>
      <c r="CS43" s="36">
        <f t="shared" si="3"/>
        <v>8.0003226158245865E-3</v>
      </c>
      <c r="CT43" s="51">
        <f t="shared" si="4"/>
        <v>-4.0289537359799398E-5</v>
      </c>
      <c r="CU43" s="51">
        <f t="shared" si="5"/>
        <v>2.9151661364604638E-7</v>
      </c>
      <c r="CV43" s="51">
        <f t="shared" si="6"/>
        <v>-3.411911063576518E-5</v>
      </c>
      <c r="CW43" s="51"/>
      <c r="CX43" s="36"/>
      <c r="CY43" s="36"/>
      <c r="CZ43" s="27"/>
      <c r="DA43" s="27"/>
      <c r="DB43" s="27"/>
      <c r="DC43" s="27"/>
      <c r="DD43" s="27"/>
      <c r="DE43" s="27"/>
      <c r="DF43" s="27"/>
      <c r="DG43" s="27"/>
      <c r="DH43" s="27"/>
    </row>
    <row r="44" spans="1:112" x14ac:dyDescent="0.3">
      <c r="A44" s="29" t="s">
        <v>43</v>
      </c>
      <c r="B44" s="27">
        <v>202.763633728027</v>
      </c>
      <c r="C44" s="27">
        <v>1654.86669921875</v>
      </c>
      <c r="D44" s="27">
        <v>172.87686920166001</v>
      </c>
      <c r="E44" s="27">
        <v>172.87697982788001</v>
      </c>
      <c r="F44" s="27">
        <v>1654.85241699218</v>
      </c>
      <c r="G44" s="27">
        <v>1654.8571166992101</v>
      </c>
      <c r="H44" s="27">
        <v>586.51074981689396</v>
      </c>
      <c r="I44" s="27">
        <v>2924.65843200683</v>
      </c>
      <c r="J44" s="27">
        <v>2924.66575241088</v>
      </c>
      <c r="K44" s="27">
        <v>9470.2451171875</v>
      </c>
      <c r="L44" s="27">
        <v>484.90301418304398</v>
      </c>
      <c r="M44" s="27">
        <v>484.91466236114502</v>
      </c>
      <c r="N44" s="27">
        <v>6651.78955078125</v>
      </c>
      <c r="O44" s="27">
        <v>6651.7884521484302</v>
      </c>
      <c r="P44" s="27">
        <v>1585428.89208984</v>
      </c>
      <c r="Q44" s="27">
        <v>165967050</v>
      </c>
      <c r="R44" s="27">
        <v>1586063.515625</v>
      </c>
      <c r="S44" s="27">
        <v>5425.6960601806604</v>
      </c>
      <c r="T44" s="27">
        <v>9671.1355285644495</v>
      </c>
      <c r="U44" s="27">
        <v>2468.9172897338799</v>
      </c>
      <c r="V44" s="27">
        <v>9383.9191894531195</v>
      </c>
      <c r="W44" s="27">
        <v>3212.1101837158199</v>
      </c>
      <c r="X44" s="27">
        <v>2062.4835691451999</v>
      </c>
      <c r="Y44" s="27">
        <v>9383.9997558593695</v>
      </c>
      <c r="Z44" s="27">
        <v>16193.499511718701</v>
      </c>
      <c r="AA44" s="27">
        <v>63480.798339843699</v>
      </c>
      <c r="AB44" s="27">
        <v>2494.6178283691402</v>
      </c>
      <c r="AC44" s="27">
        <v>2494.6230773925699</v>
      </c>
      <c r="AD44" s="27">
        <v>2494.5823974609302</v>
      </c>
      <c r="AE44" s="27">
        <v>3095.7758626937798</v>
      </c>
      <c r="AF44" s="27">
        <v>2824.1868743896398</v>
      </c>
      <c r="AG44" s="27">
        <v>2824.0783920288</v>
      </c>
      <c r="AH44" s="27">
        <v>4145.9324913024902</v>
      </c>
      <c r="AI44" s="27">
        <v>84.050362348556504</v>
      </c>
      <c r="AJ44" s="27">
        <v>188.03663635253901</v>
      </c>
      <c r="AK44" s="27">
        <v>231.72821426391599</v>
      </c>
      <c r="AL44" s="27">
        <v>0</v>
      </c>
      <c r="AM44" s="27">
        <v>3328.2861938476499</v>
      </c>
      <c r="AN44" s="27">
        <v>308.29780197143498</v>
      </c>
      <c r="AO44" s="27">
        <v>308.29348373413001</v>
      </c>
      <c r="AP44" s="27">
        <v>7972.7898712158203</v>
      </c>
      <c r="AQ44" s="27">
        <v>7972.7316131591797</v>
      </c>
      <c r="AR44" s="27">
        <v>308235.236328125</v>
      </c>
      <c r="AS44" s="27">
        <v>41963.9090576171</v>
      </c>
      <c r="AT44" s="27">
        <v>41962.232788085901</v>
      </c>
      <c r="AU44" s="27">
        <v>94238.41015625</v>
      </c>
      <c r="AV44" s="27">
        <v>353009.21777343698</v>
      </c>
      <c r="AW44" s="27">
        <v>308222.95019531198</v>
      </c>
      <c r="AX44" s="27">
        <v>5279.0447082519504</v>
      </c>
      <c r="AY44" s="27">
        <v>14.043512940406799</v>
      </c>
      <c r="AZ44" s="27">
        <v>61418.410522460901</v>
      </c>
      <c r="BA44" s="27">
        <v>79.105245590209904</v>
      </c>
      <c r="BB44" s="27">
        <v>22.4647445231676</v>
      </c>
      <c r="BC44" s="27">
        <v>4994.73876190185</v>
      </c>
      <c r="BD44" s="27">
        <v>187.618749976158</v>
      </c>
      <c r="BE44" s="27">
        <v>13.254797935485801</v>
      </c>
      <c r="BF44" s="27">
        <v>4.8831775784492404</v>
      </c>
      <c r="BG44" s="27">
        <v>23029.228958129799</v>
      </c>
      <c r="BH44" s="27">
        <v>1183.78247070312</v>
      </c>
      <c r="BI44" s="27">
        <v>500.57531738281199</v>
      </c>
      <c r="BJ44" s="27">
        <v>11005.064910888599</v>
      </c>
      <c r="BK44" s="27">
        <v>12024.165088653501</v>
      </c>
      <c r="BL44" s="27">
        <v>135.64899019896899</v>
      </c>
      <c r="BM44" s="27">
        <v>1.7790067195892301</v>
      </c>
      <c r="BN44" s="27">
        <v>773.849920034408</v>
      </c>
      <c r="BO44" s="27">
        <v>9.5796479135751706</v>
      </c>
      <c r="BP44" s="27">
        <v>721.20682907104401</v>
      </c>
      <c r="BQ44" s="27">
        <v>92.132047176360999</v>
      </c>
      <c r="BR44" s="27">
        <v>31.750746369361799</v>
      </c>
      <c r="BS44" s="27">
        <v>3243.3465576171802</v>
      </c>
      <c r="BT44" s="27">
        <v>123.88280963897699</v>
      </c>
      <c r="BU44" s="27">
        <v>635.80506896972599</v>
      </c>
      <c r="BV44" s="27">
        <v>134.810232587158</v>
      </c>
      <c r="BW44" s="27">
        <v>539.26657962799004</v>
      </c>
      <c r="BX44" s="27">
        <v>6.0301730183418796</v>
      </c>
      <c r="BY44" s="27">
        <v>9138.4392089843695</v>
      </c>
      <c r="BZ44" s="27">
        <v>2625.2496528625402</v>
      </c>
      <c r="CA44" s="27">
        <v>2625.2479948997402</v>
      </c>
      <c r="CB44" s="27">
        <v>82.392429828643799</v>
      </c>
      <c r="CC44" s="27">
        <v>17.192241668701101</v>
      </c>
      <c r="CD44" s="27">
        <v>3337.18530273437</v>
      </c>
      <c r="CE44" s="27">
        <v>146898.02783203099</v>
      </c>
      <c r="CF44" s="27">
        <v>15978.1232833862</v>
      </c>
      <c r="CG44" s="27">
        <v>12779.531322479201</v>
      </c>
      <c r="CH44" s="27">
        <v>2828.04885292053</v>
      </c>
      <c r="CI44" s="27">
        <v>0</v>
      </c>
      <c r="CJ44" s="27">
        <v>1585.0066833496001</v>
      </c>
      <c r="CK44" s="27">
        <v>137732.093505859</v>
      </c>
      <c r="CL44" s="27">
        <v>19140.939285278298</v>
      </c>
      <c r="CM44" s="27">
        <v>7611.5438995361301</v>
      </c>
      <c r="CN44" s="27">
        <f t="shared" si="1"/>
        <v>42336.841697700344</v>
      </c>
      <c r="CO44" s="27">
        <f t="shared" si="2"/>
        <v>18894.258820906136</v>
      </c>
      <c r="CP44" s="27"/>
      <c r="CQ44" s="27"/>
      <c r="CR44" s="27"/>
      <c r="CS44" s="36">
        <f t="shared" si="3"/>
        <v>8.0003204794561952E-3</v>
      </c>
      <c r="CT44" s="51">
        <f t="shared" si="4"/>
        <v>-3.9983337499790844E-5</v>
      </c>
      <c r="CU44" s="51">
        <f t="shared" si="5"/>
        <v>-4.5221327325302917E-8</v>
      </c>
      <c r="CV44" s="51">
        <f t="shared" si="6"/>
        <v>-4.0418652203160522E-5</v>
      </c>
      <c r="CW44" s="51"/>
      <c r="CX44" s="36"/>
      <c r="CY44" s="36"/>
      <c r="CZ44" s="27"/>
      <c r="DA44" s="27"/>
      <c r="DB44" s="27"/>
      <c r="DC44" s="27"/>
      <c r="DD44" s="27"/>
      <c r="DE44" s="27"/>
      <c r="DF44" s="27"/>
      <c r="DG44" s="27"/>
      <c r="DH44" s="27"/>
    </row>
    <row r="45" spans="1:112" x14ac:dyDescent="0.3">
      <c r="A45" s="29" t="s">
        <v>44</v>
      </c>
      <c r="B45" s="27">
        <v>37.862199068069401</v>
      </c>
      <c r="C45" s="27">
        <v>349.248046875</v>
      </c>
      <c r="D45" s="27">
        <v>38.449198246002197</v>
      </c>
      <c r="E45" s="27">
        <v>38.449310779571498</v>
      </c>
      <c r="F45" s="27">
        <v>349.24494171142499</v>
      </c>
      <c r="G45" s="27">
        <v>349.24609947204499</v>
      </c>
      <c r="H45" s="27">
        <v>134.927823066711</v>
      </c>
      <c r="I45" s="27">
        <v>627.33214950561501</v>
      </c>
      <c r="J45" s="27">
        <v>627.33365964889504</v>
      </c>
      <c r="K45" s="27">
        <v>1624.97705078125</v>
      </c>
      <c r="L45" s="27">
        <v>94.149879455566406</v>
      </c>
      <c r="M45" s="27">
        <v>94.151850819587693</v>
      </c>
      <c r="N45" s="27">
        <v>1274.8573303222599</v>
      </c>
      <c r="O45" s="27">
        <v>1274.8570251464801</v>
      </c>
      <c r="P45" s="27">
        <v>232997.89831542899</v>
      </c>
      <c r="Q45" s="27">
        <v>21601428.5546875</v>
      </c>
      <c r="R45" s="27">
        <v>233091.21276855399</v>
      </c>
      <c r="S45" s="27">
        <v>664.81308555603005</v>
      </c>
      <c r="T45" s="27">
        <v>2002.0719604492101</v>
      </c>
      <c r="U45" s="27">
        <v>495.24793243408197</v>
      </c>
      <c r="V45" s="27">
        <v>1445.8091278076099</v>
      </c>
      <c r="W45" s="27">
        <v>698.88857269287098</v>
      </c>
      <c r="X45" s="27">
        <v>383.68187451362598</v>
      </c>
      <c r="Y45" s="27">
        <v>1445.8235321044899</v>
      </c>
      <c r="Z45" s="27">
        <v>2741.3341674804601</v>
      </c>
      <c r="AA45" s="27">
        <v>13125.8644409179</v>
      </c>
      <c r="AB45" s="27">
        <v>554.79487609863202</v>
      </c>
      <c r="AC45" s="27">
        <v>554.79557037353504</v>
      </c>
      <c r="AD45" s="27">
        <v>554.787071228027</v>
      </c>
      <c r="AE45" s="27">
        <v>516.69618153572003</v>
      </c>
      <c r="AF45" s="27">
        <v>533.77717018127396</v>
      </c>
      <c r="AG45" s="27">
        <v>533.75585365295399</v>
      </c>
      <c r="AH45" s="27">
        <v>706.58804368972699</v>
      </c>
      <c r="AI45" s="27">
        <v>14.5867431722581</v>
      </c>
      <c r="AJ45" s="27">
        <v>45.852674484252901</v>
      </c>
      <c r="AK45" s="27">
        <v>36.051393985748199</v>
      </c>
      <c r="AL45" s="27">
        <v>0</v>
      </c>
      <c r="AM45" s="27">
        <v>563.93978881835903</v>
      </c>
      <c r="AN45" s="27">
        <v>68.259531021118093</v>
      </c>
      <c r="AO45" s="27">
        <v>68.258406162261906</v>
      </c>
      <c r="AP45" s="27">
        <v>1029.9868907928401</v>
      </c>
      <c r="AQ45" s="27">
        <v>1029.9787111282301</v>
      </c>
      <c r="AR45" s="27">
        <v>58447.2783203125</v>
      </c>
      <c r="AS45" s="27">
        <v>7741.0875854492097</v>
      </c>
      <c r="AT45" s="27">
        <v>7740.7857666015598</v>
      </c>
      <c r="AU45" s="27">
        <v>17768.145568847602</v>
      </c>
      <c r="AV45" s="27">
        <v>66719.482910156206</v>
      </c>
      <c r="AW45" s="27">
        <v>58444.939453125</v>
      </c>
      <c r="AX45" s="27">
        <v>1069.5072970390299</v>
      </c>
      <c r="AY45" s="27">
        <v>3.21308740461245</v>
      </c>
      <c r="AZ45" s="27">
        <v>11129.709701538</v>
      </c>
      <c r="BA45" s="27">
        <v>18.660683631896902</v>
      </c>
      <c r="BB45" s="27">
        <v>5.3028293699026099</v>
      </c>
      <c r="BC45" s="27">
        <v>928.42516326904297</v>
      </c>
      <c r="BD45" s="27">
        <v>34.5502373725175</v>
      </c>
      <c r="BE45" s="27">
        <v>2.0907468795776301</v>
      </c>
      <c r="BF45" s="27">
        <v>1.11389949358999</v>
      </c>
      <c r="BG45" s="27">
        <v>4252.4865684509195</v>
      </c>
      <c r="BH45" s="27">
        <v>203.12347412109301</v>
      </c>
      <c r="BI45" s="27">
        <v>61.430870056152301</v>
      </c>
      <c r="BJ45" s="27">
        <v>2285.6724777221598</v>
      </c>
      <c r="BK45" s="27">
        <v>1966.8075807094499</v>
      </c>
      <c r="BL45" s="27">
        <v>23.490846831351501</v>
      </c>
      <c r="BM45" s="27">
        <v>0.27939456701278598</v>
      </c>
      <c r="BN45" s="27">
        <v>148.06423306465101</v>
      </c>
      <c r="BO45" s="27">
        <v>2.20451132580637</v>
      </c>
      <c r="BP45" s="27">
        <v>167.28663277626001</v>
      </c>
      <c r="BQ45" s="27">
        <v>21.489990234375</v>
      </c>
      <c r="BR45" s="27">
        <v>8.0444273352622897</v>
      </c>
      <c r="BS45" s="27">
        <v>785.73420143127396</v>
      </c>
      <c r="BT45" s="27">
        <v>27.915212392807</v>
      </c>
      <c r="BU45" s="27">
        <v>137.852434158325</v>
      </c>
      <c r="BV45" s="27">
        <v>25.885592404752899</v>
      </c>
      <c r="BW45" s="27">
        <v>108.751499295234</v>
      </c>
      <c r="BX45" s="27">
        <v>1.1433362154057201</v>
      </c>
      <c r="BY45" s="27">
        <v>1236.1345748901299</v>
      </c>
      <c r="BZ45" s="27">
        <v>256.55631160735999</v>
      </c>
      <c r="CA45" s="27">
        <v>256.55677080154402</v>
      </c>
      <c r="CB45" s="27">
        <v>17.289633750915499</v>
      </c>
      <c r="CC45" s="27">
        <v>4.2349242269992802</v>
      </c>
      <c r="CD45" s="27">
        <v>409.54110717773398</v>
      </c>
      <c r="CE45" s="27">
        <v>27290.3400268554</v>
      </c>
      <c r="CF45" s="27">
        <v>2828.1447010040201</v>
      </c>
      <c r="CG45" s="27">
        <v>2227.2992019653302</v>
      </c>
      <c r="CH45" s="27">
        <v>490.17842602729797</v>
      </c>
      <c r="CI45" s="27">
        <v>0</v>
      </c>
      <c r="CJ45" s="27">
        <v>277.61982345580998</v>
      </c>
      <c r="CK45" s="27">
        <v>25565.5419311523</v>
      </c>
      <c r="CL45" s="27">
        <v>3608.4010009765602</v>
      </c>
      <c r="CM45" s="27">
        <v>1406.21472263336</v>
      </c>
      <c r="CN45" s="27">
        <f t="shared" si="1"/>
        <v>7671.9139060600719</v>
      </c>
      <c r="CO45" s="27">
        <f t="shared" si="2"/>
        <v>3553.78416274351</v>
      </c>
      <c r="CP45" s="27"/>
      <c r="CQ45" s="27"/>
      <c r="CR45" s="27"/>
      <c r="CS45" s="36">
        <f t="shared" si="3"/>
        <v>8.0003193504969601E-3</v>
      </c>
      <c r="CT45" s="51">
        <f t="shared" si="4"/>
        <v>-3.98708993347547E-5</v>
      </c>
      <c r="CU45" s="51">
        <f t="shared" si="5"/>
        <v>1.5308735736331654E-6</v>
      </c>
      <c r="CV45" s="51">
        <f t="shared" si="6"/>
        <v>-2.5740862236103233E-5</v>
      </c>
      <c r="CW45" s="51"/>
      <c r="CX45" s="36"/>
      <c r="CY45" s="36"/>
      <c r="CZ45" s="27"/>
      <c r="DA45" s="27"/>
      <c r="DB45" s="27"/>
      <c r="DC45" s="27"/>
      <c r="DD45" s="27"/>
      <c r="DE45" s="27"/>
      <c r="DF45" s="27"/>
      <c r="DG45" s="27"/>
      <c r="DH45" s="27"/>
    </row>
    <row r="46" spans="1:112" x14ac:dyDescent="0.3">
      <c r="A46" s="29" t="s">
        <v>45</v>
      </c>
      <c r="B46" s="27">
        <v>7.0158508121967298</v>
      </c>
      <c r="C46" s="27">
        <v>47.4696652889251</v>
      </c>
      <c r="D46" s="27">
        <v>4.1218046247959101</v>
      </c>
      <c r="E46" s="27">
        <v>4.1218165755271903</v>
      </c>
      <c r="F46" s="27">
        <v>47.4692380428314</v>
      </c>
      <c r="G46" s="27">
        <v>47.469393014907801</v>
      </c>
      <c r="H46" s="27">
        <v>13.0424892902374</v>
      </c>
      <c r="I46" s="27">
        <v>103.34395748376799</v>
      </c>
      <c r="J46" s="27">
        <v>103.34420430660199</v>
      </c>
      <c r="K46" s="27">
        <v>313.61819458007801</v>
      </c>
      <c r="L46" s="27">
        <v>16.462966233491802</v>
      </c>
      <c r="M46" s="27">
        <v>16.463492088019802</v>
      </c>
      <c r="N46" s="27">
        <v>175.776714324951</v>
      </c>
      <c r="O46" s="27">
        <v>175.776636123657</v>
      </c>
      <c r="P46" s="27">
        <v>38463.4570388793</v>
      </c>
      <c r="Q46" s="27">
        <v>3895652.9970703102</v>
      </c>
      <c r="R46" s="27">
        <v>38478.853248596097</v>
      </c>
      <c r="S46" s="27">
        <v>77.551278114318805</v>
      </c>
      <c r="T46" s="27">
        <v>287.73495864868102</v>
      </c>
      <c r="U46" s="27">
        <v>80.190698981285095</v>
      </c>
      <c r="V46" s="27">
        <v>208.46790504455501</v>
      </c>
      <c r="W46" s="27">
        <v>88.698003768920898</v>
      </c>
      <c r="X46" s="27">
        <v>58.799637570977197</v>
      </c>
      <c r="Y46" s="27">
        <v>208.46880912780699</v>
      </c>
      <c r="Z46" s="27">
        <v>434.30078887939402</v>
      </c>
      <c r="AA46" s="27">
        <v>1951.9651145934999</v>
      </c>
      <c r="AB46" s="27">
        <v>54.828429698943999</v>
      </c>
      <c r="AC46" s="27">
        <v>54.8284816741943</v>
      </c>
      <c r="AD46" s="27">
        <v>54.827674865722599</v>
      </c>
      <c r="AE46" s="27">
        <v>81.718037262558894</v>
      </c>
      <c r="AF46" s="27">
        <v>49.380490541458101</v>
      </c>
      <c r="AG46" s="27">
        <v>49.3784787654876</v>
      </c>
      <c r="AH46" s="27">
        <v>94.4190554022789</v>
      </c>
      <c r="AI46" s="27">
        <v>2.2111725080758302</v>
      </c>
      <c r="AJ46" s="27">
        <v>3.2163484394550301</v>
      </c>
      <c r="AK46" s="27">
        <v>8.5394389033317495</v>
      </c>
      <c r="AL46" s="27">
        <v>0</v>
      </c>
      <c r="AM46" s="27">
        <v>93.568145751953097</v>
      </c>
      <c r="AN46" s="27">
        <v>7.73597908020019</v>
      </c>
      <c r="AO46" s="27">
        <v>7.7358799576759303</v>
      </c>
      <c r="AP46" s="27">
        <v>203.910137414932</v>
      </c>
      <c r="AQ46" s="27">
        <v>203.908298134803</v>
      </c>
      <c r="AR46" s="27">
        <v>5445.3046417236301</v>
      </c>
      <c r="AS46" s="27">
        <v>677.87792205810501</v>
      </c>
      <c r="AT46" s="27">
        <v>677.84968948364201</v>
      </c>
      <c r="AU46" s="27">
        <v>2508.3255882263102</v>
      </c>
      <c r="AV46" s="27">
        <v>6172.3123168945303</v>
      </c>
      <c r="AW46" s="27">
        <v>5445.0858154296802</v>
      </c>
      <c r="AX46" s="27">
        <v>151.19433784484801</v>
      </c>
      <c r="AY46" s="27">
        <v>0.37141152331605498</v>
      </c>
      <c r="AZ46" s="27">
        <v>1555.29027366638</v>
      </c>
      <c r="BA46" s="27">
        <v>2.1218638420104901</v>
      </c>
      <c r="BB46" s="27">
        <v>0.459342941641807</v>
      </c>
      <c r="BC46" s="27">
        <v>85.8623433113098</v>
      </c>
      <c r="BD46" s="27">
        <v>6.1578916329890401</v>
      </c>
      <c r="BE46" s="27">
        <v>0.41181430220603898</v>
      </c>
      <c r="BF46" s="27">
        <v>0.116053521865978</v>
      </c>
      <c r="BG46" s="27">
        <v>621.70139622688203</v>
      </c>
      <c r="BH46" s="27">
        <v>39.202129364013601</v>
      </c>
      <c r="BI46" s="27">
        <v>12.9623003005981</v>
      </c>
      <c r="BJ46" s="27">
        <v>251.89609766006399</v>
      </c>
      <c r="BK46" s="27">
        <v>369.80637821555098</v>
      </c>
      <c r="BL46" s="27">
        <v>4.47212077444419</v>
      </c>
      <c r="BM46" s="27">
        <v>5.4455079138278899E-2</v>
      </c>
      <c r="BN46" s="27">
        <v>24.157877832651099</v>
      </c>
      <c r="BO46" s="27">
        <v>0.15713481791317399</v>
      </c>
      <c r="BP46" s="27">
        <v>20.175715804100001</v>
      </c>
      <c r="BQ46" s="27">
        <v>2.6856699809431999</v>
      </c>
      <c r="BR46" s="27">
        <v>0.73341933637857404</v>
      </c>
      <c r="BS46" s="27">
        <v>90.572142243385301</v>
      </c>
      <c r="BT46" s="27">
        <v>2.9119597971439299</v>
      </c>
      <c r="BU46" s="27">
        <v>14.196619510650599</v>
      </c>
      <c r="BV46" s="27">
        <v>4.0417780380230397</v>
      </c>
      <c r="BW46" s="27">
        <v>9.1720934808254206</v>
      </c>
      <c r="BX46" s="27">
        <v>0.18322288749914101</v>
      </c>
      <c r="BY46" s="27">
        <v>44.510808706283498</v>
      </c>
      <c r="BZ46" s="27">
        <v>80.610416740179005</v>
      </c>
      <c r="CA46" s="27">
        <v>80.610654458403502</v>
      </c>
      <c r="CB46" s="27">
        <v>2.4861880689859301</v>
      </c>
      <c r="CC46" s="27">
        <v>0.27799697220325398</v>
      </c>
      <c r="CD46" s="27">
        <v>86.4151611328125</v>
      </c>
      <c r="CE46" s="27">
        <v>3886.4002685546802</v>
      </c>
      <c r="CF46" s="27">
        <v>423.03268647193897</v>
      </c>
      <c r="CG46" s="27">
        <v>328.44999116659102</v>
      </c>
      <c r="CH46" s="27">
        <v>69.592431023716898</v>
      </c>
      <c r="CI46" s="27">
        <v>0</v>
      </c>
      <c r="CJ46" s="27">
        <v>36.645332336425703</v>
      </c>
      <c r="CK46" s="27">
        <v>3628.1245994567798</v>
      </c>
      <c r="CL46" s="27">
        <v>557.85092282295204</v>
      </c>
      <c r="CM46" s="27">
        <v>215.913745641708</v>
      </c>
      <c r="CN46" s="27">
        <f t="shared" si="1"/>
        <v>1072.0902340204077</v>
      </c>
      <c r="CO46" s="27">
        <f t="shared" si="2"/>
        <v>551.6610726932214</v>
      </c>
      <c r="CP46" s="27"/>
      <c r="CQ46" s="27"/>
      <c r="CR46" s="27"/>
      <c r="CS46" s="36">
        <f t="shared" si="3"/>
        <v>8.0003227325837686E-3</v>
      </c>
      <c r="CT46" s="51">
        <f t="shared" si="4"/>
        <v>-4.0622932831279782E-5</v>
      </c>
      <c r="CU46" s="51">
        <f t="shared" si="5"/>
        <v>-1.7366033589773438E-6</v>
      </c>
      <c r="CV46" s="51">
        <f t="shared" si="6"/>
        <v>-4.0706031859520454E-5</v>
      </c>
      <c r="CW46" s="51"/>
      <c r="CX46" s="36"/>
      <c r="CY46" s="36"/>
      <c r="CZ46" s="27"/>
      <c r="DA46" s="27"/>
      <c r="DB46" s="27"/>
      <c r="DC46" s="27"/>
      <c r="DD46" s="27"/>
      <c r="DE46" s="27"/>
      <c r="DF46" s="27"/>
      <c r="DG46" s="27"/>
      <c r="DH46" s="27"/>
    </row>
    <row r="47" spans="1:112" x14ac:dyDescent="0.3">
      <c r="A47" s="29" t="s">
        <v>46</v>
      </c>
      <c r="B47" s="27">
        <v>77.371835231781006</v>
      </c>
      <c r="C47" s="27">
        <v>592.33994865417401</v>
      </c>
      <c r="D47" s="27">
        <v>48.9246501922607</v>
      </c>
      <c r="E47" s="27">
        <v>48.9247016906738</v>
      </c>
      <c r="F47" s="27">
        <v>592.335254669189</v>
      </c>
      <c r="G47" s="27">
        <v>592.33706092834404</v>
      </c>
      <c r="H47" s="27">
        <v>173.64269638061501</v>
      </c>
      <c r="I47" s="27">
        <v>1281.93170785903</v>
      </c>
      <c r="J47" s="27">
        <v>1281.93348693847</v>
      </c>
      <c r="K47" s="27">
        <v>2803.8388671875</v>
      </c>
      <c r="L47" s="27">
        <v>215.81593137979499</v>
      </c>
      <c r="M47" s="27">
        <v>215.82099491357801</v>
      </c>
      <c r="N47" s="27">
        <v>1977.51414489746</v>
      </c>
      <c r="O47" s="27">
        <v>1977.51403808593</v>
      </c>
      <c r="P47" s="27">
        <v>603029.57824706996</v>
      </c>
      <c r="Q47" s="27">
        <v>46076270.171875</v>
      </c>
      <c r="R47" s="27">
        <v>603270.91369628895</v>
      </c>
      <c r="S47" s="27">
        <v>1754.29443740844</v>
      </c>
      <c r="T47" s="27">
        <v>3574.77149200439</v>
      </c>
      <c r="U47" s="27">
        <v>1030.33178806304</v>
      </c>
      <c r="V47" s="27">
        <v>3593.39990234375</v>
      </c>
      <c r="W47" s="27">
        <v>1229.9374103546099</v>
      </c>
      <c r="X47" s="27">
        <v>886.31608271598805</v>
      </c>
      <c r="Y47" s="27">
        <v>3593.4312133788999</v>
      </c>
      <c r="Z47" s="27">
        <v>7000.7470703125</v>
      </c>
      <c r="AA47" s="27">
        <v>25683.7694702148</v>
      </c>
      <c r="AB47" s="27">
        <v>702.47633361816395</v>
      </c>
      <c r="AC47" s="27">
        <v>702.47653961181595</v>
      </c>
      <c r="AD47" s="27">
        <v>702.46646118164006</v>
      </c>
      <c r="AE47" s="27">
        <v>1235.43941915035</v>
      </c>
      <c r="AF47" s="27">
        <v>857.63144111633301</v>
      </c>
      <c r="AG47" s="27">
        <v>857.59822463989201</v>
      </c>
      <c r="AH47" s="27">
        <v>1603.6820468902499</v>
      </c>
      <c r="AI47" s="27">
        <v>28.236869893968102</v>
      </c>
      <c r="AJ47" s="27">
        <v>42.001883745193403</v>
      </c>
      <c r="AK47" s="27">
        <v>94.141399383544893</v>
      </c>
      <c r="AL47" s="27">
        <v>0</v>
      </c>
      <c r="AM47" s="27">
        <v>1303.03308105468</v>
      </c>
      <c r="AN47" s="27">
        <v>98.836188316345201</v>
      </c>
      <c r="AO47" s="27">
        <v>98.834888935089097</v>
      </c>
      <c r="AP47" s="27">
        <v>2732.91727399826</v>
      </c>
      <c r="AQ47" s="27">
        <v>2732.8956508636402</v>
      </c>
      <c r="AR47" s="27">
        <v>95114.849243164004</v>
      </c>
      <c r="AS47" s="27">
        <v>11231.4475097656</v>
      </c>
      <c r="AT47" s="27">
        <v>11231.0002441406</v>
      </c>
      <c r="AU47" s="27">
        <v>37145.266052245999</v>
      </c>
      <c r="AV47" s="27">
        <v>107199.640380859</v>
      </c>
      <c r="AW47" s="27">
        <v>95111.0408935546</v>
      </c>
      <c r="AX47" s="27">
        <v>2039.11072921752</v>
      </c>
      <c r="AY47" s="27">
        <v>4.4111469103954697</v>
      </c>
      <c r="AZ47" s="27">
        <v>24335.358123779199</v>
      </c>
      <c r="BA47" s="27">
        <v>24.251703232526701</v>
      </c>
      <c r="BB47" s="27">
        <v>5.4822790473699499</v>
      </c>
      <c r="BC47" s="27">
        <v>1231.4360222816399</v>
      </c>
      <c r="BD47" s="27">
        <v>59.598551988601599</v>
      </c>
      <c r="BE47" s="27">
        <v>3.8913662433624201</v>
      </c>
      <c r="BF47" s="27">
        <v>1.37229631841182</v>
      </c>
      <c r="BG47" s="27">
        <v>6589.8777122497504</v>
      </c>
      <c r="BH47" s="27">
        <v>350.47991943359301</v>
      </c>
      <c r="BI47" s="27">
        <v>143.81329345703099</v>
      </c>
      <c r="BJ47" s="27">
        <v>3052.45432662963</v>
      </c>
      <c r="BK47" s="27">
        <v>3537.4328305721201</v>
      </c>
      <c r="BL47" s="27">
        <v>40.379246830940197</v>
      </c>
      <c r="BM47" s="27">
        <v>0.52442651987075795</v>
      </c>
      <c r="BN47" s="27">
        <v>233.69827574491501</v>
      </c>
      <c r="BO47" s="27">
        <v>2.0116739608347398</v>
      </c>
      <c r="BP47" s="27">
        <v>225.526896238327</v>
      </c>
      <c r="BQ47" s="27">
        <v>31.748390018939901</v>
      </c>
      <c r="BR47" s="27">
        <v>8.3925886750221199</v>
      </c>
      <c r="BS47" s="27">
        <v>1022.32395935058</v>
      </c>
      <c r="BT47" s="27">
        <v>39.304560303688</v>
      </c>
      <c r="BU47" s="27">
        <v>196.985481262207</v>
      </c>
      <c r="BV47" s="27">
        <v>38.433516994118598</v>
      </c>
      <c r="BW47" s="27">
        <v>117.314598560333</v>
      </c>
      <c r="BX47" s="27">
        <v>1.78110867785289</v>
      </c>
      <c r="BY47" s="27">
        <v>2706.4538879394499</v>
      </c>
      <c r="BZ47" s="27">
        <v>901.20800977945305</v>
      </c>
      <c r="CA47" s="27">
        <v>901.21003305911995</v>
      </c>
      <c r="CB47" s="27">
        <v>33.576827526092501</v>
      </c>
      <c r="CC47" s="27">
        <v>3.5968233048915801</v>
      </c>
      <c r="CD47" s="27">
        <v>958.76062011718705</v>
      </c>
      <c r="CE47" s="27">
        <v>57591.227722167903</v>
      </c>
      <c r="CF47" s="27">
        <v>6641.1860713958704</v>
      </c>
      <c r="CG47" s="27">
        <v>5309.6739959716797</v>
      </c>
      <c r="CH47" s="27">
        <v>1164.2618603706301</v>
      </c>
      <c r="CI47" s="27">
        <v>0</v>
      </c>
      <c r="CJ47" s="27">
        <v>598.84050369262695</v>
      </c>
      <c r="CK47" s="27">
        <v>54637.3436584472</v>
      </c>
      <c r="CL47" s="27">
        <v>8197.6014671325593</v>
      </c>
      <c r="CM47" s="27">
        <v>3266.1580963134702</v>
      </c>
      <c r="CN47" s="27">
        <f t="shared" si="1"/>
        <v>16774.810611005774</v>
      </c>
      <c r="CO47" s="27">
        <f t="shared" si="2"/>
        <v>8118.5189124078388</v>
      </c>
      <c r="CP47" s="27"/>
      <c r="CQ47" s="27"/>
      <c r="CR47" s="27"/>
      <c r="CS47" s="36">
        <f t="shared" si="3"/>
        <v>8.0003201323189058E-3</v>
      </c>
      <c r="CT47" s="51">
        <f t="shared" si="4"/>
        <v>-3.9998391521710681E-5</v>
      </c>
      <c r="CU47" s="51">
        <f t="shared" si="5"/>
        <v>-1.4332514823731467E-6</v>
      </c>
      <c r="CV47" s="51">
        <f t="shared" si="6"/>
        <v>-4.053163493152736E-5</v>
      </c>
      <c r="CW47" s="51"/>
      <c r="CX47" s="36"/>
      <c r="CY47" s="36"/>
      <c r="CZ47" s="27"/>
      <c r="DA47" s="27"/>
      <c r="DB47" s="27"/>
      <c r="DC47" s="27"/>
      <c r="DD47" s="27"/>
      <c r="DE47" s="27"/>
      <c r="DF47" s="27"/>
      <c r="DG47" s="27"/>
      <c r="DH47" s="27"/>
    </row>
    <row r="48" spans="1:112" x14ac:dyDescent="0.3">
      <c r="A48" s="29" t="s">
        <v>47</v>
      </c>
      <c r="B48" s="27">
        <v>77.001142501830998</v>
      </c>
      <c r="C48" s="27">
        <v>688.16787338256802</v>
      </c>
      <c r="D48" s="27">
        <v>60.1408014297485</v>
      </c>
      <c r="E48" s="27">
        <v>60.140828132629302</v>
      </c>
      <c r="F48" s="27">
        <v>688.16112136840798</v>
      </c>
      <c r="G48" s="27">
        <v>688.16310882568303</v>
      </c>
      <c r="H48" s="27">
        <v>229.37699222564601</v>
      </c>
      <c r="I48" s="27">
        <v>1582.0944309234601</v>
      </c>
      <c r="J48" s="27">
        <v>1582.0991554260199</v>
      </c>
      <c r="K48" s="27">
        <v>2550.04516601562</v>
      </c>
      <c r="L48" s="27">
        <v>235.019944906234</v>
      </c>
      <c r="M48" s="27">
        <v>235.02609574794701</v>
      </c>
      <c r="N48" s="27">
        <v>2161.9295959472602</v>
      </c>
      <c r="O48" s="27">
        <v>2161.9307861328102</v>
      </c>
      <c r="P48" s="27">
        <v>556250.40576171805</v>
      </c>
      <c r="Q48" s="27">
        <v>35426650.46875</v>
      </c>
      <c r="R48" s="27">
        <v>556473.01074218703</v>
      </c>
      <c r="S48" s="27">
        <v>1674.7847480773901</v>
      </c>
      <c r="T48" s="27">
        <v>4110.5850448608398</v>
      </c>
      <c r="U48" s="27">
        <v>1191.3310813903799</v>
      </c>
      <c r="V48" s="27">
        <v>3508.0084228515602</v>
      </c>
      <c r="W48" s="27">
        <v>1559.18287277221</v>
      </c>
      <c r="X48" s="27">
        <v>985.11271715164105</v>
      </c>
      <c r="Y48" s="27">
        <v>3508.0359497070299</v>
      </c>
      <c r="Z48" s="27">
        <v>7626.33251953125</v>
      </c>
      <c r="AA48" s="27">
        <v>30624.3651733398</v>
      </c>
      <c r="AB48" s="27">
        <v>899.835792541503</v>
      </c>
      <c r="AC48" s="27">
        <v>899.83629608154297</v>
      </c>
      <c r="AD48" s="27">
        <v>899.82347869873001</v>
      </c>
      <c r="AE48" s="27">
        <v>1265.8718085288999</v>
      </c>
      <c r="AF48" s="27">
        <v>881.99847793579102</v>
      </c>
      <c r="AG48" s="27">
        <v>881.96231651306096</v>
      </c>
      <c r="AH48" s="27">
        <v>1643.9052438735901</v>
      </c>
      <c r="AI48" s="27">
        <v>26.913903951644802</v>
      </c>
      <c r="AJ48" s="27">
        <v>59.729094505310002</v>
      </c>
      <c r="AK48" s="27">
        <v>79.760481834411607</v>
      </c>
      <c r="AL48" s="27">
        <v>0</v>
      </c>
      <c r="AM48" s="27">
        <v>1455.6095886230401</v>
      </c>
      <c r="AN48" s="27">
        <v>123.701369285583</v>
      </c>
      <c r="AO48" s="27">
        <v>123.699305534362</v>
      </c>
      <c r="AP48" s="27">
        <v>2189.2306985855098</v>
      </c>
      <c r="AQ48" s="27">
        <v>2189.21230411529</v>
      </c>
      <c r="AR48" s="27">
        <v>98591.6572265625</v>
      </c>
      <c r="AS48" s="27">
        <v>10776.1542358398</v>
      </c>
      <c r="AT48" s="27">
        <v>10775.723205566401</v>
      </c>
      <c r="AU48" s="27">
        <v>41259.9765014648</v>
      </c>
      <c r="AV48" s="27">
        <v>110245.39160156201</v>
      </c>
      <c r="AW48" s="27">
        <v>98587.707275390596</v>
      </c>
      <c r="AX48" s="27">
        <v>2365.2990541458098</v>
      </c>
      <c r="AY48" s="27">
        <v>4.6040761522017402</v>
      </c>
      <c r="AZ48" s="27">
        <v>26418.4748687744</v>
      </c>
      <c r="BA48" s="27">
        <v>25.898293077945699</v>
      </c>
      <c r="BB48" s="27">
        <v>5.9105184078216499</v>
      </c>
      <c r="BC48" s="27">
        <v>1238.12963581085</v>
      </c>
      <c r="BD48" s="27">
        <v>56.472929492592797</v>
      </c>
      <c r="BE48" s="27">
        <v>3.3937518596649099</v>
      </c>
      <c r="BF48" s="27">
        <v>1.48548106104135</v>
      </c>
      <c r="BG48" s="27">
        <v>6305.0351219177201</v>
      </c>
      <c r="BH48" s="27">
        <v>318.7548828125</v>
      </c>
      <c r="BI48" s="27">
        <v>111.428085327148</v>
      </c>
      <c r="BJ48" s="27">
        <v>3155.2916526794402</v>
      </c>
      <c r="BK48" s="27">
        <v>3149.7416989803301</v>
      </c>
      <c r="BL48" s="27">
        <v>36.9370009452104</v>
      </c>
      <c r="BM48" s="27">
        <v>0.45532980561256398</v>
      </c>
      <c r="BN48" s="27">
        <v>224.55438756942701</v>
      </c>
      <c r="BO48" s="27">
        <v>2.23573054373264</v>
      </c>
      <c r="BP48" s="27">
        <v>240.67392444610499</v>
      </c>
      <c r="BQ48" s="27">
        <v>33.7710133790969</v>
      </c>
      <c r="BR48" s="27">
        <v>9.6527415513992292</v>
      </c>
      <c r="BS48" s="27">
        <v>1116.7238121032699</v>
      </c>
      <c r="BT48" s="27">
        <v>50.8261234760284</v>
      </c>
      <c r="BU48" s="27">
        <v>245.07625389099101</v>
      </c>
      <c r="BV48" s="27">
        <v>36.722038436680997</v>
      </c>
      <c r="BW48" s="27">
        <v>116.077462911605</v>
      </c>
      <c r="BX48" s="27">
        <v>1.6950026989215901</v>
      </c>
      <c r="BY48" s="27">
        <v>1334.4910278320301</v>
      </c>
      <c r="BZ48" s="27">
        <v>463.63717186450901</v>
      </c>
      <c r="CA48" s="27">
        <v>463.63717460632301</v>
      </c>
      <c r="CB48" s="27">
        <v>40.886142581701201</v>
      </c>
      <c r="CC48" s="27">
        <v>5.1973189115524203</v>
      </c>
      <c r="CD48" s="27">
        <v>742.85192871093705</v>
      </c>
      <c r="CE48" s="27">
        <v>63370.971130370999</v>
      </c>
      <c r="CF48" s="27">
        <v>7116.2166442871003</v>
      </c>
      <c r="CG48" s="27">
        <v>5652.0136413574201</v>
      </c>
      <c r="CH48" s="27">
        <v>1240.0825331210999</v>
      </c>
      <c r="CI48" s="27">
        <v>0</v>
      </c>
      <c r="CJ48" s="27">
        <v>612.81717395782402</v>
      </c>
      <c r="CK48" s="27">
        <v>60265.3427124023</v>
      </c>
      <c r="CL48" s="27">
        <v>9243.9601669311505</v>
      </c>
      <c r="CM48" s="27">
        <v>3617.2896347045898</v>
      </c>
      <c r="CN48" s="27">
        <f t="shared" si="1"/>
        <v>18210.741354254795</v>
      </c>
      <c r="CO48" s="27">
        <f t="shared" si="2"/>
        <v>9144.982394964858</v>
      </c>
      <c r="CP48" s="27"/>
      <c r="CQ48" s="27"/>
      <c r="CR48" s="27"/>
      <c r="CS48" s="36">
        <f t="shared" si="3"/>
        <v>8.000320604088583E-3</v>
      </c>
      <c r="CT48" s="51">
        <f t="shared" si="4"/>
        <v>-4.0077310370071504E-5</v>
      </c>
      <c r="CU48" s="51">
        <f t="shared" si="5"/>
        <v>2.8076892762663393E-7</v>
      </c>
      <c r="CV48" s="51">
        <f t="shared" si="6"/>
        <v>-3.2161075713261079E-5</v>
      </c>
      <c r="CW48" s="51"/>
      <c r="CX48" s="36"/>
      <c r="CY48" s="36"/>
      <c r="CZ48" s="27"/>
      <c r="DA48" s="27"/>
      <c r="DB48" s="27"/>
      <c r="DC48" s="27"/>
      <c r="DD48" s="27"/>
      <c r="DE48" s="27"/>
      <c r="DF48" s="27"/>
      <c r="DG48" s="27"/>
      <c r="DH48" s="27"/>
    </row>
    <row r="49" spans="1:112" x14ac:dyDescent="0.3">
      <c r="A49" s="29" t="s">
        <v>48</v>
      </c>
      <c r="B49" s="27">
        <v>20.305703282356198</v>
      </c>
      <c r="C49" s="27">
        <v>177.251733779907</v>
      </c>
      <c r="D49" s="27">
        <v>16.826385021209699</v>
      </c>
      <c r="E49" s="27">
        <v>16.826379299163801</v>
      </c>
      <c r="F49" s="27">
        <v>177.24972534179599</v>
      </c>
      <c r="G49" s="27">
        <v>177.25027179718001</v>
      </c>
      <c r="H49" s="27">
        <v>59.834833621978703</v>
      </c>
      <c r="I49" s="27">
        <v>338.23023676872202</v>
      </c>
      <c r="J49" s="27">
        <v>338.23085284233002</v>
      </c>
      <c r="K49" s="27">
        <v>546.28063964843705</v>
      </c>
      <c r="L49" s="27">
        <v>52.099491894245098</v>
      </c>
      <c r="M49" s="27">
        <v>52.100610613822901</v>
      </c>
      <c r="N49" s="27">
        <v>612.99855041503895</v>
      </c>
      <c r="O49" s="27">
        <v>612.99841308593705</v>
      </c>
      <c r="P49" s="27">
        <v>135899.45440673799</v>
      </c>
      <c r="Q49" s="27">
        <v>11334100.1132812</v>
      </c>
      <c r="R49" s="27">
        <v>135953.81311035101</v>
      </c>
      <c r="S49" s="27">
        <v>365.60577011108398</v>
      </c>
      <c r="T49" s="27">
        <v>1025.5871849059999</v>
      </c>
      <c r="U49" s="27">
        <v>280.251802921295</v>
      </c>
      <c r="V49" s="27">
        <v>826.07014465331997</v>
      </c>
      <c r="W49" s="27">
        <v>366.61659431457502</v>
      </c>
      <c r="X49" s="27">
        <v>226.36213386058799</v>
      </c>
      <c r="Y49" s="27">
        <v>826.07696533203102</v>
      </c>
      <c r="Z49" s="27">
        <v>1514.8065490722599</v>
      </c>
      <c r="AA49" s="27">
        <v>7215.3864593505796</v>
      </c>
      <c r="AB49" s="27">
        <v>242.147102355957</v>
      </c>
      <c r="AC49" s="27">
        <v>242.14694213867099</v>
      </c>
      <c r="AD49" s="27">
        <v>242.143684387207</v>
      </c>
      <c r="AE49" s="27">
        <v>297.96316236257502</v>
      </c>
      <c r="AF49" s="27">
        <v>263.04092884063698</v>
      </c>
      <c r="AG49" s="27">
        <v>263.030735969543</v>
      </c>
      <c r="AH49" s="27">
        <v>401.36395645141602</v>
      </c>
      <c r="AI49" s="27">
        <v>7.2505334727466098</v>
      </c>
      <c r="AJ49" s="27">
        <v>17.311616182327199</v>
      </c>
      <c r="AK49" s="27">
        <v>21.012205600738501</v>
      </c>
      <c r="AL49" s="27">
        <v>0</v>
      </c>
      <c r="AM49" s="27">
        <v>304.70299148559502</v>
      </c>
      <c r="AN49" s="27">
        <v>31.776082038879299</v>
      </c>
      <c r="AO49" s="27">
        <v>31.775637388229299</v>
      </c>
      <c r="AP49" s="27">
        <v>617.72891807556096</v>
      </c>
      <c r="AQ49" s="27">
        <v>617.72507619857697</v>
      </c>
      <c r="AR49" s="27">
        <v>29040.664550781199</v>
      </c>
      <c r="AS49" s="27">
        <v>3576.4099884033199</v>
      </c>
      <c r="AT49" s="27">
        <v>3576.2698974609302</v>
      </c>
      <c r="AU49" s="27">
        <v>9833.5781707763599</v>
      </c>
      <c r="AV49" s="27">
        <v>32878.805908203103</v>
      </c>
      <c r="AW49" s="27">
        <v>29039.500732421799</v>
      </c>
      <c r="AX49" s="27">
        <v>573.70656633376996</v>
      </c>
      <c r="AY49" s="27">
        <v>1.32629357639234</v>
      </c>
      <c r="AZ49" s="27">
        <v>6252.1195907592701</v>
      </c>
      <c r="BA49" s="27">
        <v>7.5500556081533396</v>
      </c>
      <c r="BB49" s="27">
        <v>2.05692378059029</v>
      </c>
      <c r="BC49" s="27">
        <v>469.36246418952902</v>
      </c>
      <c r="BD49" s="27">
        <v>12.982290938496501</v>
      </c>
      <c r="BE49" s="27">
        <v>0.79618722200393599</v>
      </c>
      <c r="BF49" s="27">
        <v>0.45909655746072497</v>
      </c>
      <c r="BG49" s="27">
        <v>1778.3418655395501</v>
      </c>
      <c r="BH49" s="27">
        <v>68.285377502441406</v>
      </c>
      <c r="BI49" s="27">
        <v>33.084987640380803</v>
      </c>
      <c r="BJ49" s="27">
        <v>1021.8622760772701</v>
      </c>
      <c r="BK49" s="27">
        <v>756.480924010276</v>
      </c>
      <c r="BL49" s="27">
        <v>8.0130069628357798</v>
      </c>
      <c r="BM49" s="27">
        <v>0.109343737363815</v>
      </c>
      <c r="BN49" s="27">
        <v>54.772119611501601</v>
      </c>
      <c r="BO49" s="27">
        <v>0.84155225567519598</v>
      </c>
      <c r="BP49" s="27">
        <v>70.413594603538499</v>
      </c>
      <c r="BQ49" s="27">
        <v>9.3585692346096003</v>
      </c>
      <c r="BR49" s="27">
        <v>3.1706625819206198</v>
      </c>
      <c r="BS49" s="27">
        <v>329.16172599792401</v>
      </c>
      <c r="BT49" s="27">
        <v>12.8844220638275</v>
      </c>
      <c r="BU49" s="27">
        <v>61.822150707244802</v>
      </c>
      <c r="BV49" s="27">
        <v>9.0755344335921109</v>
      </c>
      <c r="BW49" s="27">
        <v>42.032095074653597</v>
      </c>
      <c r="BX49" s="27">
        <v>0.41593114209535997</v>
      </c>
      <c r="BY49" s="27">
        <v>737.78265380859295</v>
      </c>
      <c r="BZ49" s="27">
        <v>162.52964067459101</v>
      </c>
      <c r="CA49" s="27">
        <v>162.53025680780399</v>
      </c>
      <c r="CB49" s="27">
        <v>9.4928111732006002</v>
      </c>
      <c r="CC49" s="27">
        <v>1.5476178973913099</v>
      </c>
      <c r="CD49" s="27">
        <v>220.56727600097599</v>
      </c>
      <c r="CE49" s="27">
        <v>15104.1057128906</v>
      </c>
      <c r="CF49" s="27">
        <v>1654.2242965698199</v>
      </c>
      <c r="CG49" s="27">
        <v>1308.31355714797</v>
      </c>
      <c r="CH49" s="27">
        <v>287.036541223526</v>
      </c>
      <c r="CI49" s="27">
        <v>0</v>
      </c>
      <c r="CJ49" s="27">
        <v>154.983491420745</v>
      </c>
      <c r="CK49" s="27">
        <v>14248.064086914001</v>
      </c>
      <c r="CL49" s="27">
        <v>2117.6572704315099</v>
      </c>
      <c r="CM49" s="27">
        <v>831.07813549041703</v>
      </c>
      <c r="CN49" s="27">
        <f t="shared" si="1"/>
        <v>4309.7011976932636</v>
      </c>
      <c r="CO49" s="27">
        <f t="shared" si="2"/>
        <v>2092.2320525783498</v>
      </c>
      <c r="CP49" s="27"/>
      <c r="CQ49" s="27"/>
      <c r="CR49" s="27"/>
      <c r="CS49" s="36">
        <f t="shared" si="3"/>
        <v>8.0003187942725602E-3</v>
      </c>
      <c r="CT49" s="51">
        <f t="shared" si="4"/>
        <v>-3.9829908230524643E-5</v>
      </c>
      <c r="CU49" s="51">
        <f t="shared" si="5"/>
        <v>-7.5044513195873009E-7</v>
      </c>
      <c r="CV49" s="51">
        <f t="shared" si="6"/>
        <v>-3.4418954383253099E-5</v>
      </c>
      <c r="CW49" s="51"/>
      <c r="CX49" s="36"/>
      <c r="CY49" s="36"/>
      <c r="CZ49" s="27"/>
      <c r="DA49" s="27"/>
      <c r="DB49" s="27"/>
      <c r="DC49" s="27"/>
      <c r="DD49" s="27"/>
      <c r="DE49" s="27"/>
      <c r="DF49" s="27"/>
      <c r="DG49" s="27"/>
      <c r="DH49" s="27"/>
    </row>
    <row r="50" spans="1:112" x14ac:dyDescent="0.3">
      <c r="A50" s="29" t="s">
        <v>49</v>
      </c>
      <c r="B50" s="27">
        <v>72.403003215789795</v>
      </c>
      <c r="C50" s="27">
        <v>553.22743988037098</v>
      </c>
      <c r="D50" s="27">
        <v>50.627730846405001</v>
      </c>
      <c r="E50" s="27">
        <v>50.627675056457498</v>
      </c>
      <c r="F50" s="27">
        <v>553.22181701660099</v>
      </c>
      <c r="G50" s="27">
        <v>553.22351074218705</v>
      </c>
      <c r="H50" s="27">
        <v>174.16146850585901</v>
      </c>
      <c r="I50" s="27">
        <v>1108.2570352554301</v>
      </c>
      <c r="J50" s="27">
        <v>1108.25807380676</v>
      </c>
      <c r="K50" s="27">
        <v>1697.4267578125</v>
      </c>
      <c r="L50" s="27">
        <v>150.66641104221301</v>
      </c>
      <c r="M50" s="27">
        <v>150.66976773738801</v>
      </c>
      <c r="N50" s="27">
        <v>2003.7013854980401</v>
      </c>
      <c r="O50" s="27">
        <v>2003.69995117187</v>
      </c>
      <c r="P50" s="27">
        <v>436923.13964843698</v>
      </c>
      <c r="Q50" s="27">
        <v>35437407.640625</v>
      </c>
      <c r="R50" s="27">
        <v>437097.97167968698</v>
      </c>
      <c r="S50" s="27">
        <v>886.51373100280705</v>
      </c>
      <c r="T50" s="27">
        <v>3255.15893554687</v>
      </c>
      <c r="U50" s="27">
        <v>884.92787742614701</v>
      </c>
      <c r="V50" s="27">
        <v>2365.4002075195299</v>
      </c>
      <c r="W50" s="27">
        <v>1080.1567039489701</v>
      </c>
      <c r="X50" s="27">
        <v>670.10803222656205</v>
      </c>
      <c r="Y50" s="27">
        <v>2365.4200439453102</v>
      </c>
      <c r="Z50" s="27">
        <v>4210.55029296875</v>
      </c>
      <c r="AA50" s="27">
        <v>22241.671203613201</v>
      </c>
      <c r="AB50" s="27">
        <v>728.39309692382801</v>
      </c>
      <c r="AC50" s="27">
        <v>728.39274597167901</v>
      </c>
      <c r="AD50" s="27">
        <v>728.38322448730401</v>
      </c>
      <c r="AE50" s="27">
        <v>876.87144875526405</v>
      </c>
      <c r="AF50" s="27">
        <v>709.24451065063397</v>
      </c>
      <c r="AG50" s="27">
        <v>709.21661376953102</v>
      </c>
      <c r="AH50" s="27">
        <v>1115.7289695739701</v>
      </c>
      <c r="AI50" s="27">
        <v>23.605825707316399</v>
      </c>
      <c r="AJ50" s="27">
        <v>49.275623798370297</v>
      </c>
      <c r="AK50" s="27">
        <v>78.466393470764103</v>
      </c>
      <c r="AL50" s="27">
        <v>0</v>
      </c>
      <c r="AM50" s="27">
        <v>879.59088134765602</v>
      </c>
      <c r="AN50" s="27">
        <v>97.511034011840806</v>
      </c>
      <c r="AO50" s="27">
        <v>97.509742736816406</v>
      </c>
      <c r="AP50" s="27">
        <v>1972.67711353302</v>
      </c>
      <c r="AQ50" s="27">
        <v>1972.6639671325599</v>
      </c>
      <c r="AR50" s="27">
        <v>77809.880126953096</v>
      </c>
      <c r="AS50" s="27">
        <v>10136.424621582</v>
      </c>
      <c r="AT50" s="27">
        <v>10136.018920898399</v>
      </c>
      <c r="AU50" s="27">
        <v>29029.326232910102</v>
      </c>
      <c r="AV50" s="27">
        <v>88652.020019531206</v>
      </c>
      <c r="AW50" s="27">
        <v>77806.765136718706</v>
      </c>
      <c r="AX50" s="27">
        <v>1751.9073772430399</v>
      </c>
      <c r="AY50" s="27">
        <v>3.9543941440060699</v>
      </c>
      <c r="AZ50" s="27">
        <v>18052.3485717773</v>
      </c>
      <c r="BA50" s="27">
        <v>22.459939599037099</v>
      </c>
      <c r="BB50" s="27">
        <v>5.5979029908776203</v>
      </c>
      <c r="BC50" s="27">
        <v>1170.6414375305101</v>
      </c>
      <c r="BD50" s="27">
        <v>41.238188862800598</v>
      </c>
      <c r="BE50" s="27">
        <v>2.4891560077667201</v>
      </c>
      <c r="BF50" s="27">
        <v>1.39520231261849</v>
      </c>
      <c r="BG50" s="27">
        <v>5187.4993896484302</v>
      </c>
      <c r="BH50" s="27">
        <v>212.17745971679599</v>
      </c>
      <c r="BI50" s="27">
        <v>104.829498291015</v>
      </c>
      <c r="BJ50" s="27">
        <v>2846.6240196228</v>
      </c>
      <c r="BK50" s="27">
        <v>2340.8632836341799</v>
      </c>
      <c r="BL50" s="27">
        <v>24.963375054299799</v>
      </c>
      <c r="BM50" s="27">
        <v>0.34168240427970797</v>
      </c>
      <c r="BN50" s="27">
        <v>167.99452733993499</v>
      </c>
      <c r="BO50" s="27">
        <v>2.32495652511715</v>
      </c>
      <c r="BP50" s="27">
        <v>215.08393144607501</v>
      </c>
      <c r="BQ50" s="27">
        <v>29.4833101034164</v>
      </c>
      <c r="BR50" s="27">
        <v>9.1915371417999197</v>
      </c>
      <c r="BS50" s="27">
        <v>1003.28866004943</v>
      </c>
      <c r="BT50" s="27">
        <v>38.393624305725098</v>
      </c>
      <c r="BU50" s="27">
        <v>180.073496818542</v>
      </c>
      <c r="BV50" s="27">
        <v>26.845985608175301</v>
      </c>
      <c r="BW50" s="27">
        <v>118.179844141006</v>
      </c>
      <c r="BX50" s="27">
        <v>1.256010061712</v>
      </c>
      <c r="BY50" s="27">
        <v>1690.5995635986301</v>
      </c>
      <c r="BZ50" s="27">
        <v>410.44126939773503</v>
      </c>
      <c r="CA50" s="27">
        <v>410.44116246700202</v>
      </c>
      <c r="CB50" s="27">
        <v>28.955159962177198</v>
      </c>
      <c r="CC50" s="27">
        <v>4.3801039457321096</v>
      </c>
      <c r="CD50" s="27">
        <v>698.86669921875</v>
      </c>
      <c r="CE50" s="27">
        <v>44735.062988281199</v>
      </c>
      <c r="CF50" s="27">
        <v>4820.2401504516602</v>
      </c>
      <c r="CG50" s="27">
        <v>3760.9342555999701</v>
      </c>
      <c r="CH50" s="27">
        <v>814.052088737487</v>
      </c>
      <c r="CI50" s="27">
        <v>0</v>
      </c>
      <c r="CJ50" s="27">
        <v>448.86409378051701</v>
      </c>
      <c r="CK50" s="27">
        <v>41929.651672363201</v>
      </c>
      <c r="CL50" s="27">
        <v>6299.2688713073703</v>
      </c>
      <c r="CM50" s="27">
        <v>2458.6291084289501</v>
      </c>
      <c r="CN50" s="27">
        <f t="shared" si="1"/>
        <v>12443.816394036168</v>
      </c>
      <c r="CO50" s="27">
        <f t="shared" si="2"/>
        <v>6221.2466298776035</v>
      </c>
      <c r="CP50" s="27"/>
      <c r="CQ50" s="27"/>
      <c r="CR50" s="27"/>
      <c r="CS50" s="36">
        <f t="shared" si="3"/>
        <v>8.0003197952441246E-3</v>
      </c>
      <c r="CT50" s="51">
        <f t="shared" si="4"/>
        <v>-3.9810030879692385E-5</v>
      </c>
      <c r="CU50" s="51">
        <f t="shared" si="5"/>
        <v>2.3299070597400063E-6</v>
      </c>
      <c r="CV50" s="51">
        <f t="shared" si="6"/>
        <v>-3.7244714908630238E-5</v>
      </c>
      <c r="CW50" s="51"/>
      <c r="CX50" s="36"/>
      <c r="CY50" s="36"/>
      <c r="CZ50" s="27"/>
      <c r="DA50" s="27"/>
      <c r="DB50" s="27"/>
      <c r="DC50" s="27"/>
      <c r="DD50" s="27"/>
      <c r="DE50" s="27"/>
      <c r="DF50" s="27"/>
      <c r="DG50" s="27"/>
      <c r="DH50" s="27"/>
    </row>
    <row r="51" spans="1:112" x14ac:dyDescent="0.3">
      <c r="A51" s="29" t="s">
        <v>50</v>
      </c>
      <c r="B51" s="27">
        <v>14.2110705375671</v>
      </c>
      <c r="C51" s="27">
        <v>132.20391845703099</v>
      </c>
      <c r="D51" s="27">
        <v>15.4587006568908</v>
      </c>
      <c r="E51" s="27">
        <v>15.458804607391301</v>
      </c>
      <c r="F51" s="27">
        <v>132.203483581542</v>
      </c>
      <c r="G51" s="27">
        <v>132.20381164550699</v>
      </c>
      <c r="H51" s="27">
        <v>51.937809944152797</v>
      </c>
      <c r="I51" s="27">
        <v>200.65979814529399</v>
      </c>
      <c r="J51" s="27">
        <v>200.65879178047101</v>
      </c>
      <c r="K51" s="27">
        <v>286.090087890625</v>
      </c>
      <c r="L51" s="27">
        <v>30.926922917365999</v>
      </c>
      <c r="M51" s="27">
        <v>30.9275963306427</v>
      </c>
      <c r="N51" s="27">
        <v>610.15778350829999</v>
      </c>
      <c r="O51" s="27">
        <v>610.15760803222599</v>
      </c>
      <c r="P51" s="27">
        <v>73971.726806640596</v>
      </c>
      <c r="Q51" s="27">
        <v>6657964.640625</v>
      </c>
      <c r="R51" s="27">
        <v>74001.331420898394</v>
      </c>
      <c r="S51" s="27">
        <v>144.04989385604799</v>
      </c>
      <c r="T51" s="27">
        <v>692.57878112792901</v>
      </c>
      <c r="U51" s="27">
        <v>168.221641540527</v>
      </c>
      <c r="V51" s="27">
        <v>398.64192199707003</v>
      </c>
      <c r="W51" s="27">
        <v>248.049959182739</v>
      </c>
      <c r="X51" s="27">
        <v>122.33553767204199</v>
      </c>
      <c r="Y51" s="27">
        <v>398.64572143554602</v>
      </c>
      <c r="Z51" s="27">
        <v>774.48504638671795</v>
      </c>
      <c r="AA51" s="27">
        <v>4547.7144775390598</v>
      </c>
      <c r="AB51" s="27">
        <v>236.03429794311501</v>
      </c>
      <c r="AC51" s="27">
        <v>236.03385925292901</v>
      </c>
      <c r="AD51" s="27">
        <v>236.03084564208899</v>
      </c>
      <c r="AE51" s="27">
        <v>150.393256187438</v>
      </c>
      <c r="AF51" s="27">
        <v>210.504249572753</v>
      </c>
      <c r="AG51" s="27">
        <v>210.496040344238</v>
      </c>
      <c r="AH51" s="27">
        <v>214.72554302215499</v>
      </c>
      <c r="AI51" s="27">
        <v>4.4491274398751504</v>
      </c>
      <c r="AJ51" s="27">
        <v>17.764046669006301</v>
      </c>
      <c r="AK51" s="27">
        <v>9.5204583406448293</v>
      </c>
      <c r="AL51" s="27">
        <v>0</v>
      </c>
      <c r="AM51" s="27">
        <v>155.68681335449199</v>
      </c>
      <c r="AN51" s="27">
        <v>26.959095954895002</v>
      </c>
      <c r="AO51" s="27">
        <v>26.958746910095201</v>
      </c>
      <c r="AP51" s="27">
        <v>320.761395454406</v>
      </c>
      <c r="AQ51" s="27">
        <v>320.76056861877402</v>
      </c>
      <c r="AR51" s="27">
        <v>22933.458740234299</v>
      </c>
      <c r="AS51" s="27">
        <v>3169.0641326904201</v>
      </c>
      <c r="AT51" s="27">
        <v>3168.9403915405201</v>
      </c>
      <c r="AU51" s="27">
        <v>5820.0842285156205</v>
      </c>
      <c r="AV51" s="27">
        <v>26311.9797363281</v>
      </c>
      <c r="AW51" s="27">
        <v>22932.540771484299</v>
      </c>
      <c r="AX51" s="27">
        <v>365.23555231094298</v>
      </c>
      <c r="AY51" s="27">
        <v>0.81504012574441698</v>
      </c>
      <c r="AZ51" s="27">
        <v>3546.6631927490198</v>
      </c>
      <c r="BA51" s="27">
        <v>4.7277518808841696</v>
      </c>
      <c r="BB51" s="27">
        <v>1.3076078761368899</v>
      </c>
      <c r="BC51" s="27">
        <v>367.61747074127197</v>
      </c>
      <c r="BD51" s="27">
        <v>7.5245370566844896</v>
      </c>
      <c r="BE51" s="27">
        <v>0.42256316542625399</v>
      </c>
      <c r="BF51" s="27">
        <v>0.39078069804236198</v>
      </c>
      <c r="BG51" s="27">
        <v>1143.7586936950599</v>
      </c>
      <c r="BH51" s="27">
        <v>35.761264801025298</v>
      </c>
      <c r="BI51" s="27">
        <v>18.072423934936499</v>
      </c>
      <c r="BJ51" s="27">
        <v>725.06216049194302</v>
      </c>
      <c r="BK51" s="27">
        <v>418.69811439514098</v>
      </c>
      <c r="BL51" s="27">
        <v>4.3100809082388798</v>
      </c>
      <c r="BM51" s="27">
        <v>5.8445066213607698E-2</v>
      </c>
      <c r="BN51" s="27">
        <v>31.026733577251399</v>
      </c>
      <c r="BO51" s="27">
        <v>0.68498421460390002</v>
      </c>
      <c r="BP51" s="27">
        <v>45.360579013824399</v>
      </c>
      <c r="BQ51" s="27">
        <v>6.5015798807144103</v>
      </c>
      <c r="BR51" s="27">
        <v>2.3943896144628498</v>
      </c>
      <c r="BS51" s="27">
        <v>214.455204010009</v>
      </c>
      <c r="BT51" s="27">
        <v>10.6462409496307</v>
      </c>
      <c r="BU51" s="27">
        <v>50.612835645675602</v>
      </c>
      <c r="BV51" s="27">
        <v>5.0028124731033996</v>
      </c>
      <c r="BW51" s="27">
        <v>32.2447676062583</v>
      </c>
      <c r="BX51" s="27">
        <v>0.232867087179329</v>
      </c>
      <c r="BY51" s="27">
        <v>353.83390235900799</v>
      </c>
      <c r="BZ51" s="27">
        <v>77.475331783294607</v>
      </c>
      <c r="CA51" s="27">
        <v>77.475363016128497</v>
      </c>
      <c r="CB51" s="27">
        <v>5.9284648299217197</v>
      </c>
      <c r="CC51" s="27">
        <v>1.63353516161441</v>
      </c>
      <c r="CD51" s="27">
        <v>120.48324584960901</v>
      </c>
      <c r="CE51" s="27">
        <v>9039.5009155273401</v>
      </c>
      <c r="CF51" s="27">
        <v>877.13676071166901</v>
      </c>
      <c r="CG51" s="27">
        <v>680.26345920562699</v>
      </c>
      <c r="CH51" s="27">
        <v>150.23063015937799</v>
      </c>
      <c r="CI51" s="27">
        <v>0</v>
      </c>
      <c r="CJ51" s="27">
        <v>93.011796951293903</v>
      </c>
      <c r="CK51" s="27">
        <v>8290.6159057617097</v>
      </c>
      <c r="CL51" s="27">
        <v>1166.86705780029</v>
      </c>
      <c r="CM51" s="27">
        <v>448.58857536315901</v>
      </c>
      <c r="CN51" s="27">
        <f t="shared" si="1"/>
        <v>2444.7802681504395</v>
      </c>
      <c r="CO51" s="27">
        <f t="shared" si="2"/>
        <v>1145.2960660098538</v>
      </c>
      <c r="CP51" s="27"/>
      <c r="CQ51" s="27"/>
      <c r="CR51" s="27"/>
      <c r="CS51" s="36">
        <f t="shared" si="3"/>
        <v>8.0003196902024287E-3</v>
      </c>
      <c r="CT51" s="51">
        <f t="shared" si="4"/>
        <v>-3.9806437214871374E-5</v>
      </c>
      <c r="CU51" s="51">
        <f t="shared" si="5"/>
        <v>-1.3824524637620945E-6</v>
      </c>
      <c r="CV51" s="51">
        <f t="shared" si="6"/>
        <v>-2.2114661308674171E-5</v>
      </c>
      <c r="CW51" s="51"/>
      <c r="CX51" s="36"/>
      <c r="CY51" s="36"/>
      <c r="CZ51" s="27"/>
      <c r="DA51" s="27"/>
      <c r="DB51" s="27"/>
      <c r="DC51" s="27"/>
      <c r="DD51" s="27"/>
      <c r="DE51" s="27"/>
      <c r="DF51" s="27"/>
      <c r="DG51" s="27"/>
      <c r="DH51" s="27"/>
    </row>
    <row r="52" spans="1:112" s="29" customFormat="1" x14ac:dyDescent="0.3">
      <c r="B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</row>
    <row r="53" spans="1:112" s="29" customFormat="1" x14ac:dyDescent="0.3">
      <c r="B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</row>
    <row r="54" spans="1:112" s="29" customFormat="1" x14ac:dyDescent="0.3">
      <c r="B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</row>
    <row r="55" spans="1:112" s="29" customFormat="1" x14ac:dyDescent="0.3">
      <c r="A55" s="100" t="s">
        <v>493</v>
      </c>
      <c r="B55" s="100">
        <v>1.09522516094148</v>
      </c>
      <c r="C55" s="100">
        <v>10.679415441583799</v>
      </c>
      <c r="D55" s="100">
        <v>0.98363189108204097</v>
      </c>
      <c r="E55" s="100">
        <v>0.98363305174279902</v>
      </c>
      <c r="F55" s="100">
        <v>10.6792980912141</v>
      </c>
      <c r="G55" s="100">
        <v>10.6793352910317</v>
      </c>
      <c r="H55" s="100">
        <v>3.7390331369824699</v>
      </c>
      <c r="I55" s="100">
        <v>22.563279099995199</v>
      </c>
      <c r="J55" s="100">
        <v>22.563126459717701</v>
      </c>
      <c r="K55" s="100">
        <v>25.514978408813398</v>
      </c>
      <c r="L55" s="100">
        <v>3.7753170264186302</v>
      </c>
      <c r="M55" s="100">
        <v>3.7754076235578302</v>
      </c>
      <c r="N55" s="100">
        <v>27.773386076092699</v>
      </c>
      <c r="O55" s="100">
        <v>27.773392081260599</v>
      </c>
      <c r="P55" s="100">
        <v>5471.1198082864203</v>
      </c>
      <c r="Q55" s="100">
        <v>293824.34993743798</v>
      </c>
      <c r="R55" s="100">
        <v>5473.3140204548799</v>
      </c>
      <c r="S55" s="100">
        <v>14.474085554480499</v>
      </c>
      <c r="T55" s="100">
        <v>64.8248735647648</v>
      </c>
      <c r="U55" s="100">
        <v>18.451328348135501</v>
      </c>
      <c r="V55" s="100">
        <v>39.7110209465026</v>
      </c>
      <c r="W55" s="100">
        <v>24.864586935844201</v>
      </c>
      <c r="X55" s="100">
        <v>13.901940562180201</v>
      </c>
      <c r="Y55" s="100">
        <v>39.710948467254603</v>
      </c>
      <c r="Z55" s="100">
        <v>73.353376388549805</v>
      </c>
      <c r="AA55" s="100">
        <v>479.35178809612898</v>
      </c>
      <c r="AB55" s="100">
        <v>13.493509158492</v>
      </c>
      <c r="AC55" s="100">
        <v>13.4934902489185</v>
      </c>
      <c r="AD55" s="100">
        <v>13.4933224879205</v>
      </c>
      <c r="AE55" s="100">
        <v>16.2963818620191</v>
      </c>
      <c r="AF55" s="100">
        <v>10.205171184614301</v>
      </c>
      <c r="AG55" s="100">
        <v>10.204817879013699</v>
      </c>
      <c r="AH55" s="100">
        <v>22.3745408233953</v>
      </c>
      <c r="AI55" s="100">
        <v>0.37238028016145103</v>
      </c>
      <c r="AJ55" s="100">
        <v>1.0216889822622699</v>
      </c>
      <c r="AK55" s="100">
        <v>1.09701296314597</v>
      </c>
      <c r="AL55" s="100">
        <v>0</v>
      </c>
      <c r="AM55" s="100">
        <v>19.5608005523681</v>
      </c>
      <c r="AN55" s="100">
        <v>1.9074487312463999</v>
      </c>
      <c r="AO55" s="100">
        <v>1.9074179816525401</v>
      </c>
      <c r="AP55" s="100">
        <v>14.720928331371301</v>
      </c>
      <c r="AQ55" s="100">
        <v>14.7209540512412</v>
      </c>
      <c r="AR55" s="100">
        <v>1162.9680401682799</v>
      </c>
      <c r="AS55" s="100">
        <v>102.473336488008</v>
      </c>
      <c r="AT55" s="100">
        <v>102.468607723712</v>
      </c>
      <c r="AU55" s="100">
        <v>586.43809943646102</v>
      </c>
      <c r="AV55" s="100">
        <v>1275.5978940725299</v>
      </c>
      <c r="AW55" s="100">
        <v>1162.92269974946</v>
      </c>
      <c r="AX55" s="100">
        <v>36.689035505056303</v>
      </c>
      <c r="AY55" s="100">
        <v>6.4876147283484897E-2</v>
      </c>
      <c r="AZ55" s="100">
        <v>358.00739400088702</v>
      </c>
      <c r="BA55" s="100">
        <v>0.40468390932801401</v>
      </c>
      <c r="BB55" s="100">
        <v>0.118098213617486</v>
      </c>
      <c r="BC55" s="100">
        <v>21.209761698730201</v>
      </c>
      <c r="BD55" s="100">
        <v>0.57837461022063497</v>
      </c>
      <c r="BE55" s="100">
        <v>3.06441485881805E-2</v>
      </c>
      <c r="BF55" s="100">
        <v>2.0618661030311999E-2</v>
      </c>
      <c r="BG55" s="100">
        <v>80.879306758753899</v>
      </c>
      <c r="BH55" s="100">
        <v>3.1893999576568599</v>
      </c>
      <c r="BI55" s="100">
        <v>0.67354279756545998</v>
      </c>
      <c r="BJ55" s="100">
        <v>50.162643983960102</v>
      </c>
      <c r="BK55" s="100">
        <v>30.717714829836002</v>
      </c>
      <c r="BL55" s="100">
        <v>0.37064262184685498</v>
      </c>
      <c r="BM55" s="100">
        <v>4.1178246028721298E-3</v>
      </c>
      <c r="BN55" s="100">
        <v>2.7151368154445601</v>
      </c>
      <c r="BO55" s="100">
        <v>3.8333538530423497E-2</v>
      </c>
      <c r="BP55" s="100">
        <v>3.8062642461736602</v>
      </c>
      <c r="BQ55" s="100">
        <v>0.43834043324750299</v>
      </c>
      <c r="BR55" s="100">
        <v>0.18561669254268001</v>
      </c>
      <c r="BS55" s="100">
        <v>18.372459896374401</v>
      </c>
      <c r="BT55" s="100">
        <v>0.80802175938151699</v>
      </c>
      <c r="BU55" s="100">
        <v>3.5995607376098602</v>
      </c>
      <c r="BV55" s="100">
        <v>0.46866014323313698</v>
      </c>
      <c r="BW55" s="100">
        <v>1.31604338093893</v>
      </c>
      <c r="BX55" s="100">
        <v>2.0113988516527501E-2</v>
      </c>
      <c r="BY55" s="100">
        <v>19.2583231925964</v>
      </c>
      <c r="BZ55" s="100">
        <v>2.97770408887299</v>
      </c>
      <c r="CA55" s="100">
        <v>2.9777067073446202</v>
      </c>
      <c r="CB55" s="100">
        <v>0.644803762756055</v>
      </c>
      <c r="CC55" s="100">
        <v>9.0530030051013399E-2</v>
      </c>
      <c r="CD55" s="100">
        <v>4.4902706146240199</v>
      </c>
      <c r="CE55" s="100">
        <v>879.95255284011296</v>
      </c>
      <c r="CF55" s="100">
        <v>95.362005647271801</v>
      </c>
      <c r="CG55" s="100">
        <v>74.208139530382994</v>
      </c>
      <c r="CH55" s="100">
        <v>16.083835508092299</v>
      </c>
      <c r="CI55" s="100">
        <v>0</v>
      </c>
      <c r="CJ55" s="100">
        <v>8.05921565298922</v>
      </c>
      <c r="CK55" s="100">
        <v>838.79589203</v>
      </c>
      <c r="CL55" s="100">
        <v>132.30818624515001</v>
      </c>
      <c r="CM55" s="100">
        <v>50.696564449230202</v>
      </c>
      <c r="CN55" s="100">
        <f t="shared" ref="CN55" si="7">AZ55*0.108*92.1006/14.43</f>
        <v>246.78109116612293</v>
      </c>
      <c r="CO55" s="100">
        <f t="shared" ref="CO55" si="8">CL55-AO55*0.966*106.165/128.1705</f>
        <v>130.78196925292957</v>
      </c>
      <c r="CP55" s="100"/>
      <c r="CQ55" s="100"/>
      <c r="CR55" s="100"/>
      <c r="CS55" s="36">
        <f t="shared" ref="CS55" si="9">AF55/AV55</f>
        <v>8.0003041962015339E-3</v>
      </c>
      <c r="CT55" s="51">
        <f t="shared" ref="CT55" si="10">(AV55-AF55-AR55-AS55)/(AV55)</f>
        <v>-3.8141932185977443E-5</v>
      </c>
      <c r="CU55" s="51">
        <f t="shared" ref="CU55" si="11">(BG55-BJ55-BK55)/(BG55)</f>
        <v>-1.3007715871540909E-5</v>
      </c>
      <c r="CV55" s="51">
        <f t="shared" ref="CV55" si="12">(BJ55-BC55-BR55-BS55-BW55-AY55-BA55-BB55-BE55-BD55-BF55-BL55-BM55-BN55-BO55-BP55-BQ55-BV55-BX55)/BJ55</f>
        <v>-2.8504536126322935E-6</v>
      </c>
      <c r="CW55" s="27"/>
      <c r="CX55" s="27"/>
      <c r="CY55" s="27"/>
      <c r="CZ55" s="27"/>
      <c r="DA55" s="27"/>
      <c r="DB55" s="27"/>
      <c r="DC55" s="27"/>
      <c r="DD55" s="27"/>
      <c r="DE55" s="27"/>
      <c r="DF55" s="27"/>
    </row>
    <row r="56" spans="1:112" s="29" customFormat="1" x14ac:dyDescent="0.3">
      <c r="A56" s="29" t="s">
        <v>11</v>
      </c>
      <c r="B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</row>
    <row r="57" spans="1:112" s="29" customFormat="1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</row>
    <row r="58" spans="1:112" s="29" customFormat="1" x14ac:dyDescent="0.3">
      <c r="A58" s="29" t="s">
        <v>75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</row>
    <row r="59" spans="1:112" s="29" customFormat="1" x14ac:dyDescent="0.3">
      <c r="A59" s="29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</row>
    <row r="60" spans="1:112" s="29" customFormat="1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</row>
    <row r="61" spans="1:112" x14ac:dyDescent="0.3"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</row>
    <row r="62" spans="1:112" x14ac:dyDescent="0.3">
      <c r="A62" s="2" t="s">
        <v>56</v>
      </c>
      <c r="B62" s="1">
        <f>SUM(B3:B51)</f>
        <v>2890.451108513394</v>
      </c>
      <c r="C62" s="1">
        <f t="shared" ref="C62:BN62" si="13">SUM(C3:C51)</f>
        <v>23056.044612392772</v>
      </c>
      <c r="D62" s="1">
        <f t="shared" si="13"/>
        <v>2140.6870654672362</v>
      </c>
      <c r="E62" s="1">
        <f t="shared" si="13"/>
        <v>2140.6884843334533</v>
      </c>
      <c r="F62" s="1">
        <f t="shared" si="13"/>
        <v>23055.840120628451</v>
      </c>
      <c r="G62" s="1">
        <f t="shared" si="13"/>
        <v>23055.911032572367</v>
      </c>
      <c r="H62" s="1">
        <f t="shared" si="13"/>
        <v>7465.6397698707724</v>
      </c>
      <c r="I62" s="1">
        <f t="shared" si="13"/>
        <v>47239.323342380972</v>
      </c>
      <c r="J62" s="1">
        <f t="shared" si="13"/>
        <v>47239.444237513395</v>
      </c>
      <c r="K62" s="1">
        <f t="shared" si="13"/>
        <v>118533.13600158686</v>
      </c>
      <c r="L62" s="1">
        <f t="shared" si="13"/>
        <v>7284.2294184230132</v>
      </c>
      <c r="M62" s="1">
        <f t="shared" si="13"/>
        <v>7284.3947208919399</v>
      </c>
      <c r="N62" s="1">
        <f t="shared" si="13"/>
        <v>85552.077012538823</v>
      </c>
      <c r="O62" s="1">
        <f t="shared" si="13"/>
        <v>85552.068901896346</v>
      </c>
      <c r="P62" s="1">
        <f t="shared" si="13"/>
        <v>20330092.729704842</v>
      </c>
      <c r="Q62" s="1">
        <f t="shared" si="13"/>
        <v>1798696558.0218506</v>
      </c>
      <c r="R62" s="1">
        <f t="shared" si="13"/>
        <v>20338229.497002117</v>
      </c>
      <c r="S62" s="1">
        <f t="shared" si="13"/>
        <v>62382.234761237989</v>
      </c>
      <c r="T62" s="1">
        <f t="shared" si="13"/>
        <v>136816.57734552008</v>
      </c>
      <c r="U62" s="1">
        <f t="shared" si="13"/>
        <v>37975.123688645603</v>
      </c>
      <c r="V62" s="1">
        <f t="shared" si="13"/>
        <v>125528.79164695728</v>
      </c>
      <c r="W62" s="1">
        <f t="shared" si="13"/>
        <v>47447.004080191138</v>
      </c>
      <c r="X62" s="1">
        <f t="shared" si="13"/>
        <v>31488.249992171255</v>
      </c>
      <c r="Y62" s="1">
        <f t="shared" si="13"/>
        <v>125529.88257408128</v>
      </c>
      <c r="Z62" s="1">
        <f t="shared" si="13"/>
        <v>248427.8480682371</v>
      </c>
      <c r="AA62" s="1">
        <f t="shared" si="13"/>
        <v>961089.31348562008</v>
      </c>
      <c r="AB62" s="1">
        <f t="shared" si="13"/>
        <v>30945.811794638594</v>
      </c>
      <c r="AC62" s="1">
        <f t="shared" si="13"/>
        <v>30945.810113012762</v>
      </c>
      <c r="AD62" s="1">
        <f t="shared" si="13"/>
        <v>30945.372652083603</v>
      </c>
      <c r="AE62" s="1">
        <f t="shared" si="13"/>
        <v>43826.496033468211</v>
      </c>
      <c r="AF62" s="1">
        <f t="shared" si="13"/>
        <v>32525.62083809817</v>
      </c>
      <c r="AG62" s="1">
        <f t="shared" si="13"/>
        <v>32524.321827560605</v>
      </c>
      <c r="AH62" s="1">
        <f t="shared" si="13"/>
        <v>56533.111198931801</v>
      </c>
      <c r="AI62" s="1">
        <f t="shared" si="13"/>
        <v>1051.4045253267959</v>
      </c>
      <c r="AJ62" s="1">
        <f t="shared" si="13"/>
        <v>2055.2488955929862</v>
      </c>
      <c r="AK62" s="1">
        <f t="shared" si="13"/>
        <v>3246.0775844454715</v>
      </c>
      <c r="AL62" s="1">
        <f t="shared" si="13"/>
        <v>0</v>
      </c>
      <c r="AM62" s="1">
        <f t="shared" si="13"/>
        <v>48351.720888137723</v>
      </c>
      <c r="AN62" s="1">
        <f t="shared" si="13"/>
        <v>4094.5981824658725</v>
      </c>
      <c r="AO62" s="1">
        <f t="shared" si="13"/>
        <v>4094.5421642549254</v>
      </c>
      <c r="AP62" s="1">
        <f t="shared" si="13"/>
        <v>100840.80089570938</v>
      </c>
      <c r="AQ62" s="1">
        <f t="shared" si="13"/>
        <v>100839.9979823566</v>
      </c>
      <c r="AR62" s="1">
        <f t="shared" si="13"/>
        <v>3583238.6526870681</v>
      </c>
      <c r="AS62" s="1">
        <f t="shared" si="13"/>
        <v>449938.21136450674</v>
      </c>
      <c r="AT62" s="1">
        <f t="shared" si="13"/>
        <v>449920.28362321772</v>
      </c>
      <c r="AU62" s="1">
        <f t="shared" si="13"/>
        <v>1359139.2885222421</v>
      </c>
      <c r="AV62" s="1">
        <f t="shared" si="13"/>
        <v>4065539.8645954062</v>
      </c>
      <c r="AW62" s="1">
        <f t="shared" si="13"/>
        <v>3583095.3455228768</v>
      </c>
      <c r="AX62" s="1">
        <f t="shared" si="13"/>
        <v>76532.703703716266</v>
      </c>
      <c r="AY62" s="1">
        <f t="shared" si="13"/>
        <v>180.14967751420025</v>
      </c>
      <c r="AZ62" s="1">
        <f t="shared" si="13"/>
        <v>879398.04780703608</v>
      </c>
      <c r="BA62" s="1">
        <f t="shared" si="13"/>
        <v>1028.5534954104787</v>
      </c>
      <c r="BB62" s="1">
        <f t="shared" si="13"/>
        <v>270.71993437927426</v>
      </c>
      <c r="BC62" s="1">
        <f t="shared" si="13"/>
        <v>51193.066894702519</v>
      </c>
      <c r="BD62" s="1">
        <f t="shared" si="13"/>
        <v>2769.5894278180767</v>
      </c>
      <c r="BE62" s="1">
        <f t="shared" si="13"/>
        <v>196.06356093287454</v>
      </c>
      <c r="BF62" s="1">
        <f t="shared" si="13"/>
        <v>60.375302808591947</v>
      </c>
      <c r="BG62" s="1">
        <f t="shared" si="13"/>
        <v>272770.2130339439</v>
      </c>
      <c r="BH62" s="1">
        <f t="shared" si="13"/>
        <v>17965.224632263173</v>
      </c>
      <c r="BI62" s="1">
        <f t="shared" si="13"/>
        <v>6918.2729148864646</v>
      </c>
      <c r="BJ62" s="1">
        <f t="shared" si="13"/>
        <v>130563.78849077203</v>
      </c>
      <c r="BK62" s="1">
        <f t="shared" si="13"/>
        <v>142206.43877186326</v>
      </c>
      <c r="BL62" s="1">
        <f t="shared" si="13"/>
        <v>2048.3589641776607</v>
      </c>
      <c r="BM62" s="1">
        <f t="shared" si="13"/>
        <v>24.627550031989781</v>
      </c>
      <c r="BN62" s="1">
        <f t="shared" si="13"/>
        <v>11227.9795761553</v>
      </c>
      <c r="BO62" s="1">
        <f t="shared" ref="BO62:CO62" si="14">SUM(BO3:BO51)</f>
        <v>100.74588593724174</v>
      </c>
      <c r="BP62" s="1">
        <f t="shared" si="14"/>
        <v>9600.0550846662227</v>
      </c>
      <c r="BQ62" s="1">
        <f t="shared" si="14"/>
        <v>1217.5359910917452</v>
      </c>
      <c r="BR62" s="1">
        <f t="shared" si="14"/>
        <v>393.56487121828758</v>
      </c>
      <c r="BS62" s="1">
        <f t="shared" si="14"/>
        <v>42804.344720385881</v>
      </c>
      <c r="BT62" s="1">
        <f t="shared" si="14"/>
        <v>1631.207432851194</v>
      </c>
      <c r="BU62" s="1">
        <f t="shared" si="14"/>
        <v>8165.7210984565172</v>
      </c>
      <c r="BV62" s="1">
        <f t="shared" si="14"/>
        <v>1934.6881014114456</v>
      </c>
      <c r="BW62" s="1">
        <f t="shared" si="14"/>
        <v>5426.4044873639814</v>
      </c>
      <c r="BX62" s="1">
        <f t="shared" si="14"/>
        <v>86.491920406811644</v>
      </c>
      <c r="BY62" s="1">
        <f t="shared" si="14"/>
        <v>87239.824139416145</v>
      </c>
      <c r="BZ62" s="1">
        <f t="shared" si="14"/>
        <v>27546.692356049043</v>
      </c>
      <c r="CA62" s="1">
        <f t="shared" si="14"/>
        <v>27546.69615029027</v>
      </c>
      <c r="CB62" s="1">
        <f t="shared" si="14"/>
        <v>1252.589776557752</v>
      </c>
      <c r="CC62" s="1">
        <f t="shared" si="14"/>
        <v>181.62728996120836</v>
      </c>
      <c r="CD62" s="1">
        <f t="shared" si="14"/>
        <v>37759.341491699175</v>
      </c>
      <c r="CE62" s="1">
        <f t="shared" si="14"/>
        <v>2107357.053497789</v>
      </c>
      <c r="CF62" s="1">
        <f t="shared" si="14"/>
        <v>235108.29544680545</v>
      </c>
      <c r="CG62" s="1">
        <f t="shared" si="14"/>
        <v>187178.49322709788</v>
      </c>
      <c r="CH62" s="1">
        <f t="shared" si="14"/>
        <v>41042.011569590228</v>
      </c>
      <c r="CI62" s="1">
        <f t="shared" si="14"/>
        <v>0</v>
      </c>
      <c r="CJ62" s="1">
        <f t="shared" si="14"/>
        <v>21617.716274712206</v>
      </c>
      <c r="CK62" s="1">
        <f t="shared" si="14"/>
        <v>1985762.9327411631</v>
      </c>
      <c r="CL62" s="1">
        <f t="shared" si="14"/>
        <v>293719.59941938479</v>
      </c>
      <c r="CM62" s="1">
        <f t="shared" si="14"/>
        <v>115957.14213651408</v>
      </c>
      <c r="CN62" s="1">
        <f t="shared" si="14"/>
        <v>606185.2728288651</v>
      </c>
      <c r="CO62" s="1">
        <f t="shared" si="14"/>
        <v>290443.35903234856</v>
      </c>
      <c r="CP62" s="1"/>
      <c r="CQ62" s="1"/>
      <c r="CR62" s="1"/>
      <c r="CS62" s="36">
        <f t="shared" ref="CS62" si="15">AF62/AV62</f>
        <v>8.0003202333215964E-3</v>
      </c>
      <c r="CT62" s="1"/>
      <c r="CU62" s="1"/>
      <c r="CV62" s="1"/>
      <c r="CW62" s="1"/>
      <c r="CX62" s="36"/>
      <c r="CY62" s="36"/>
      <c r="CZ62" s="1"/>
      <c r="DA62" s="1"/>
      <c r="DB62" s="1"/>
      <c r="DC62" s="1"/>
      <c r="DD62" s="1"/>
      <c r="DE62" s="1"/>
      <c r="DF62" s="1"/>
    </row>
    <row r="63" spans="1:112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2358.5830110888883</v>
      </c>
      <c r="C63" s="27">
        <f t="shared" ref="C63:BN63" si="16">+C3+C5+C8+C9+C11+C12+C14+C15+C16+C17+C18+C19+C20+C21+C22+C23+C24+C25+C26+C28+C30+C31+C33+C34+C35+C36+C37+C39+C40+C41+C42+C43+C44+C46+C47+C49+C50+C10</f>
        <v>18605.049679264415</v>
      </c>
      <c r="D63" s="27">
        <f t="shared" si="16"/>
        <v>1707.6815827935916</v>
      </c>
      <c r="E63" s="27">
        <f t="shared" si="16"/>
        <v>1707.6828171238278</v>
      </c>
      <c r="F63" s="27">
        <f t="shared" si="16"/>
        <v>18604.883973434542</v>
      </c>
      <c r="G63" s="27">
        <f t="shared" si="16"/>
        <v>18604.941285029028</v>
      </c>
      <c r="H63" s="27">
        <f t="shared" si="16"/>
        <v>5901.4422810859851</v>
      </c>
      <c r="I63" s="27">
        <f t="shared" si="16"/>
        <v>37468.665585813978</v>
      </c>
      <c r="J63" s="27">
        <f t="shared" si="16"/>
        <v>37468.75530330644</v>
      </c>
      <c r="K63" s="27">
        <f t="shared" si="16"/>
        <v>92469.033432006792</v>
      </c>
      <c r="L63" s="27">
        <f t="shared" si="16"/>
        <v>5873.8283992074321</v>
      </c>
      <c r="M63" s="27">
        <f t="shared" si="16"/>
        <v>5873.9616088666817</v>
      </c>
      <c r="N63" s="27">
        <f t="shared" si="16"/>
        <v>68187.57063436498</v>
      </c>
      <c r="O63" s="27">
        <f t="shared" si="16"/>
        <v>68187.560784220579</v>
      </c>
      <c r="P63" s="27">
        <f t="shared" si="16"/>
        <v>16808590.462126713</v>
      </c>
      <c r="Q63" s="27">
        <f t="shared" si="16"/>
        <v>1417549865.9124756</v>
      </c>
      <c r="R63" s="27">
        <f t="shared" si="16"/>
        <v>16815317.663628094</v>
      </c>
      <c r="S63" s="27">
        <f t="shared" si="16"/>
        <v>50130.992256641308</v>
      </c>
      <c r="T63" s="27">
        <f t="shared" si="16"/>
        <v>109655.84321847543</v>
      </c>
      <c r="U63" s="27">
        <f t="shared" si="16"/>
        <v>30385.225019879574</v>
      </c>
      <c r="V63" s="27">
        <f t="shared" si="16"/>
        <v>100713.85828208915</v>
      </c>
      <c r="W63" s="27">
        <f t="shared" si="16"/>
        <v>37580.230030432256</v>
      </c>
      <c r="X63" s="27">
        <f t="shared" si="16"/>
        <v>25109.990966478319</v>
      </c>
      <c r="Y63" s="27">
        <f t="shared" si="16"/>
        <v>100714.73230552662</v>
      </c>
      <c r="Z63" s="27">
        <f t="shared" si="16"/>
        <v>190281.53596496565</v>
      </c>
      <c r="AA63" s="27">
        <f t="shared" si="16"/>
        <v>766822.2601866707</v>
      </c>
      <c r="AB63" s="27">
        <f t="shared" si="16"/>
        <v>24563.429617285696</v>
      </c>
      <c r="AC63" s="27">
        <f t="shared" si="16"/>
        <v>24563.432934820623</v>
      </c>
      <c r="AD63" s="27">
        <f t="shared" si="16"/>
        <v>24563.080898314685</v>
      </c>
      <c r="AE63" s="27">
        <f t="shared" si="16"/>
        <v>35109.492266097048</v>
      </c>
      <c r="AF63" s="27">
        <f t="shared" si="16"/>
        <v>25787.850095681795</v>
      </c>
      <c r="AG63" s="27">
        <f t="shared" si="16"/>
        <v>25786.824688583562</v>
      </c>
      <c r="AH63" s="27">
        <f t="shared" si="16"/>
        <v>45552.946432143348</v>
      </c>
      <c r="AI63" s="27">
        <f t="shared" si="16"/>
        <v>856.01029707095449</v>
      </c>
      <c r="AJ63" s="27">
        <f t="shared" si="16"/>
        <v>1614.877682395278</v>
      </c>
      <c r="AK63" s="27">
        <f t="shared" si="16"/>
        <v>2678.9766951203296</v>
      </c>
      <c r="AL63" s="27">
        <f t="shared" si="16"/>
        <v>0</v>
      </c>
      <c r="AM63" s="27">
        <f t="shared" si="16"/>
        <v>36123.93288230888</v>
      </c>
      <c r="AN63" s="27">
        <f t="shared" si="16"/>
        <v>3261.6418211720807</v>
      </c>
      <c r="AO63" s="27">
        <f t="shared" si="16"/>
        <v>3261.5967721231214</v>
      </c>
      <c r="AP63" s="27">
        <f t="shared" si="16"/>
        <v>75779.755419749636</v>
      </c>
      <c r="AQ63" s="27">
        <f t="shared" si="16"/>
        <v>75779.138037059325</v>
      </c>
      <c r="AR63" s="27">
        <f t="shared" si="16"/>
        <v>2837220.1396255451</v>
      </c>
      <c r="AS63" s="27">
        <f t="shared" si="16"/>
        <v>360473.18348669907</v>
      </c>
      <c r="AT63" s="27">
        <f t="shared" si="16"/>
        <v>360458.7848515503</v>
      </c>
      <c r="AU63" s="27">
        <f t="shared" si="16"/>
        <v>1084044.1422667489</v>
      </c>
      <c r="AV63" s="27">
        <f t="shared" si="16"/>
        <v>3223352.2389850551</v>
      </c>
      <c r="AW63" s="27">
        <f t="shared" si="16"/>
        <v>2837106.6763334246</v>
      </c>
      <c r="AX63" s="27">
        <f t="shared" si="16"/>
        <v>61228.661330535891</v>
      </c>
      <c r="AY63" s="27">
        <f t="shared" si="16"/>
        <v>143.33405613746419</v>
      </c>
      <c r="AZ63" s="27">
        <f t="shared" si="16"/>
        <v>700601.20295840362</v>
      </c>
      <c r="BA63" s="27">
        <f t="shared" si="16"/>
        <v>810.63522601465093</v>
      </c>
      <c r="BB63" s="27">
        <f t="shared" si="16"/>
        <v>206.51428029645453</v>
      </c>
      <c r="BC63" s="27">
        <f t="shared" si="16"/>
        <v>41585.039556674579</v>
      </c>
      <c r="BD63" s="27">
        <f t="shared" si="16"/>
        <v>1902.9372302335664</v>
      </c>
      <c r="BE63" s="27">
        <f t="shared" si="16"/>
        <v>125.67740786075576</v>
      </c>
      <c r="BF63" s="27">
        <f t="shared" si="16"/>
        <v>48.290087015135093</v>
      </c>
      <c r="BG63" s="27">
        <f t="shared" si="16"/>
        <v>217203.31131771166</v>
      </c>
      <c r="BH63" s="27">
        <f t="shared" si="16"/>
        <v>11558.62813949583</v>
      </c>
      <c r="BI63" s="27">
        <f t="shared" si="16"/>
        <v>4388.8225841522135</v>
      </c>
      <c r="BJ63" s="27">
        <f t="shared" si="16"/>
        <v>102608.00442361811</v>
      </c>
      <c r="BK63" s="27">
        <f t="shared" si="16"/>
        <v>114595.31573607473</v>
      </c>
      <c r="BL63" s="27">
        <f t="shared" si="16"/>
        <v>1328.7341104902998</v>
      </c>
      <c r="BM63" s="27">
        <f t="shared" si="16"/>
        <v>16.801521990448208</v>
      </c>
      <c r="BN63" s="27">
        <f t="shared" si="16"/>
        <v>7699.9497848597703</v>
      </c>
      <c r="BO63" s="27">
        <f t="shared" ref="BO63:CO63" si="17">+BO3+BO5+BO8+BO9+BO11+BO12+BO14+BO15+BO16+BO17+BO18+BO19+BO20+BO21+BO22+BO23+BO24+BO25+BO26+BO28+BO30+BO31+BO33+BO34+BO35+BO36+BO37+BO39+BO40+BO41+BO42+BO43+BO44+BO46+BO47+BO49+BO50+BO10</f>
        <v>81.407555431825941</v>
      </c>
      <c r="BP63" s="27">
        <f t="shared" si="17"/>
        <v>7489.1525665130357</v>
      </c>
      <c r="BQ63" s="27">
        <f t="shared" si="17"/>
        <v>999.82013054611025</v>
      </c>
      <c r="BR63" s="27">
        <f t="shared" si="17"/>
        <v>314.07706223078935</v>
      </c>
      <c r="BS63" s="27">
        <f t="shared" si="17"/>
        <v>34127.978352568964</v>
      </c>
      <c r="BT63" s="27">
        <f t="shared" si="17"/>
        <v>1293.0627108663307</v>
      </c>
      <c r="BU63" s="27">
        <f t="shared" si="17"/>
        <v>6417.4508822299413</v>
      </c>
      <c r="BV63" s="27">
        <f t="shared" si="17"/>
        <v>1305.0308072284076</v>
      </c>
      <c r="BW63" s="27">
        <f t="shared" si="17"/>
        <v>4362.4626983329554</v>
      </c>
      <c r="BX63" s="27">
        <f t="shared" si="17"/>
        <v>59.0598988498949</v>
      </c>
      <c r="BY63" s="27">
        <f t="shared" si="17"/>
        <v>76809.288682639526</v>
      </c>
      <c r="BZ63" s="27">
        <f t="shared" si="17"/>
        <v>23395.976372360223</v>
      </c>
      <c r="CA63" s="27">
        <f t="shared" si="17"/>
        <v>23395.980696546336</v>
      </c>
      <c r="CB63" s="27">
        <f t="shared" si="17"/>
        <v>998.20951099402578</v>
      </c>
      <c r="CC63" s="27">
        <f t="shared" si="17"/>
        <v>142.53364935063274</v>
      </c>
      <c r="CD63" s="27">
        <f t="shared" si="17"/>
        <v>29258.981719970663</v>
      </c>
      <c r="CE63" s="27">
        <f t="shared" si="17"/>
        <v>1681355.859863756</v>
      </c>
      <c r="CF63" s="27">
        <f t="shared" si="17"/>
        <v>187640.43223088217</v>
      </c>
      <c r="CG63" s="27">
        <f t="shared" si="17"/>
        <v>149235.87592468015</v>
      </c>
      <c r="CH63" s="27">
        <f t="shared" si="17"/>
        <v>32694.299149841932</v>
      </c>
      <c r="CI63" s="27">
        <f t="shared" si="17"/>
        <v>0</v>
      </c>
      <c r="CJ63" s="27">
        <f t="shared" si="17"/>
        <v>17408.454158280027</v>
      </c>
      <c r="CK63" s="27">
        <f t="shared" si="17"/>
        <v>1584467.8230609875</v>
      </c>
      <c r="CL63" s="27">
        <f t="shared" si="17"/>
        <v>233940.63251760564</v>
      </c>
      <c r="CM63" s="27">
        <f t="shared" si="17"/>
        <v>92489.10323160878</v>
      </c>
      <c r="CN63" s="27">
        <f t="shared" si="17"/>
        <v>482937.31424425513</v>
      </c>
      <c r="CO63" s="27">
        <f t="shared" si="17"/>
        <v>231330.87185514555</v>
      </c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</row>
    <row r="64" spans="1:112" x14ac:dyDescent="0.3">
      <c r="A64" t="s">
        <v>494</v>
      </c>
      <c r="B64" s="27">
        <f>B62+B55</f>
        <v>2891.5463336743355</v>
      </c>
      <c r="C64" s="100">
        <f t="shared" ref="C64:BN64" si="18">C62+C55</f>
        <v>23066.724027834356</v>
      </c>
      <c r="D64" s="100">
        <f t="shared" si="18"/>
        <v>2141.6706973583182</v>
      </c>
      <c r="E64" s="100">
        <f t="shared" si="18"/>
        <v>2141.6721173851961</v>
      </c>
      <c r="F64" s="100">
        <f t="shared" si="18"/>
        <v>23066.519418719665</v>
      </c>
      <c r="G64" s="100">
        <f t="shared" si="18"/>
        <v>23066.590367863399</v>
      </c>
      <c r="H64" s="100">
        <f t="shared" si="18"/>
        <v>7469.3788030077549</v>
      </c>
      <c r="I64" s="100">
        <f t="shared" si="18"/>
        <v>47261.886621480968</v>
      </c>
      <c r="J64" s="100">
        <f t="shared" si="18"/>
        <v>47262.007363973113</v>
      </c>
      <c r="K64" s="100">
        <f t="shared" si="18"/>
        <v>118558.65097999567</v>
      </c>
      <c r="L64" s="100">
        <f t="shared" si="18"/>
        <v>7288.0047354494318</v>
      </c>
      <c r="M64" s="100">
        <f t="shared" si="18"/>
        <v>7288.1701285154977</v>
      </c>
      <c r="N64" s="100">
        <f t="shared" si="18"/>
        <v>85579.850398614915</v>
      </c>
      <c r="O64" s="100">
        <f t="shared" si="18"/>
        <v>85579.842293977606</v>
      </c>
      <c r="P64" s="100">
        <f t="shared" si="18"/>
        <v>20335563.849513128</v>
      </c>
      <c r="Q64" s="100">
        <f t="shared" si="18"/>
        <v>1798990382.371788</v>
      </c>
      <c r="R64" s="100">
        <f t="shared" si="18"/>
        <v>20343702.811022572</v>
      </c>
      <c r="S64" s="100">
        <f t="shared" si="18"/>
        <v>62396.70884679247</v>
      </c>
      <c r="T64" s="100">
        <f t="shared" si="18"/>
        <v>136881.40221908485</v>
      </c>
      <c r="U64" s="100">
        <f t="shared" si="18"/>
        <v>37993.575016993738</v>
      </c>
      <c r="V64" s="100">
        <f t="shared" si="18"/>
        <v>125568.50266790378</v>
      </c>
      <c r="W64" s="100">
        <f t="shared" si="18"/>
        <v>47471.868667126982</v>
      </c>
      <c r="X64" s="100">
        <f t="shared" si="18"/>
        <v>31502.151932733435</v>
      </c>
      <c r="Y64" s="100">
        <f t="shared" si="18"/>
        <v>125569.59352254853</v>
      </c>
      <c r="Z64" s="100">
        <f t="shared" si="18"/>
        <v>248501.20144462565</v>
      </c>
      <c r="AA64" s="100">
        <f t="shared" si="18"/>
        <v>961568.66527371621</v>
      </c>
      <c r="AB64" s="100">
        <f t="shared" si="18"/>
        <v>30959.305303797086</v>
      </c>
      <c r="AC64" s="100">
        <f t="shared" si="18"/>
        <v>30959.30360326168</v>
      </c>
      <c r="AD64" s="100">
        <f t="shared" si="18"/>
        <v>30958.865974571523</v>
      </c>
      <c r="AE64" s="100">
        <f t="shared" si="18"/>
        <v>43842.79241533023</v>
      </c>
      <c r="AF64" s="100">
        <f t="shared" si="18"/>
        <v>32535.826009282784</v>
      </c>
      <c r="AG64" s="100">
        <f t="shared" si="18"/>
        <v>32534.526645439619</v>
      </c>
      <c r="AH64" s="100">
        <f t="shared" si="18"/>
        <v>56555.485739755197</v>
      </c>
      <c r="AI64" s="100">
        <f t="shared" si="18"/>
        <v>1051.7769056069574</v>
      </c>
      <c r="AJ64" s="100">
        <f t="shared" si="18"/>
        <v>2056.2705845752484</v>
      </c>
      <c r="AK64" s="100">
        <f t="shared" si="18"/>
        <v>3247.1745974086175</v>
      </c>
      <c r="AL64" s="100">
        <f t="shared" si="18"/>
        <v>0</v>
      </c>
      <c r="AM64" s="100">
        <f t="shared" si="18"/>
        <v>48371.281688690091</v>
      </c>
      <c r="AN64" s="100">
        <f t="shared" si="18"/>
        <v>4096.5056311971184</v>
      </c>
      <c r="AO64" s="100">
        <f t="shared" si="18"/>
        <v>4096.449582236578</v>
      </c>
      <c r="AP64" s="100">
        <f t="shared" si="18"/>
        <v>100855.52182404076</v>
      </c>
      <c r="AQ64" s="100">
        <f t="shared" si="18"/>
        <v>100854.71893640784</v>
      </c>
      <c r="AR64" s="100">
        <f t="shared" si="18"/>
        <v>3584401.6207272364</v>
      </c>
      <c r="AS64" s="100">
        <f t="shared" si="18"/>
        <v>450040.68470099475</v>
      </c>
      <c r="AT64" s="100">
        <f t="shared" si="18"/>
        <v>450022.75223094143</v>
      </c>
      <c r="AU64" s="100">
        <f t="shared" si="18"/>
        <v>1359725.7266216786</v>
      </c>
      <c r="AV64" s="100">
        <f t="shared" si="18"/>
        <v>4066815.4624894788</v>
      </c>
      <c r="AW64" s="100">
        <f t="shared" si="18"/>
        <v>3584258.2682226263</v>
      </c>
      <c r="AX64" s="100">
        <f t="shared" si="18"/>
        <v>76569.392739221323</v>
      </c>
      <c r="AY64" s="100">
        <f t="shared" si="18"/>
        <v>180.21455366148373</v>
      </c>
      <c r="AZ64" s="100">
        <f t="shared" si="18"/>
        <v>879756.05520103697</v>
      </c>
      <c r="BA64" s="100">
        <f t="shared" si="18"/>
        <v>1028.9581793198067</v>
      </c>
      <c r="BB64" s="100">
        <f t="shared" si="18"/>
        <v>270.83803259289175</v>
      </c>
      <c r="BC64" s="100">
        <f t="shared" si="18"/>
        <v>51214.276656401249</v>
      </c>
      <c r="BD64" s="100">
        <f t="shared" si="18"/>
        <v>2770.1678024282974</v>
      </c>
      <c r="BE64" s="100">
        <f t="shared" si="18"/>
        <v>196.09420508146272</v>
      </c>
      <c r="BF64" s="100">
        <f t="shared" si="18"/>
        <v>60.395921469622259</v>
      </c>
      <c r="BG64" s="100">
        <f t="shared" si="18"/>
        <v>272851.09234070266</v>
      </c>
      <c r="BH64" s="100">
        <f t="shared" si="18"/>
        <v>17968.41403222083</v>
      </c>
      <c r="BI64" s="100">
        <f t="shared" si="18"/>
        <v>6918.9464576840301</v>
      </c>
      <c r="BJ64" s="100">
        <f t="shared" si="18"/>
        <v>130613.95113475599</v>
      </c>
      <c r="BK64" s="100">
        <f t="shared" si="18"/>
        <v>142237.1564866931</v>
      </c>
      <c r="BL64" s="100">
        <f t="shared" si="18"/>
        <v>2048.7296067995076</v>
      </c>
      <c r="BM64" s="100">
        <f t="shared" si="18"/>
        <v>24.631667856592653</v>
      </c>
      <c r="BN64" s="100">
        <f t="shared" si="18"/>
        <v>11230.694712970744</v>
      </c>
      <c r="BO64" s="100">
        <f t="shared" ref="BO64:CO64" si="19">BO62+BO55</f>
        <v>100.78421947577216</v>
      </c>
      <c r="BP64" s="100">
        <f t="shared" si="19"/>
        <v>9603.8613489123964</v>
      </c>
      <c r="BQ64" s="100">
        <f t="shared" si="19"/>
        <v>1217.9743315249927</v>
      </c>
      <c r="BR64" s="100">
        <f t="shared" si="19"/>
        <v>393.75048791083026</v>
      </c>
      <c r="BS64" s="100">
        <f t="shared" si="19"/>
        <v>42822.717180282256</v>
      </c>
      <c r="BT64" s="100">
        <f t="shared" si="19"/>
        <v>1632.0154546105755</v>
      </c>
      <c r="BU64" s="100">
        <f t="shared" si="19"/>
        <v>8169.3206591941271</v>
      </c>
      <c r="BV64" s="100">
        <f t="shared" si="19"/>
        <v>1935.1567615546787</v>
      </c>
      <c r="BW64" s="100">
        <f t="shared" si="19"/>
        <v>5427.7205307449203</v>
      </c>
      <c r="BX64" s="100">
        <f t="shared" si="19"/>
        <v>86.512034395328172</v>
      </c>
      <c r="BY64" s="100">
        <f t="shared" si="19"/>
        <v>87259.082462608741</v>
      </c>
      <c r="BZ64" s="100">
        <f t="shared" si="19"/>
        <v>27549.670060137916</v>
      </c>
      <c r="CA64" s="100">
        <f t="shared" si="19"/>
        <v>27549.673856997615</v>
      </c>
      <c r="CB64" s="100">
        <f t="shared" si="19"/>
        <v>1253.234580320508</v>
      </c>
      <c r="CC64" s="100">
        <f t="shared" si="19"/>
        <v>181.71781999125938</v>
      </c>
      <c r="CD64" s="100">
        <f t="shared" si="19"/>
        <v>37763.831762313799</v>
      </c>
      <c r="CE64" s="100">
        <f t="shared" si="19"/>
        <v>2108237.0060506291</v>
      </c>
      <c r="CF64" s="100">
        <f t="shared" si="19"/>
        <v>235203.65745245272</v>
      </c>
      <c r="CG64" s="100">
        <f t="shared" si="19"/>
        <v>187252.70136662826</v>
      </c>
      <c r="CH64" s="100">
        <f t="shared" si="19"/>
        <v>41058.09540509832</v>
      </c>
      <c r="CI64" s="100">
        <f t="shared" si="19"/>
        <v>0</v>
      </c>
      <c r="CJ64" s="100">
        <f t="shared" si="19"/>
        <v>21625.775490365195</v>
      </c>
      <c r="CK64" s="100">
        <f t="shared" si="19"/>
        <v>1986601.7286331931</v>
      </c>
      <c r="CL64" s="100">
        <f t="shared" si="19"/>
        <v>293851.90760562994</v>
      </c>
      <c r="CM64" s="100">
        <f t="shared" si="19"/>
        <v>116007.83870096332</v>
      </c>
      <c r="CN64" s="100">
        <f t="shared" si="19"/>
        <v>606432.05392003118</v>
      </c>
      <c r="CO64" s="100">
        <f t="shared" si="19"/>
        <v>290574.14100160147</v>
      </c>
    </row>
    <row r="65" spans="6:61" x14ac:dyDescent="0.3">
      <c r="F65" s="27"/>
      <c r="L65" s="27"/>
    </row>
    <row r="66" spans="6:61" x14ac:dyDescent="0.3">
      <c r="H66" s="27"/>
      <c r="AZ66" s="27">
        <f>AZ62*0.108/14.43*92.1006</f>
        <v>606185.27282886521</v>
      </c>
      <c r="BI66" s="2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5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RowHeight="14.4" x14ac:dyDescent="0.3"/>
  <cols>
    <col min="1" max="1" width="17.88671875" customWidth="1"/>
    <col min="2" max="8" width="9.109375" style="27"/>
    <col min="10" max="10" width="20.6640625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2" width="6.66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5.6640625" style="27" bestFit="1" customWidth="1"/>
    <col min="28" max="28" width="6.6640625" style="27" bestFit="1" customWidth="1"/>
    <col min="29" max="29" width="6.6640625" style="27" customWidth="1"/>
    <col min="30" max="30" width="7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5.6640625" style="27" bestFit="1" customWidth="1"/>
    <col min="38" max="38" width="7.6640625" style="27" bestFit="1" customWidth="1"/>
    <col min="39" max="39" width="4.5546875" style="27" bestFit="1" customWidth="1"/>
    <col min="40" max="40" width="5.6640625" style="27" bestFit="1" customWidth="1"/>
    <col min="41" max="41" width="6.6640625" style="27" bestFit="1" customWidth="1"/>
    <col min="42" max="42" width="5.6640625" style="27" bestFit="1" customWidth="1"/>
    <col min="43" max="43" width="5.88671875" style="27" bestFit="1" customWidth="1"/>
    <col min="44" max="44" width="5.6640625" style="27" bestFit="1" customWidth="1"/>
    <col min="45" max="46" width="7.6640625" style="27" bestFit="1" customWidth="1"/>
    <col min="47" max="47" width="6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6.6640625" style="27" bestFit="1" customWidth="1"/>
    <col min="57" max="58" width="5.6640625" style="27" bestFit="1" customWidth="1"/>
    <col min="59" max="59" width="3.88671875" style="27" bestFit="1" customWidth="1"/>
    <col min="60" max="60" width="6.6640625" style="27" bestFit="1" customWidth="1"/>
    <col min="61" max="61" width="6.6640625" style="27" customWidth="1"/>
    <col min="62" max="62" width="5.33203125" style="27" bestFit="1" customWidth="1"/>
    <col min="63" max="63" width="6.6640625" style="27" bestFit="1" customWidth="1"/>
    <col min="64" max="65" width="7.6640625" style="27" bestFit="1" customWidth="1"/>
    <col min="66" max="66" width="9.33203125" style="27" bestFit="1" customWidth="1"/>
    <col min="67" max="67" width="6.6640625" style="27" bestFit="1" customWidth="1"/>
    <col min="68" max="68" width="7.6640625" style="27" customWidth="1"/>
    <col min="70" max="70" width="8.5546875" style="29" customWidth="1"/>
    <col min="71" max="71" width="10.33203125" style="29" bestFit="1" customWidth="1"/>
    <col min="72" max="75" width="9.109375" style="29"/>
    <col min="76" max="76" width="8.5546875" style="29" customWidth="1"/>
    <col min="77" max="77" width="9.109375" style="29"/>
  </cols>
  <sheetData>
    <row r="1" spans="1:77" x14ac:dyDescent="0.3">
      <c r="B1" s="100" t="s">
        <v>482</v>
      </c>
      <c r="C1" s="100"/>
      <c r="D1" s="100"/>
      <c r="E1" s="100"/>
      <c r="F1" s="100"/>
      <c r="G1" s="100"/>
      <c r="H1" s="100"/>
      <c r="J1" s="29" t="s">
        <v>485</v>
      </c>
      <c r="BS1" s="29" t="s">
        <v>316</v>
      </c>
    </row>
    <row r="2" spans="1:77" x14ac:dyDescent="0.3">
      <c r="A2" s="6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J2" s="18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141</v>
      </c>
      <c r="Y2" s="27" t="s">
        <v>142</v>
      </c>
      <c r="Z2" s="27" t="s">
        <v>143</v>
      </c>
      <c r="AA2" s="27" t="s">
        <v>394</v>
      </c>
      <c r="AB2" s="27" t="s">
        <v>144</v>
      </c>
      <c r="AC2" s="27" t="s">
        <v>400</v>
      </c>
      <c r="AD2" s="27" t="s">
        <v>57</v>
      </c>
      <c r="AE2" s="27" t="s">
        <v>128</v>
      </c>
      <c r="AF2" s="27" t="s">
        <v>145</v>
      </c>
      <c r="AG2" s="27" t="s">
        <v>146</v>
      </c>
      <c r="AH2" s="27" t="s">
        <v>60</v>
      </c>
      <c r="AI2" s="27" t="s">
        <v>147</v>
      </c>
      <c r="AJ2" s="27" t="s">
        <v>148</v>
      </c>
      <c r="AK2" s="27" t="s">
        <v>149</v>
      </c>
      <c r="AL2" s="27" t="s">
        <v>150</v>
      </c>
      <c r="AM2" s="27" t="s">
        <v>151</v>
      </c>
      <c r="AN2" s="27" t="s">
        <v>152</v>
      </c>
      <c r="AO2" s="27" t="s">
        <v>153</v>
      </c>
      <c r="AP2" s="27" t="s">
        <v>154</v>
      </c>
      <c r="AQ2" s="27" t="s">
        <v>155</v>
      </c>
      <c r="AR2" s="27" t="s">
        <v>156</v>
      </c>
      <c r="AS2" s="27" t="s">
        <v>54</v>
      </c>
      <c r="AT2" s="27" t="s">
        <v>53</v>
      </c>
      <c r="AU2" s="27" t="s">
        <v>157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395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401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27" t="s">
        <v>174</v>
      </c>
      <c r="BO2" s="27" t="s">
        <v>402</v>
      </c>
      <c r="BR2" s="27" t="s">
        <v>141</v>
      </c>
      <c r="BS2" s="27" t="s">
        <v>59</v>
      </c>
      <c r="BT2" s="27" t="s">
        <v>57</v>
      </c>
      <c r="BU2" s="27" t="s">
        <v>60</v>
      </c>
      <c r="BV2" s="27" t="s">
        <v>54</v>
      </c>
      <c r="BW2" s="27" t="s">
        <v>53</v>
      </c>
      <c r="BX2" s="27" t="s">
        <v>61</v>
      </c>
      <c r="BY2" s="27" t="s">
        <v>62</v>
      </c>
    </row>
    <row r="3" spans="1:77" x14ac:dyDescent="0.3">
      <c r="A3" s="26" t="s">
        <v>121</v>
      </c>
      <c r="B3" s="100">
        <v>161390.59784</v>
      </c>
      <c r="C3" s="100">
        <v>144.07415981</v>
      </c>
      <c r="D3" s="100">
        <v>19477.079733999999</v>
      </c>
      <c r="E3" s="100">
        <v>8156.5635168999997</v>
      </c>
      <c r="F3" s="100">
        <v>7276.6610201000003</v>
      </c>
      <c r="G3" s="100">
        <v>574.67856255000004</v>
      </c>
      <c r="H3" s="100">
        <v>41510.893045999997</v>
      </c>
      <c r="J3" t="s">
        <v>121</v>
      </c>
      <c r="K3" s="27">
        <v>192.19962979050601</v>
      </c>
      <c r="L3" s="27">
        <v>296.404807760842</v>
      </c>
      <c r="M3" s="27">
        <v>296.35997747780198</v>
      </c>
      <c r="N3" s="27">
        <v>286.31578485094002</v>
      </c>
      <c r="O3" s="27">
        <v>833.32865435012798</v>
      </c>
      <c r="P3" s="27">
        <v>12443.4472656935</v>
      </c>
      <c r="Q3" s="27">
        <v>48907.799352061498</v>
      </c>
      <c r="R3" s="27">
        <v>1024.80124442037</v>
      </c>
      <c r="S3" s="27">
        <v>431.46646264753002</v>
      </c>
      <c r="T3" s="27">
        <v>394.60713539542701</v>
      </c>
      <c r="U3" s="27">
        <v>362.35532083431701</v>
      </c>
      <c r="V3" s="27">
        <v>268.74435876695401</v>
      </c>
      <c r="W3" s="27">
        <v>268.74435876695401</v>
      </c>
      <c r="X3" s="27">
        <v>27.0249980985135</v>
      </c>
      <c r="Y3" s="27">
        <v>283.99578122764302</v>
      </c>
      <c r="Z3" s="27">
        <v>5.65458500241406</v>
      </c>
      <c r="AA3" s="27">
        <v>31.854365396253201</v>
      </c>
      <c r="AB3" s="27">
        <v>30.165615309115601</v>
      </c>
      <c r="AC3" s="27">
        <v>33.580149662957403</v>
      </c>
      <c r="AD3" s="27">
        <v>36.938104686475</v>
      </c>
      <c r="AE3" s="27">
        <v>0</v>
      </c>
      <c r="AF3" s="27">
        <v>3396.89881512591</v>
      </c>
      <c r="AG3" s="27">
        <v>350.41720817694198</v>
      </c>
      <c r="AH3" s="27">
        <v>3774.3410214013602</v>
      </c>
      <c r="AI3" s="27">
        <v>27.2171941292459</v>
      </c>
      <c r="AJ3" s="27">
        <v>507.058527654226</v>
      </c>
      <c r="AK3" s="27">
        <v>2.8620949310228898</v>
      </c>
      <c r="AL3" s="27">
        <v>4823.8314075530297</v>
      </c>
      <c r="AM3" s="27">
        <v>5.1637878712721204</v>
      </c>
      <c r="AN3" s="27">
        <v>9.1357318518273498</v>
      </c>
      <c r="AO3" s="27">
        <v>162.652099185943</v>
      </c>
      <c r="AP3" s="27">
        <v>1.2528532328025701</v>
      </c>
      <c r="AQ3" s="27">
        <v>0.93528505431637199</v>
      </c>
      <c r="AR3" s="27">
        <v>68.311658151314205</v>
      </c>
      <c r="AS3" s="27">
        <v>2527.7689740179799</v>
      </c>
      <c r="AT3" s="27">
        <v>2171.4568666749301</v>
      </c>
      <c r="AU3" s="27">
        <v>356.31210734304398</v>
      </c>
      <c r="AV3" s="27">
        <v>1.2081757083725999</v>
      </c>
      <c r="AW3" s="27">
        <v>5.1064325909268703E-2</v>
      </c>
      <c r="AX3" s="27">
        <v>230.83104063669401</v>
      </c>
      <c r="AY3" s="27">
        <v>2.5339109442947101</v>
      </c>
      <c r="AZ3" s="27">
        <v>562.37660025242997</v>
      </c>
      <c r="BA3" s="27">
        <v>2.40976272755832</v>
      </c>
      <c r="BB3" s="27">
        <v>3.1329529258089499</v>
      </c>
      <c r="BC3" s="27">
        <v>976.17683482420898</v>
      </c>
      <c r="BD3" s="27">
        <v>124.59853078523101</v>
      </c>
      <c r="BE3" s="27">
        <v>91.468166360775299</v>
      </c>
      <c r="BF3" s="27">
        <v>50.846918985653403</v>
      </c>
      <c r="BG3" s="27">
        <v>0.107928704729465</v>
      </c>
      <c r="BH3" s="27">
        <v>121.660064485193</v>
      </c>
      <c r="BI3" s="27">
        <v>3396.5811020393098</v>
      </c>
      <c r="BJ3" s="27">
        <v>0</v>
      </c>
      <c r="BK3" s="27">
        <v>25.0231816795031</v>
      </c>
      <c r="BL3" s="27">
        <v>1391.4744776249599</v>
      </c>
      <c r="BM3" s="27">
        <v>397.14997145455402</v>
      </c>
      <c r="BN3" s="27">
        <v>12552.543954099699</v>
      </c>
      <c r="BO3" s="27">
        <v>1438.27360401186</v>
      </c>
      <c r="BR3" s="31">
        <f t="shared" ref="BR3:BR47" si="0">IF(X3&lt;&gt;0,X3/AH3,"")</f>
        <v>7.1601898040679684E-3</v>
      </c>
      <c r="BS3" s="24">
        <f t="shared" ref="BS3:BS5" si="1">IF(Q3&lt;&gt;0,(Q3-B3)/B3,"")</f>
        <v>-0.69696004595913397</v>
      </c>
      <c r="BT3" s="24">
        <f t="shared" ref="BT3:BT5" si="2">IF(AD3&lt;&gt;0,(AD3-C3)/C3,"")</f>
        <v>-0.74361742081170079</v>
      </c>
      <c r="BU3" s="24">
        <f t="shared" ref="BU3:BU5" si="3">IF(AH3&lt;&gt;0,(AH3-D3)/D3,"")</f>
        <v>-0.80621627713456889</v>
      </c>
      <c r="BV3" s="24">
        <f t="shared" ref="BV3:BV5" si="4">IF(AS3&lt;&gt;0,(AS3-E3)/E3,"")</f>
        <v>-0.69009387730745109</v>
      </c>
      <c r="BW3" s="24">
        <f t="shared" ref="BW3:BW5" si="5">IF(AT3&lt;&gt;0,(AT3-F3)/F3,"")</f>
        <v>-0.70158609001067795</v>
      </c>
      <c r="BX3" s="24">
        <f t="shared" ref="BX3:BX5" si="6">IF(BH3&lt;&gt;0,(BH3-G3)/G3,"")</f>
        <v>-0.78829893367632287</v>
      </c>
      <c r="BY3" s="24">
        <f t="shared" ref="BY3:BY5" si="7">IF(BN3&lt;&gt;0,(BN3-H3)/H3,"")</f>
        <v>-0.69760843400334249</v>
      </c>
    </row>
    <row r="4" spans="1:77" x14ac:dyDescent="0.3">
      <c r="A4" s="6" t="s">
        <v>77</v>
      </c>
      <c r="B4" s="100">
        <v>24060.663307999999</v>
      </c>
      <c r="C4" s="100">
        <v>47.176212370000002</v>
      </c>
      <c r="D4" s="100">
        <v>2522.1263026000001</v>
      </c>
      <c r="E4" s="100">
        <v>2750.7503855999998</v>
      </c>
      <c r="F4" s="100">
        <v>2650.6657796</v>
      </c>
      <c r="G4" s="100">
        <v>67.912204822000007</v>
      </c>
      <c r="H4" s="100">
        <v>6521.8531664000002</v>
      </c>
      <c r="J4" t="s">
        <v>77</v>
      </c>
      <c r="K4" s="27">
        <v>192.91943205002201</v>
      </c>
      <c r="L4" s="27">
        <v>249.95902235010499</v>
      </c>
      <c r="M4" s="27">
        <v>249.913089762661</v>
      </c>
      <c r="N4" s="27">
        <v>310.03304748755698</v>
      </c>
      <c r="O4" s="27">
        <v>698.56718592688196</v>
      </c>
      <c r="P4" s="27">
        <v>8377.4323967261498</v>
      </c>
      <c r="Q4" s="27">
        <v>24128.500274144699</v>
      </c>
      <c r="R4" s="27">
        <v>765.590544157144</v>
      </c>
      <c r="S4" s="27">
        <v>295.74628232113599</v>
      </c>
      <c r="T4" s="27">
        <v>152.68171594470701</v>
      </c>
      <c r="U4" s="27">
        <v>533.08459236517297</v>
      </c>
      <c r="V4" s="27">
        <v>186.68222855757099</v>
      </c>
      <c r="W4" s="27">
        <v>186.68222855757099</v>
      </c>
      <c r="X4" s="27">
        <v>15.5619746578702</v>
      </c>
      <c r="Y4" s="27">
        <v>124.974560639781</v>
      </c>
      <c r="Z4" s="27">
        <v>6.1377964590739698</v>
      </c>
      <c r="AA4" s="27">
        <v>34.873310312670498</v>
      </c>
      <c r="AB4" s="27">
        <v>21.3867458992157</v>
      </c>
      <c r="AC4" s="27">
        <v>34.818390129681298</v>
      </c>
      <c r="AD4" s="27">
        <v>47.4077499076813</v>
      </c>
      <c r="AE4" s="27">
        <v>0</v>
      </c>
      <c r="AF4" s="27">
        <v>2272.2701766453301</v>
      </c>
      <c r="AG4" s="27">
        <v>236.91322166922899</v>
      </c>
      <c r="AH4" s="27">
        <v>2524.7453729724298</v>
      </c>
      <c r="AI4" s="27">
        <v>32.840365560288099</v>
      </c>
      <c r="AJ4" s="27">
        <v>213.18348265238001</v>
      </c>
      <c r="AK4" s="27">
        <v>0.80774875025491</v>
      </c>
      <c r="AL4" s="27">
        <v>1815.9092957026301</v>
      </c>
      <c r="AM4" s="27">
        <v>6.7678576034656599</v>
      </c>
      <c r="AN4" s="27">
        <v>12.5510126379955</v>
      </c>
      <c r="AO4" s="27">
        <v>149.13354045756901</v>
      </c>
      <c r="AP4" s="27">
        <v>0.43902370519794698</v>
      </c>
      <c r="AQ4" s="27">
        <v>0.71400435633305204</v>
      </c>
      <c r="AR4" s="27">
        <v>101.872353709552</v>
      </c>
      <c r="AS4" s="27">
        <v>2765.4015073583701</v>
      </c>
      <c r="AT4" s="27">
        <v>2665.25087854506</v>
      </c>
      <c r="AU4" s="27">
        <v>100.15062881330699</v>
      </c>
      <c r="AV4" s="27">
        <v>1.6658397129582101</v>
      </c>
      <c r="AW4" s="27">
        <v>1.3981927501005799E-2</v>
      </c>
      <c r="AX4" s="27">
        <v>236.52393866741599</v>
      </c>
      <c r="AY4" s="27">
        <v>3.4846068883413999</v>
      </c>
      <c r="AZ4" s="27">
        <v>719.24022387936304</v>
      </c>
      <c r="BA4" s="27">
        <v>2.77534185419732</v>
      </c>
      <c r="BB4" s="27">
        <v>3.5019176904379998</v>
      </c>
      <c r="BC4" s="27">
        <v>1219.0036487596201</v>
      </c>
      <c r="BD4" s="27">
        <v>129.259402424863</v>
      </c>
      <c r="BE4" s="27">
        <v>132.74823812122099</v>
      </c>
      <c r="BF4" s="27">
        <v>73.974536175091004</v>
      </c>
      <c r="BG4" s="27">
        <v>3.3063648539162299E-2</v>
      </c>
      <c r="BH4" s="27">
        <v>68.201416910552993</v>
      </c>
      <c r="BI4" s="27">
        <v>1159.11141918556</v>
      </c>
      <c r="BJ4" s="27">
        <v>0</v>
      </c>
      <c r="BK4" s="27">
        <v>23.731715466327099</v>
      </c>
      <c r="BL4" s="27">
        <v>484.91880474368497</v>
      </c>
      <c r="BM4" s="27">
        <v>338.82307112220701</v>
      </c>
      <c r="BN4" s="27">
        <v>6544.2794000121203</v>
      </c>
      <c r="BO4" s="27">
        <v>346.050270073359</v>
      </c>
      <c r="BR4" s="31">
        <f t="shared" si="0"/>
        <v>6.1637798506186774E-3</v>
      </c>
      <c r="BS4" s="24">
        <f t="shared" si="1"/>
        <v>2.8194137990428651E-3</v>
      </c>
      <c r="BT4" s="24">
        <f t="shared" si="2"/>
        <v>4.9079297817587395E-3</v>
      </c>
      <c r="BU4" s="24">
        <f t="shared" si="3"/>
        <v>1.0384374365905843E-3</v>
      </c>
      <c r="BV4" s="24">
        <f t="shared" si="4"/>
        <v>5.3262272851320432E-3</v>
      </c>
      <c r="BW4" s="24">
        <f t="shared" si="5"/>
        <v>5.5024285058152544E-3</v>
      </c>
      <c r="BX4" s="24">
        <f t="shared" si="6"/>
        <v>4.2586172737436537E-3</v>
      </c>
      <c r="BY4" s="24">
        <f t="shared" si="7"/>
        <v>3.4386290276601167E-3</v>
      </c>
    </row>
    <row r="5" spans="1:77" x14ac:dyDescent="0.3">
      <c r="A5" s="6" t="s">
        <v>71</v>
      </c>
      <c r="B5" s="100">
        <v>108004.6566</v>
      </c>
      <c r="C5" s="100">
        <v>255.60963004000001</v>
      </c>
      <c r="D5" s="100">
        <v>14272.217618999999</v>
      </c>
      <c r="E5" s="100">
        <v>14380.765138000001</v>
      </c>
      <c r="F5" s="100">
        <v>12945.039382000001</v>
      </c>
      <c r="G5" s="100">
        <v>387.78482330999998</v>
      </c>
      <c r="H5" s="100">
        <v>30070.028700999999</v>
      </c>
      <c r="J5" t="s">
        <v>71</v>
      </c>
      <c r="K5" s="27">
        <v>1394.2390507708899</v>
      </c>
      <c r="L5" s="27">
        <v>1298.52212340759</v>
      </c>
      <c r="M5" s="27">
        <v>1298.0451752306001</v>
      </c>
      <c r="N5" s="27">
        <v>1677.89464946509</v>
      </c>
      <c r="O5" s="27">
        <v>2753.0682381021302</v>
      </c>
      <c r="P5" s="27">
        <v>37338.008373008597</v>
      </c>
      <c r="Q5" s="27">
        <v>108198.093165561</v>
      </c>
      <c r="R5" s="27">
        <v>3091.0528455916901</v>
      </c>
      <c r="S5" s="27">
        <v>1213.7350979933501</v>
      </c>
      <c r="T5" s="27">
        <v>610.57357816498404</v>
      </c>
      <c r="U5" s="27">
        <v>2510.2046773560401</v>
      </c>
      <c r="V5" s="27">
        <v>930.99841847429298</v>
      </c>
      <c r="W5" s="27">
        <v>930.99841847429298</v>
      </c>
      <c r="X5" s="27">
        <v>82.947702398077595</v>
      </c>
      <c r="Y5" s="27">
        <v>554.85432553558599</v>
      </c>
      <c r="Z5" s="27">
        <v>35.284402516619998</v>
      </c>
      <c r="AA5" s="27">
        <v>220.05182933580201</v>
      </c>
      <c r="AB5" s="27">
        <v>175.90535083715</v>
      </c>
      <c r="AC5" s="27">
        <v>200.42670785394901</v>
      </c>
      <c r="AD5" s="27">
        <v>255.73161923973501</v>
      </c>
      <c r="AE5" s="27">
        <v>0</v>
      </c>
      <c r="AF5" s="27">
        <v>12204.027473558301</v>
      </c>
      <c r="AG5" s="27">
        <v>1273.20565441447</v>
      </c>
      <c r="AH5" s="27">
        <v>13560.1808303708</v>
      </c>
      <c r="AI5" s="27">
        <v>181.310928984551</v>
      </c>
      <c r="AJ5" s="27">
        <v>829.99277979133205</v>
      </c>
      <c r="AK5" s="27">
        <v>10.4382688205823</v>
      </c>
      <c r="AL5" s="27">
        <v>8547.2951940375897</v>
      </c>
      <c r="AM5" s="27">
        <v>28.2804851270689</v>
      </c>
      <c r="AN5" s="27">
        <v>57.359359226618601</v>
      </c>
      <c r="AO5" s="27">
        <v>793.40413102068396</v>
      </c>
      <c r="AP5" s="27">
        <v>5.8659368265568803</v>
      </c>
      <c r="AQ5" s="27">
        <v>4.7884558386657501</v>
      </c>
      <c r="AR5" s="27">
        <v>411.64968821133499</v>
      </c>
      <c r="AS5" s="27">
        <v>14428.665381372</v>
      </c>
      <c r="AT5" s="27">
        <v>12993.2432939257</v>
      </c>
      <c r="AU5" s="27">
        <v>1435.4220874463299</v>
      </c>
      <c r="AV5" s="27">
        <v>7.0749269443388103</v>
      </c>
      <c r="AW5" s="27">
        <v>0.274122345497335</v>
      </c>
      <c r="AX5" s="27">
        <v>1072.3061418564</v>
      </c>
      <c r="AY5" s="27">
        <v>16.795751032038599</v>
      </c>
      <c r="AZ5" s="27">
        <v>3681.7504230118402</v>
      </c>
      <c r="BA5" s="27">
        <v>14.898514415472</v>
      </c>
      <c r="BB5" s="27">
        <v>19.444932951933701</v>
      </c>
      <c r="BC5" s="27">
        <v>6044.77741838764</v>
      </c>
      <c r="BD5" s="27">
        <v>848.10720460148696</v>
      </c>
      <c r="BE5" s="27">
        <v>520.42654331806602</v>
      </c>
      <c r="BF5" s="27">
        <v>303.33175493421999</v>
      </c>
      <c r="BG5" s="27">
        <v>0.37643965674035501</v>
      </c>
      <c r="BH5" s="27">
        <v>382.33388426836802</v>
      </c>
      <c r="BI5" s="27">
        <v>5214.8221349978603</v>
      </c>
      <c r="BJ5" s="27">
        <v>0</v>
      </c>
      <c r="BK5" s="27">
        <v>168.03975877775699</v>
      </c>
      <c r="BL5" s="27">
        <v>2027.17148735043</v>
      </c>
      <c r="BM5" s="27">
        <v>2030.5262609236199</v>
      </c>
      <c r="BN5" s="27">
        <v>30088.4504615927</v>
      </c>
      <c r="BO5" s="27">
        <v>1090.84632584313</v>
      </c>
      <c r="BR5" s="31">
        <f t="shared" si="0"/>
        <v>6.1170056237228963E-3</v>
      </c>
      <c r="BS5" s="24">
        <f t="shared" si="1"/>
        <v>1.7910020887099581E-3</v>
      </c>
      <c r="BT5" s="24">
        <f t="shared" si="2"/>
        <v>4.7724805875235465E-4</v>
      </c>
      <c r="BU5" s="24">
        <f t="shared" si="3"/>
        <v>-4.9889709338603018E-2</v>
      </c>
      <c r="BV5" s="24">
        <f t="shared" si="4"/>
        <v>3.3308549936211154E-3</v>
      </c>
      <c r="BW5" s="24">
        <f t="shared" si="5"/>
        <v>3.7237362130180945E-3</v>
      </c>
      <c r="BX5" s="24">
        <f t="shared" si="6"/>
        <v>-1.4056607463656222E-2</v>
      </c>
      <c r="BY5" s="24">
        <f t="shared" si="7"/>
        <v>6.1262863351001608E-4</v>
      </c>
    </row>
    <row r="6" spans="1:77" x14ac:dyDescent="0.3">
      <c r="A6" s="6" t="s">
        <v>122</v>
      </c>
      <c r="B6" s="100">
        <v>71492.848744999996</v>
      </c>
      <c r="C6" s="100">
        <v>164.4978802</v>
      </c>
      <c r="D6" s="100">
        <v>9935.9476496000007</v>
      </c>
      <c r="E6" s="100">
        <v>13225.530843</v>
      </c>
      <c r="F6" s="100">
        <v>9382.1471234000001</v>
      </c>
      <c r="G6" s="100">
        <v>932.69045494</v>
      </c>
      <c r="H6" s="100">
        <v>25998.868338</v>
      </c>
      <c r="J6" t="s">
        <v>122</v>
      </c>
      <c r="K6" s="27">
        <v>904.39050794722095</v>
      </c>
      <c r="L6" s="27">
        <v>780.48526328993398</v>
      </c>
      <c r="M6" s="27">
        <v>779.89282566087195</v>
      </c>
      <c r="N6" s="27">
        <v>996.95344656822897</v>
      </c>
      <c r="O6" s="27">
        <v>2373.0109801444801</v>
      </c>
      <c r="P6" s="27">
        <v>44929.659249476099</v>
      </c>
      <c r="Q6" s="27">
        <v>71662.411601161803</v>
      </c>
      <c r="R6" s="27">
        <v>2213.5398779963298</v>
      </c>
      <c r="S6" s="27">
        <v>1171.58261818151</v>
      </c>
      <c r="T6" s="27">
        <v>394.88175968319598</v>
      </c>
      <c r="U6" s="27">
        <v>1699.1588269900301</v>
      </c>
      <c r="V6" s="27">
        <v>578.03931235789696</v>
      </c>
      <c r="W6" s="27">
        <v>578.03931235789696</v>
      </c>
      <c r="X6" s="27">
        <v>61.371804207520803</v>
      </c>
      <c r="Y6" s="27">
        <v>404.375752481576</v>
      </c>
      <c r="Z6" s="27">
        <v>22.870460422526801</v>
      </c>
      <c r="AA6" s="27">
        <v>160.33544298241199</v>
      </c>
      <c r="AB6" s="27">
        <v>123.243064581976</v>
      </c>
      <c r="AC6" s="27">
        <v>131.06293301306201</v>
      </c>
      <c r="AD6" s="27">
        <v>165.06607130849801</v>
      </c>
      <c r="AE6" s="27">
        <v>0</v>
      </c>
      <c r="AF6" s="27">
        <v>8942.4645491272404</v>
      </c>
      <c r="AG6" s="27">
        <v>932.18726059182904</v>
      </c>
      <c r="AH6" s="27">
        <v>9936.0236139265908</v>
      </c>
      <c r="AI6" s="27">
        <v>133.65385689252901</v>
      </c>
      <c r="AJ6" s="27">
        <v>861.36001374581701</v>
      </c>
      <c r="AK6" s="27">
        <v>9.2050936688768008</v>
      </c>
      <c r="AL6" s="27">
        <v>10016.653971768699</v>
      </c>
      <c r="AM6" s="27">
        <v>20.143655924646001</v>
      </c>
      <c r="AN6" s="27">
        <v>45.6775213434967</v>
      </c>
      <c r="AO6" s="27">
        <v>570.94165280510504</v>
      </c>
      <c r="AP6" s="27">
        <v>7.0898600616191896</v>
      </c>
      <c r="AQ6" s="27">
        <v>4.6309302953642204</v>
      </c>
      <c r="AR6" s="27">
        <v>277.64774549843702</v>
      </c>
      <c r="AS6" s="27">
        <v>13266.146279422601</v>
      </c>
      <c r="AT6" s="27">
        <v>9423.22219359667</v>
      </c>
      <c r="AU6" s="27">
        <v>3842.92408582593</v>
      </c>
      <c r="AV6" s="27">
        <v>4.9121313734243799</v>
      </c>
      <c r="AW6" s="27">
        <v>0.36392463499727101</v>
      </c>
      <c r="AX6" s="27">
        <v>854.29620165677295</v>
      </c>
      <c r="AY6" s="27">
        <v>11.5395601779129</v>
      </c>
      <c r="AZ6" s="27">
        <v>2606.2293337081101</v>
      </c>
      <c r="BA6" s="27">
        <v>12.1845683074565</v>
      </c>
      <c r="BB6" s="27">
        <v>12.909037958079001</v>
      </c>
      <c r="BC6" s="27">
        <v>4421.0767120267601</v>
      </c>
      <c r="BD6" s="27">
        <v>876.51581266268704</v>
      </c>
      <c r="BE6" s="27">
        <v>351.36430937460301</v>
      </c>
      <c r="BF6" s="27">
        <v>212.672015300076</v>
      </c>
      <c r="BG6" s="27">
        <v>0.33793948092175102</v>
      </c>
      <c r="BH6" s="27">
        <v>933.35237773993197</v>
      </c>
      <c r="BI6" s="27">
        <v>6400.54507780108</v>
      </c>
      <c r="BJ6" s="27">
        <v>0</v>
      </c>
      <c r="BK6" s="27">
        <v>133.82028164927701</v>
      </c>
      <c r="BL6" s="27">
        <v>1475.05634988056</v>
      </c>
      <c r="BM6" s="27">
        <v>1523.4554930670099</v>
      </c>
      <c r="BN6" s="27">
        <v>26024.344913110301</v>
      </c>
      <c r="BO6" s="27">
        <v>858.064749207163</v>
      </c>
      <c r="BR6" s="31">
        <f t="shared" si="0"/>
        <v>6.1766966939873691E-3</v>
      </c>
      <c r="BS6" s="24">
        <f>IF(Q6&lt;&gt;0,(Q6-B6)/B6,"")</f>
        <v>2.3717456939868491E-3</v>
      </c>
      <c r="BT6" s="24">
        <f>IF(AD6&lt;&gt;0,(AD6-C6)/C6,"")</f>
        <v>3.4540938023468397E-3</v>
      </c>
      <c r="BU6" s="24">
        <f>IF(AH6&lt;&gt;0,(AH6-D6)/D6,"")</f>
        <v>7.6454032638918539E-6</v>
      </c>
      <c r="BV6" s="24">
        <f>IF(AS6&lt;&gt;0,(AS6-E6)/E6,"")</f>
        <v>3.070987237090548E-3</v>
      </c>
      <c r="BW6" s="24">
        <f>IF(AT6&lt;&gt;0,(AT6-F6)/F6,"")</f>
        <v>4.3780032072002623E-3</v>
      </c>
      <c r="BX6" s="24">
        <f>IF(BH6&lt;&gt;0,(BH6-G6)/G6,"")</f>
        <v>7.0969183444099192E-4</v>
      </c>
      <c r="BY6" s="24">
        <f>IF(BN6&lt;&gt;0,(BN6-H6)/H6,"")</f>
        <v>9.7991092454835266E-4</v>
      </c>
    </row>
    <row r="7" spans="1:77" x14ac:dyDescent="0.3">
      <c r="A7" s="6" t="s">
        <v>123</v>
      </c>
      <c r="B7" s="100">
        <v>889626.47459</v>
      </c>
      <c r="C7" s="100">
        <v>1636.2188934999999</v>
      </c>
      <c r="D7" s="100">
        <v>70487.518492999996</v>
      </c>
      <c r="E7" s="100">
        <v>107334.27968000001</v>
      </c>
      <c r="F7" s="100">
        <v>95551.794045999995</v>
      </c>
      <c r="G7" s="100">
        <v>3903.9072463000002</v>
      </c>
      <c r="H7" s="100">
        <v>243516.09099999999</v>
      </c>
      <c r="J7" t="s">
        <v>123</v>
      </c>
      <c r="K7" s="27">
        <v>11763.997515355501</v>
      </c>
      <c r="L7" s="27">
        <v>11331.2946931427</v>
      </c>
      <c r="M7" s="27">
        <v>11324.378165193701</v>
      </c>
      <c r="N7" s="27">
        <v>14562.500716017101</v>
      </c>
      <c r="O7" s="27">
        <v>15093.1292962931</v>
      </c>
      <c r="P7" s="27">
        <v>329692.56654492102</v>
      </c>
      <c r="Q7" s="27">
        <v>886196.881238556</v>
      </c>
      <c r="R7" s="27">
        <v>19188.037684152801</v>
      </c>
      <c r="S7" s="27">
        <v>8305.6260677560604</v>
      </c>
      <c r="T7" s="27">
        <v>5509.45935600555</v>
      </c>
      <c r="U7" s="27">
        <v>13759.639744968399</v>
      </c>
      <c r="V7" s="27">
        <v>8262.3328473420497</v>
      </c>
      <c r="W7" s="27">
        <v>8262.3328473420497</v>
      </c>
      <c r="X7" s="27">
        <v>387.36798337714998</v>
      </c>
      <c r="Y7" s="27">
        <v>5188.7773975219998</v>
      </c>
      <c r="Z7" s="27">
        <v>317.85276148244702</v>
      </c>
      <c r="AA7" s="27">
        <v>2046.3052697892899</v>
      </c>
      <c r="AB7" s="27">
        <v>1475.2564740135599</v>
      </c>
      <c r="AC7" s="27">
        <v>1705.4335147430199</v>
      </c>
      <c r="AD7" s="27">
        <v>1635.03122020315</v>
      </c>
      <c r="AE7" s="27">
        <v>0</v>
      </c>
      <c r="AF7" s="27">
        <v>62698.925912355196</v>
      </c>
      <c r="AG7" s="27">
        <v>6578.7395818934401</v>
      </c>
      <c r="AH7" s="27">
        <v>69665.033477625795</v>
      </c>
      <c r="AI7" s="27">
        <v>1949.4081152103799</v>
      </c>
      <c r="AJ7" s="27">
        <v>6806.7653862718098</v>
      </c>
      <c r="AK7" s="27">
        <v>61.749684893158403</v>
      </c>
      <c r="AL7" s="27">
        <v>77188.051733679502</v>
      </c>
      <c r="AM7" s="27">
        <v>135.54280641765399</v>
      </c>
      <c r="AN7" s="27">
        <v>376.824808975015</v>
      </c>
      <c r="AO7" s="27">
        <v>6633.9281135600804</v>
      </c>
      <c r="AP7" s="27">
        <v>175.57478160463401</v>
      </c>
      <c r="AQ7" s="27">
        <v>58.660282632539101</v>
      </c>
      <c r="AR7" s="27">
        <v>1981.7514051775499</v>
      </c>
      <c r="AS7" s="27">
        <v>107114.580853165</v>
      </c>
      <c r="AT7" s="27">
        <v>95504.107310613093</v>
      </c>
      <c r="AU7" s="27">
        <v>11610.473542551899</v>
      </c>
      <c r="AV7" s="27">
        <v>34.044716678516501</v>
      </c>
      <c r="AW7" s="27">
        <v>9.6054966271488205</v>
      </c>
      <c r="AX7" s="27">
        <v>6663.5007820896499</v>
      </c>
      <c r="AY7" s="27">
        <v>109.46062990790099</v>
      </c>
      <c r="AZ7" s="27">
        <v>29098.3057833848</v>
      </c>
      <c r="BA7" s="27">
        <v>136.27593645298299</v>
      </c>
      <c r="BB7" s="27">
        <v>178.58421325308501</v>
      </c>
      <c r="BC7" s="27">
        <v>45815.617195500301</v>
      </c>
      <c r="BD7" s="27">
        <v>6640.8477229548498</v>
      </c>
      <c r="BE7" s="27">
        <v>2026.06195955621</v>
      </c>
      <c r="BF7" s="27">
        <v>2005.88945551348</v>
      </c>
      <c r="BG7" s="27">
        <v>2.7292583883110901</v>
      </c>
      <c r="BH7" s="27">
        <v>3893.0591651317</v>
      </c>
      <c r="BI7" s="27">
        <v>46600.7225502582</v>
      </c>
      <c r="BJ7" s="27">
        <v>0</v>
      </c>
      <c r="BK7" s="27">
        <v>1436.6862180876999</v>
      </c>
      <c r="BL7" s="27">
        <v>18399.509917490199</v>
      </c>
      <c r="BM7" s="27">
        <v>18851.2499385109</v>
      </c>
      <c r="BN7" s="27">
        <v>242933.815582268</v>
      </c>
      <c r="BO7" s="27">
        <v>9990.0295198520798</v>
      </c>
      <c r="BR7" s="31">
        <f t="shared" si="0"/>
        <v>5.5604363342703382E-3</v>
      </c>
      <c r="BS7" s="24">
        <f t="shared" ref="BS7:BS47" si="8">IF(Q7&lt;&gt;0,(Q7-B7)/B7,"")</f>
        <v>-3.8550936256978919E-3</v>
      </c>
      <c r="BT7" s="24">
        <f t="shared" ref="BT7:BT47" si="9">IF(AD7&lt;&gt;0,(AD7-C7)/C7,"")</f>
        <v>-7.2586455367799484E-4</v>
      </c>
      <c r="BU7" s="24">
        <f t="shared" ref="BU7:BU47" si="10">IF(AH7&lt;&gt;0,(AH7-D7)/D7,"")</f>
        <v>-1.166851994450451E-2</v>
      </c>
      <c r="BV7" s="24">
        <f t="shared" ref="BV7:BV47" si="11">IF(AS7&lt;&gt;0,(AS7-E7)/E7,"")</f>
        <v>-2.0468654328328981E-3</v>
      </c>
      <c r="BW7" s="24">
        <f t="shared" ref="BW7:BW47" si="12">IF(AT7&lt;&gt;0,(AT7-F7)/F7,"")</f>
        <v>-4.9906687637853164E-4</v>
      </c>
      <c r="BX7" s="24">
        <f t="shared" ref="BX7:BX47" si="13">IF(BH7&lt;&gt;0,(BH7-G7)/G7,"")</f>
        <v>-2.7787753355517698E-3</v>
      </c>
      <c r="BY7" s="24">
        <f t="shared" ref="BY7:BY47" si="14">IF(BN7&lt;&gt;0,(BN7-H7)/H7,"")</f>
        <v>-2.3911168060429633E-3</v>
      </c>
    </row>
    <row r="8" spans="1:77" x14ac:dyDescent="0.3">
      <c r="A8" s="6" t="s">
        <v>72</v>
      </c>
      <c r="B8" s="100">
        <v>917818.89066999999</v>
      </c>
      <c r="C8" s="100">
        <v>1316.3369485000001</v>
      </c>
      <c r="D8" s="100">
        <v>114543.31405</v>
      </c>
      <c r="E8" s="100">
        <v>90483.696565000006</v>
      </c>
      <c r="F8" s="100">
        <v>71189.459598000001</v>
      </c>
      <c r="G8" s="100">
        <v>3719.9800067000001</v>
      </c>
      <c r="H8" s="100">
        <v>277117.96250000002</v>
      </c>
      <c r="J8" t="s">
        <v>72</v>
      </c>
      <c r="K8" s="27">
        <v>16583.344952870299</v>
      </c>
      <c r="L8" s="27">
        <v>6785.9837817641701</v>
      </c>
      <c r="M8" s="27">
        <v>6780.8434255502998</v>
      </c>
      <c r="N8" s="27">
        <v>8278.1172200598394</v>
      </c>
      <c r="O8" s="27">
        <v>10249.1310203538</v>
      </c>
      <c r="P8" s="27">
        <v>479121.04036279803</v>
      </c>
      <c r="Q8" s="27">
        <v>917489.26976878999</v>
      </c>
      <c r="R8" s="27">
        <v>13269.354460693099</v>
      </c>
      <c r="S8" s="27">
        <v>7457.7044572612003</v>
      </c>
      <c r="T8" s="27">
        <v>4397.9592579305199</v>
      </c>
      <c r="U8" s="27">
        <v>14089.0150761348</v>
      </c>
      <c r="V8" s="27">
        <v>5578.5063006870496</v>
      </c>
      <c r="W8" s="27">
        <v>5578.5063006870496</v>
      </c>
      <c r="X8" s="27">
        <v>636.61071203778704</v>
      </c>
      <c r="Y8" s="27">
        <v>7700.5624947976303</v>
      </c>
      <c r="Z8" s="27">
        <v>195.77510270034799</v>
      </c>
      <c r="AA8" s="27">
        <v>2245.81010078186</v>
      </c>
      <c r="AB8" s="27">
        <v>2885.7874051541799</v>
      </c>
      <c r="AC8" s="27">
        <v>1157.1366914353</v>
      </c>
      <c r="AD8" s="27">
        <v>1318.04650881573</v>
      </c>
      <c r="AE8" s="27">
        <v>0</v>
      </c>
      <c r="AF8" s="27">
        <v>103056.32648732</v>
      </c>
      <c r="AG8" s="27">
        <v>10814.2849870754</v>
      </c>
      <c r="AH8" s="27">
        <v>114507.22218643301</v>
      </c>
      <c r="AI8" s="27">
        <v>1506.01241425536</v>
      </c>
      <c r="AJ8" s="27">
        <v>6386.0657741254499</v>
      </c>
      <c r="AK8" s="27">
        <v>121.37423130717499</v>
      </c>
      <c r="AL8" s="27">
        <v>115922.714715411</v>
      </c>
      <c r="AM8" s="27">
        <v>137.89844993027901</v>
      </c>
      <c r="AN8" s="27">
        <v>329.30195994201802</v>
      </c>
      <c r="AO8" s="27">
        <v>6723.1848474126</v>
      </c>
      <c r="AP8" s="27">
        <v>462.55734996720599</v>
      </c>
      <c r="AQ8" s="27">
        <v>79.555752795736296</v>
      </c>
      <c r="AR8" s="27">
        <v>1241.2629790660001</v>
      </c>
      <c r="AS8" s="27">
        <v>90646.710576446902</v>
      </c>
      <c r="AT8" s="27">
        <v>71342.892001073604</v>
      </c>
      <c r="AU8" s="27">
        <v>19303.8185753732</v>
      </c>
      <c r="AV8" s="27">
        <v>27.437004249408801</v>
      </c>
      <c r="AW8" s="27">
        <v>25.108853444325</v>
      </c>
      <c r="AX8" s="27">
        <v>6281.5263947265403</v>
      </c>
      <c r="AY8" s="27">
        <v>112.135484117131</v>
      </c>
      <c r="AZ8" s="27">
        <v>19044.7661954287</v>
      </c>
      <c r="BA8" s="27">
        <v>124.810638343226</v>
      </c>
      <c r="BB8" s="27">
        <v>220.684525537789</v>
      </c>
      <c r="BC8" s="27">
        <v>32235.428794126801</v>
      </c>
      <c r="BD8" s="27">
        <v>9541.3554068341109</v>
      </c>
      <c r="BE8" s="27">
        <v>1335.3408885067499</v>
      </c>
      <c r="BF8" s="27">
        <v>2833.5793676041799</v>
      </c>
      <c r="BG8" s="27">
        <v>6.9382845676460603</v>
      </c>
      <c r="BH8" s="27">
        <v>3719.1554615210698</v>
      </c>
      <c r="BI8" s="27">
        <v>75593.944577161106</v>
      </c>
      <c r="BJ8" s="27">
        <v>0</v>
      </c>
      <c r="BK8" s="27">
        <v>2442.57182862421</v>
      </c>
      <c r="BL8" s="27">
        <v>23424.026274677301</v>
      </c>
      <c r="BM8" s="27">
        <v>20852.427702772799</v>
      </c>
      <c r="BN8" s="27">
        <v>277052.02378346201</v>
      </c>
      <c r="BO8" s="27">
        <v>15435.679851257401</v>
      </c>
      <c r="BR8" s="31">
        <f t="shared" si="0"/>
        <v>5.5595682078576668E-3</v>
      </c>
      <c r="BS8" s="24">
        <f t="shared" si="8"/>
        <v>-3.5913501515465678E-4</v>
      </c>
      <c r="BT8" s="24">
        <f t="shared" si="9"/>
        <v>1.298725465146327E-3</v>
      </c>
      <c r="BU8" s="24">
        <f t="shared" si="10"/>
        <v>-3.150935859184268E-4</v>
      </c>
      <c r="BV8" s="24">
        <f t="shared" si="11"/>
        <v>1.8015843476265683E-3</v>
      </c>
      <c r="BW8" s="24">
        <f t="shared" si="12"/>
        <v>2.1552685459339123E-3</v>
      </c>
      <c r="BX8" s="24">
        <f t="shared" si="13"/>
        <v>-2.2165312110420415E-4</v>
      </c>
      <c r="BY8" s="24">
        <f t="shared" si="14"/>
        <v>-2.3794457762014475E-4</v>
      </c>
    </row>
    <row r="9" spans="1:77" x14ac:dyDescent="0.3">
      <c r="A9" s="6" t="s">
        <v>124</v>
      </c>
      <c r="B9" s="100">
        <v>117444.82974</v>
      </c>
      <c r="C9" s="100">
        <v>153.61071526000001</v>
      </c>
      <c r="D9" s="100">
        <v>27011.961888000002</v>
      </c>
      <c r="E9" s="100">
        <v>13091.297705000001</v>
      </c>
      <c r="F9" s="100">
        <v>8388.3354775000007</v>
      </c>
      <c r="G9" s="100">
        <v>221.88158043000001</v>
      </c>
      <c r="H9" s="100">
        <v>34199.823295000002</v>
      </c>
      <c r="J9" t="s">
        <v>124</v>
      </c>
      <c r="K9" s="27">
        <v>1409.2408381928699</v>
      </c>
      <c r="L9" s="27">
        <v>588.83437078212103</v>
      </c>
      <c r="M9" s="27">
        <v>587.99594931232298</v>
      </c>
      <c r="N9" s="27">
        <v>663.80636997966099</v>
      </c>
      <c r="O9" s="27">
        <v>1137.0198004162901</v>
      </c>
      <c r="P9" s="27">
        <v>65597.262918813896</v>
      </c>
      <c r="Q9" s="27">
        <v>112110.181482277</v>
      </c>
      <c r="R9" s="27">
        <v>1597.9486693321601</v>
      </c>
      <c r="S9" s="27">
        <v>928.22567966765303</v>
      </c>
      <c r="T9" s="27">
        <v>586.64959084740201</v>
      </c>
      <c r="U9" s="27">
        <v>779.66875471080402</v>
      </c>
      <c r="V9" s="27">
        <v>663.29985689533999</v>
      </c>
      <c r="W9" s="27">
        <v>663.29985689533999</v>
      </c>
      <c r="X9" s="27">
        <v>177.790926657738</v>
      </c>
      <c r="Y9" s="27">
        <v>1928.3181632103699</v>
      </c>
      <c r="Z9" s="27">
        <v>22.747409292272199</v>
      </c>
      <c r="AA9" s="27">
        <v>226.82556260960999</v>
      </c>
      <c r="AB9" s="27">
        <v>336.99335218042597</v>
      </c>
      <c r="AC9" s="27">
        <v>92.667920698837605</v>
      </c>
      <c r="AD9" s="27">
        <v>151.421067037043</v>
      </c>
      <c r="AE9" s="27">
        <v>0</v>
      </c>
      <c r="AF9" s="27">
        <v>23272.3623042709</v>
      </c>
      <c r="AG9" s="27">
        <v>2408.5268989235801</v>
      </c>
      <c r="AH9" s="27">
        <v>25858.6801298522</v>
      </c>
      <c r="AI9" s="27">
        <v>90.556974345298599</v>
      </c>
      <c r="AJ9" s="27">
        <v>1039.55637199688</v>
      </c>
      <c r="AK9" s="27">
        <v>16.075820918555699</v>
      </c>
      <c r="AL9" s="27">
        <v>13918.1558755964</v>
      </c>
      <c r="AM9" s="27">
        <v>18.5500464624084</v>
      </c>
      <c r="AN9" s="27">
        <v>39.6004345309942</v>
      </c>
      <c r="AO9" s="27">
        <v>1192.1085063134799</v>
      </c>
      <c r="AP9" s="27">
        <v>44.494618297260097</v>
      </c>
      <c r="AQ9" s="27">
        <v>12.365862144986901</v>
      </c>
      <c r="AR9" s="27">
        <v>99.244114706482094</v>
      </c>
      <c r="AS9" s="27">
        <v>12977.635787772</v>
      </c>
      <c r="AT9" s="27">
        <v>8291.3578268269393</v>
      </c>
      <c r="AU9" s="27">
        <v>4686.27796094512</v>
      </c>
      <c r="AV9" s="27">
        <v>2.5827127873586999</v>
      </c>
      <c r="AW9" s="27">
        <v>3.13573163136516</v>
      </c>
      <c r="AX9" s="27">
        <v>885.68561572336398</v>
      </c>
      <c r="AY9" s="27">
        <v>11.2983157790307</v>
      </c>
      <c r="AZ9" s="27">
        <v>2057.1742408659702</v>
      </c>
      <c r="BA9" s="27">
        <v>19.703187111779801</v>
      </c>
      <c r="BB9" s="27">
        <v>37.5821374912504</v>
      </c>
      <c r="BC9" s="27">
        <v>3496.7560249563198</v>
      </c>
      <c r="BD9" s="27">
        <v>916.48469518168895</v>
      </c>
      <c r="BE9" s="27">
        <v>127.84549303615</v>
      </c>
      <c r="BF9" s="27">
        <v>225.203536103441</v>
      </c>
      <c r="BG9" s="27">
        <v>1.9514279667322501</v>
      </c>
      <c r="BH9" s="27">
        <v>198.620532746903</v>
      </c>
      <c r="BI9" s="27">
        <v>9595.5501458378603</v>
      </c>
      <c r="BJ9" s="27">
        <v>0</v>
      </c>
      <c r="BK9" s="27">
        <v>222.61344563126599</v>
      </c>
      <c r="BL9" s="27">
        <v>3433.4122275377099</v>
      </c>
      <c r="BM9" s="27">
        <v>1975.89662249706</v>
      </c>
      <c r="BN9" s="27">
        <v>32813.826732143898</v>
      </c>
      <c r="BO9" s="27">
        <v>2188.09323612548</v>
      </c>
      <c r="BR9" s="31">
        <f t="shared" si="0"/>
        <v>6.8754834262592423E-3</v>
      </c>
      <c r="BS9" s="24">
        <f t="shared" si="8"/>
        <v>-4.5422589223662539E-2</v>
      </c>
      <c r="BT9" s="24">
        <f t="shared" si="9"/>
        <v>-1.4254527877504031E-2</v>
      </c>
      <c r="BU9" s="24">
        <f t="shared" si="10"/>
        <v>-4.2695223802316398E-2</v>
      </c>
      <c r="BV9" s="24">
        <f t="shared" si="11"/>
        <v>-8.6822498265079883E-3</v>
      </c>
      <c r="BW9" s="24">
        <f t="shared" si="12"/>
        <v>-1.1561012424119676E-2</v>
      </c>
      <c r="BX9" s="24">
        <f t="shared" si="13"/>
        <v>-0.10483541553119366</v>
      </c>
      <c r="BY9" s="24">
        <f t="shared" si="14"/>
        <v>-4.0526424680642603E-2</v>
      </c>
    </row>
    <row r="10" spans="1:77" x14ac:dyDescent="0.3">
      <c r="A10" s="6" t="s">
        <v>125</v>
      </c>
      <c r="B10" s="100">
        <v>122892.94627</v>
      </c>
      <c r="C10" s="100">
        <v>188.29381742000001</v>
      </c>
      <c r="D10" s="100">
        <v>52642.889301000003</v>
      </c>
      <c r="E10" s="100">
        <v>15970.239949999999</v>
      </c>
      <c r="F10" s="100">
        <v>8814.6555494000004</v>
      </c>
      <c r="G10" s="100">
        <v>8769.8516146999991</v>
      </c>
      <c r="H10" s="100">
        <v>38110.123519000001</v>
      </c>
      <c r="J10" t="s">
        <v>125</v>
      </c>
      <c r="K10" s="27">
        <v>1080.42607888765</v>
      </c>
      <c r="L10" s="27">
        <v>571.63598925326005</v>
      </c>
      <c r="M10" s="27">
        <v>570.91169270894</v>
      </c>
      <c r="N10" s="27">
        <v>512.45057176871205</v>
      </c>
      <c r="O10" s="27">
        <v>1270.3781176587099</v>
      </c>
      <c r="P10" s="27">
        <v>50289.838589393701</v>
      </c>
      <c r="Q10" s="27">
        <v>114673.06393514</v>
      </c>
      <c r="R10" s="27">
        <v>1796.0344527713701</v>
      </c>
      <c r="S10" s="27">
        <v>1735.5340291975699</v>
      </c>
      <c r="T10" s="27">
        <v>690.83725832173297</v>
      </c>
      <c r="U10" s="27">
        <v>596.05933369352294</v>
      </c>
      <c r="V10" s="27">
        <v>778.76896001587295</v>
      </c>
      <c r="W10" s="27">
        <v>778.76896001587295</v>
      </c>
      <c r="X10" s="27">
        <v>372.06685361861099</v>
      </c>
      <c r="Y10" s="27">
        <v>3427.0665137871501</v>
      </c>
      <c r="Z10" s="27">
        <v>20.9275635681255</v>
      </c>
      <c r="AA10" s="27">
        <v>194.84939321307101</v>
      </c>
      <c r="AB10" s="27">
        <v>289.22184313056198</v>
      </c>
      <c r="AC10" s="27">
        <v>72.124354792969598</v>
      </c>
      <c r="AD10" s="27">
        <v>185.70711663001501</v>
      </c>
      <c r="AE10" s="27">
        <v>0</v>
      </c>
      <c r="AF10" s="27">
        <v>46756.254953289499</v>
      </c>
      <c r="AG10" s="27">
        <v>4823.2230413862699</v>
      </c>
      <c r="AH10" s="27">
        <v>51951.544848294398</v>
      </c>
      <c r="AI10" s="27">
        <v>69.298094314357002</v>
      </c>
      <c r="AJ10" s="27">
        <v>1420.00969523856</v>
      </c>
      <c r="AK10" s="27">
        <v>7.8457021445460304</v>
      </c>
      <c r="AL10" s="27">
        <v>14825.2812173812</v>
      </c>
      <c r="AM10" s="27">
        <v>21.2836959385351</v>
      </c>
      <c r="AN10" s="27">
        <v>37.007547964307101</v>
      </c>
      <c r="AO10" s="27">
        <v>2411.9284052315602</v>
      </c>
      <c r="AP10" s="27">
        <v>54.826919426577803</v>
      </c>
      <c r="AQ10" s="27">
        <v>11.433982263816</v>
      </c>
      <c r="AR10" s="27">
        <v>59.593110335818999</v>
      </c>
      <c r="AS10" s="27">
        <v>15811.211656530901</v>
      </c>
      <c r="AT10" s="27">
        <v>8698.5900247799509</v>
      </c>
      <c r="AU10" s="27">
        <v>7112.6216317509598</v>
      </c>
      <c r="AV10" s="27">
        <v>1.61630108522517</v>
      </c>
      <c r="AW10" s="27">
        <v>5.6791894707253698</v>
      </c>
      <c r="AX10" s="27">
        <v>1196.30059987764</v>
      </c>
      <c r="AY10" s="27">
        <v>9.5169633536709703</v>
      </c>
      <c r="AZ10" s="27">
        <v>1597.1295234158299</v>
      </c>
      <c r="BA10" s="27">
        <v>15.346222986491201</v>
      </c>
      <c r="BB10" s="27">
        <v>32.185724962383603</v>
      </c>
      <c r="BC10" s="27">
        <v>3011.6259122450201</v>
      </c>
      <c r="BD10" s="27">
        <v>1072.0570902772799</v>
      </c>
      <c r="BE10" s="27">
        <v>107.287149589113</v>
      </c>
      <c r="BF10" s="27">
        <v>116.564321720487</v>
      </c>
      <c r="BG10" s="27">
        <v>1.41875276817848</v>
      </c>
      <c r="BH10" s="27">
        <v>8715.3710592657608</v>
      </c>
      <c r="BI10" s="27">
        <v>10061.3602260967</v>
      </c>
      <c r="BJ10" s="27">
        <v>0</v>
      </c>
      <c r="BK10" s="27">
        <v>208.67471396991701</v>
      </c>
      <c r="BL10" s="27">
        <v>4095.0216297613001</v>
      </c>
      <c r="BM10" s="27">
        <v>1771.7543053357299</v>
      </c>
      <c r="BN10" s="27">
        <v>36083.467425056602</v>
      </c>
      <c r="BO10" s="27">
        <v>2185.5301609379499</v>
      </c>
      <c r="BR10" s="31">
        <f t="shared" si="0"/>
        <v>7.161805384326818E-3</v>
      </c>
      <c r="BS10" s="24">
        <f t="shared" si="8"/>
        <v>-6.688652672384171E-2</v>
      </c>
      <c r="BT10" s="24">
        <f t="shared" si="9"/>
        <v>-1.3737576864859135E-2</v>
      </c>
      <c r="BU10" s="24">
        <f t="shared" si="10"/>
        <v>-1.3132722422446379E-2</v>
      </c>
      <c r="BV10" s="24">
        <f t="shared" si="11"/>
        <v>-9.9577898620802231E-3</v>
      </c>
      <c r="BW10" s="24">
        <f t="shared" si="12"/>
        <v>-1.3167335237274232E-2</v>
      </c>
      <c r="BX10" s="24">
        <f t="shared" si="13"/>
        <v>-6.2122551016619478E-3</v>
      </c>
      <c r="BY10" s="24">
        <f t="shared" si="14"/>
        <v>-5.3178943199514911E-2</v>
      </c>
    </row>
    <row r="11" spans="1:77" x14ac:dyDescent="0.3">
      <c r="A11" s="6" t="s">
        <v>126</v>
      </c>
      <c r="B11" s="100">
        <v>267799.32095999998</v>
      </c>
      <c r="C11" s="100">
        <v>568.47391135999999</v>
      </c>
      <c r="D11" s="100">
        <v>124401.51931</v>
      </c>
      <c r="E11" s="100">
        <v>36022.608220000002</v>
      </c>
      <c r="F11" s="100">
        <v>22797.065127000002</v>
      </c>
      <c r="G11" s="100">
        <v>1819.1299157000001</v>
      </c>
      <c r="H11" s="100">
        <v>101975.11831000001</v>
      </c>
      <c r="J11" t="s">
        <v>126</v>
      </c>
      <c r="K11" s="27">
        <v>5521.7229930968897</v>
      </c>
      <c r="L11" s="27">
        <v>1331.6791582092201</v>
      </c>
      <c r="M11" s="27">
        <v>1329.49265730206</v>
      </c>
      <c r="N11" s="27">
        <v>1416.51912212503</v>
      </c>
      <c r="O11" s="27">
        <v>1897.5261733417699</v>
      </c>
      <c r="P11" s="27">
        <v>99695.7771837607</v>
      </c>
      <c r="Q11" s="27">
        <v>218029.00485347499</v>
      </c>
      <c r="R11" s="27">
        <v>3213.93801659881</v>
      </c>
      <c r="S11" s="27">
        <v>1713.21580338068</v>
      </c>
      <c r="T11" s="27">
        <v>1182.41924807586</v>
      </c>
      <c r="U11" s="27">
        <v>2283.3705962067202</v>
      </c>
      <c r="V11" s="27">
        <v>1534.5452230343301</v>
      </c>
      <c r="W11" s="27">
        <v>1534.5452230343301</v>
      </c>
      <c r="X11" s="27">
        <v>670.60543130673602</v>
      </c>
      <c r="Y11" s="27">
        <v>3812.1643092864101</v>
      </c>
      <c r="Z11" s="27">
        <v>51.862665018381101</v>
      </c>
      <c r="AA11" s="27">
        <v>784.45628763041805</v>
      </c>
      <c r="AB11" s="27">
        <v>1362.78766062974</v>
      </c>
      <c r="AC11" s="27">
        <v>290.02794887630398</v>
      </c>
      <c r="AD11" s="27">
        <v>450.39758230129303</v>
      </c>
      <c r="AE11" s="27">
        <v>0</v>
      </c>
      <c r="AF11" s="27">
        <v>88463.155969289597</v>
      </c>
      <c r="AG11" s="27">
        <v>9159.8478111961504</v>
      </c>
      <c r="AH11" s="27">
        <v>98293.6092117925</v>
      </c>
      <c r="AI11" s="27">
        <v>291.72960677928899</v>
      </c>
      <c r="AJ11" s="27">
        <v>2186.0276988045398</v>
      </c>
      <c r="AK11" s="27">
        <v>48.961541692157503</v>
      </c>
      <c r="AL11" s="27">
        <v>43923.267577026701</v>
      </c>
      <c r="AM11" s="27">
        <v>44.641889691738697</v>
      </c>
      <c r="AN11" s="27">
        <v>96.0058620898714</v>
      </c>
      <c r="AO11" s="27">
        <v>3855.7798062137199</v>
      </c>
      <c r="AP11" s="27">
        <v>70.199317779725106</v>
      </c>
      <c r="AQ11" s="27">
        <v>39.281138356564497</v>
      </c>
      <c r="AR11" s="27">
        <v>136.108363123288</v>
      </c>
      <c r="AS11" s="27">
        <v>31029.46561892</v>
      </c>
      <c r="AT11" s="27">
        <v>18717.5921752453</v>
      </c>
      <c r="AU11" s="27">
        <v>12311.8734436746</v>
      </c>
      <c r="AV11" s="27">
        <v>5.9586868169116602</v>
      </c>
      <c r="AW11" s="27">
        <v>5.3313453154538397</v>
      </c>
      <c r="AX11" s="27">
        <v>2150.1478074483098</v>
      </c>
      <c r="AY11" s="27">
        <v>32.234925401103403</v>
      </c>
      <c r="AZ11" s="27">
        <v>4048.94234208017</v>
      </c>
      <c r="BA11" s="27">
        <v>45.874713096005799</v>
      </c>
      <c r="BB11" s="27">
        <v>80.681365763322901</v>
      </c>
      <c r="BC11" s="27">
        <v>7434.5671301884404</v>
      </c>
      <c r="BD11" s="27">
        <v>3127.1839499639</v>
      </c>
      <c r="BE11" s="27">
        <v>218.94126181539599</v>
      </c>
      <c r="BF11" s="27">
        <v>400.28707231711201</v>
      </c>
      <c r="BG11" s="27">
        <v>3.6476060560965999</v>
      </c>
      <c r="BH11" s="27">
        <v>1650.7813828491401</v>
      </c>
      <c r="BI11" s="27">
        <v>30119.1976363127</v>
      </c>
      <c r="BJ11" s="27">
        <v>0</v>
      </c>
      <c r="BK11" s="27">
        <v>863.30372347955495</v>
      </c>
      <c r="BL11" s="27">
        <v>7706.8685344867899</v>
      </c>
      <c r="BM11" s="27">
        <v>6754.0140474148002</v>
      </c>
      <c r="BN11" s="27">
        <v>90330.160291451</v>
      </c>
      <c r="BO11" s="27">
        <v>5066.2890598532704</v>
      </c>
      <c r="BR11" s="31">
        <f t="shared" si="0"/>
        <v>6.8224723528239519E-3</v>
      </c>
      <c r="BS11" s="24">
        <f t="shared" si="8"/>
        <v>-0.18584929912484344</v>
      </c>
      <c r="BT11" s="24">
        <f t="shared" si="9"/>
        <v>-0.20770756001137269</v>
      </c>
      <c r="BU11" s="24">
        <f t="shared" si="10"/>
        <v>-0.20986809681277599</v>
      </c>
      <c r="BV11" s="24">
        <f t="shared" si="11"/>
        <v>-0.13861135680641179</v>
      </c>
      <c r="BW11" s="24">
        <f t="shared" si="12"/>
        <v>-0.17894728681206973</v>
      </c>
      <c r="BX11" s="24">
        <f t="shared" si="13"/>
        <v>-9.2543435956897888E-2</v>
      </c>
      <c r="BY11" s="24">
        <f t="shared" si="14"/>
        <v>-0.11419411138262993</v>
      </c>
    </row>
    <row r="12" spans="1:77" x14ac:dyDescent="0.3">
      <c r="A12" s="6" t="s">
        <v>73</v>
      </c>
      <c r="B12" s="100">
        <v>254202.77588999999</v>
      </c>
      <c r="C12" s="100">
        <v>724.62901844999999</v>
      </c>
      <c r="D12" s="100">
        <v>57518.693419000003</v>
      </c>
      <c r="E12" s="100">
        <v>26102.660124000002</v>
      </c>
      <c r="F12" s="100">
        <v>21336.53485</v>
      </c>
      <c r="G12" s="100">
        <v>971.74808145999998</v>
      </c>
      <c r="H12" s="100">
        <v>87325.345858000001</v>
      </c>
      <c r="J12" t="s">
        <v>73</v>
      </c>
      <c r="K12" s="27">
        <v>4594.63007374258</v>
      </c>
      <c r="L12" s="27">
        <v>1882.3761080813399</v>
      </c>
      <c r="M12" s="27">
        <v>1878.8451405759299</v>
      </c>
      <c r="N12" s="27">
        <v>2315.9528117098398</v>
      </c>
      <c r="O12" s="27">
        <v>2317.8289802516001</v>
      </c>
      <c r="P12" s="27">
        <v>151759.92244728401</v>
      </c>
      <c r="Q12" s="27">
        <v>230652.67179417601</v>
      </c>
      <c r="R12" s="27">
        <v>3347.0538702640501</v>
      </c>
      <c r="S12" s="27">
        <v>2190.2323868909798</v>
      </c>
      <c r="T12" s="27">
        <v>1205.04848455397</v>
      </c>
      <c r="U12" s="27">
        <v>2843.8365258602798</v>
      </c>
      <c r="V12" s="27">
        <v>1575.4839579862901</v>
      </c>
      <c r="W12" s="27">
        <v>1575.4839579862901</v>
      </c>
      <c r="X12" s="27">
        <v>308.27566902010102</v>
      </c>
      <c r="Y12" s="27">
        <v>2296.6729390642499</v>
      </c>
      <c r="Z12" s="27">
        <v>68.740088034418605</v>
      </c>
      <c r="AA12" s="27">
        <v>690.580097265277</v>
      </c>
      <c r="AB12" s="27">
        <v>830.54316015432403</v>
      </c>
      <c r="AC12" s="27">
        <v>348.40433616166899</v>
      </c>
      <c r="AD12" s="27">
        <v>641.80454350545801</v>
      </c>
      <c r="AE12" s="27">
        <v>0</v>
      </c>
      <c r="AF12" s="27">
        <v>43105.5717318959</v>
      </c>
      <c r="AG12" s="27">
        <v>4481.4245462612298</v>
      </c>
      <c r="AH12" s="27">
        <v>47895.2719471772</v>
      </c>
      <c r="AI12" s="27">
        <v>405.62904377714398</v>
      </c>
      <c r="AJ12" s="27">
        <v>1843.2671971703601</v>
      </c>
      <c r="AK12" s="27">
        <v>28.573899373777099</v>
      </c>
      <c r="AL12" s="27">
        <v>35425.2143792192</v>
      </c>
      <c r="AM12" s="27">
        <v>28.476597221073899</v>
      </c>
      <c r="AN12" s="27">
        <v>85.508196387726997</v>
      </c>
      <c r="AO12" s="27">
        <v>1934.1296592205499</v>
      </c>
      <c r="AP12" s="27">
        <v>29.6771555636392</v>
      </c>
      <c r="AQ12" s="27">
        <v>23.2507036602236</v>
      </c>
      <c r="AR12" s="27">
        <v>233.01359471551999</v>
      </c>
      <c r="AS12" s="27">
        <v>23735.062846821002</v>
      </c>
      <c r="AT12" s="27">
        <v>19404.986972440402</v>
      </c>
      <c r="AU12" s="27">
        <v>4330.07587438063</v>
      </c>
      <c r="AV12" s="27">
        <v>6.9246443669152304</v>
      </c>
      <c r="AW12" s="27">
        <v>1.52520268545004</v>
      </c>
      <c r="AX12" s="27">
        <v>1575.9576427079301</v>
      </c>
      <c r="AY12" s="27">
        <v>29.7553991181511</v>
      </c>
      <c r="AZ12" s="27">
        <v>5483.5194556788301</v>
      </c>
      <c r="BA12" s="27">
        <v>32.369285131478101</v>
      </c>
      <c r="BB12" s="27">
        <v>47.873457343320297</v>
      </c>
      <c r="BC12" s="27">
        <v>9332.1524282257706</v>
      </c>
      <c r="BD12" s="27">
        <v>2771.4425807227299</v>
      </c>
      <c r="BE12" s="27">
        <v>218.46371185590601</v>
      </c>
      <c r="BF12" s="27">
        <v>312.39974679916401</v>
      </c>
      <c r="BG12" s="27">
        <v>1.4161923850151801</v>
      </c>
      <c r="BH12" s="27">
        <v>857.81789566626401</v>
      </c>
      <c r="BI12" s="27">
        <v>23708.410765901899</v>
      </c>
      <c r="BJ12" s="27">
        <v>0</v>
      </c>
      <c r="BK12" s="27">
        <v>732.37230985140502</v>
      </c>
      <c r="BL12" s="27">
        <v>6857.5530069344104</v>
      </c>
      <c r="BM12" s="27">
        <v>6252.8637653135802</v>
      </c>
      <c r="BN12" s="27">
        <v>79956.122286523605</v>
      </c>
      <c r="BO12" s="27">
        <v>4484.5980132233199</v>
      </c>
      <c r="BR12" s="31">
        <f t="shared" si="0"/>
        <v>6.436453046139763E-3</v>
      </c>
      <c r="BS12" s="24">
        <f t="shared" si="8"/>
        <v>-9.2642985558956698E-2</v>
      </c>
      <c r="BT12" s="24">
        <f t="shared" si="9"/>
        <v>-0.11429914181701645</v>
      </c>
      <c r="BU12" s="24">
        <f t="shared" si="10"/>
        <v>-0.16730945888704632</v>
      </c>
      <c r="BV12" s="24">
        <f t="shared" si="11"/>
        <v>-9.0703294834005091E-2</v>
      </c>
      <c r="BW12" s="24">
        <f t="shared" si="12"/>
        <v>-9.0527721166476033E-2</v>
      </c>
      <c r="BX12" s="24">
        <f t="shared" si="13"/>
        <v>-0.11724251168323575</v>
      </c>
      <c r="BY12" s="24">
        <f t="shared" si="14"/>
        <v>-8.4388140683227433E-2</v>
      </c>
    </row>
    <row r="13" spans="1:77" x14ac:dyDescent="0.3">
      <c r="A13" s="6" t="s">
        <v>86</v>
      </c>
      <c r="B13" s="100">
        <v>1214.9916843000001</v>
      </c>
      <c r="C13" s="100">
        <v>2.8361373759999999</v>
      </c>
      <c r="D13" s="100">
        <v>356.80181872999998</v>
      </c>
      <c r="E13" s="100">
        <v>84.152479952999997</v>
      </c>
      <c r="F13" s="100">
        <v>47.400695689000003</v>
      </c>
      <c r="G13" s="100">
        <v>13.329497161999999</v>
      </c>
      <c r="H13" s="100">
        <v>810.87961514000006</v>
      </c>
      <c r="J13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R13" s="31" t="str">
        <f t="shared" si="0"/>
        <v/>
      </c>
      <c r="BS13" s="24" t="str">
        <f t="shared" si="8"/>
        <v/>
      </c>
      <c r="BT13" s="24" t="str">
        <f t="shared" si="9"/>
        <v/>
      </c>
      <c r="BU13" s="24" t="str">
        <f t="shared" si="10"/>
        <v/>
      </c>
      <c r="BV13" s="24" t="str">
        <f t="shared" si="11"/>
        <v/>
      </c>
      <c r="BW13" s="24" t="str">
        <f t="shared" si="12"/>
        <v/>
      </c>
      <c r="BX13" s="24" t="str">
        <f t="shared" si="13"/>
        <v/>
      </c>
      <c r="BY13" s="24" t="str">
        <f t="shared" si="14"/>
        <v/>
      </c>
    </row>
    <row r="14" spans="1:77" x14ac:dyDescent="0.3">
      <c r="A14" s="6" t="s">
        <v>180</v>
      </c>
      <c r="B14" s="100">
        <v>1995.1211063000001</v>
      </c>
      <c r="C14" s="100">
        <v>9.5595163292999992</v>
      </c>
      <c r="D14" s="100">
        <v>2716.3326262</v>
      </c>
      <c r="E14" s="100">
        <v>155.29129387</v>
      </c>
      <c r="F14" s="100">
        <v>108.97813254</v>
      </c>
      <c r="G14" s="100">
        <v>48.853248233000002</v>
      </c>
      <c r="H14" s="100">
        <v>1053.5737859000001</v>
      </c>
      <c r="J14" t="s">
        <v>180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R14" s="31" t="str">
        <f t="shared" si="0"/>
        <v/>
      </c>
      <c r="BS14" s="24" t="str">
        <f t="shared" si="8"/>
        <v/>
      </c>
      <c r="BT14" s="24" t="str">
        <f t="shared" si="9"/>
        <v/>
      </c>
      <c r="BU14" s="24" t="str">
        <f t="shared" si="10"/>
        <v/>
      </c>
      <c r="BV14" s="24" t="str">
        <f t="shared" si="11"/>
        <v/>
      </c>
      <c r="BW14" s="24" t="str">
        <f t="shared" si="12"/>
        <v/>
      </c>
      <c r="BX14" s="24" t="str">
        <f t="shared" si="13"/>
        <v/>
      </c>
      <c r="BY14" s="24" t="str">
        <f t="shared" si="14"/>
        <v/>
      </c>
    </row>
    <row r="15" spans="1:77" x14ac:dyDescent="0.3">
      <c r="A15" s="13" t="s">
        <v>88</v>
      </c>
      <c r="B15" s="100">
        <v>388.71091160999998</v>
      </c>
      <c r="C15" s="100">
        <v>6.2007777020999999</v>
      </c>
      <c r="D15" s="100">
        <v>3939.4757961999999</v>
      </c>
      <c r="E15" s="100">
        <v>142.96654146</v>
      </c>
      <c r="F15" s="100">
        <v>102.05997925</v>
      </c>
      <c r="G15" s="100">
        <v>263.58011160000001</v>
      </c>
      <c r="H15" s="100">
        <v>475.17661104000001</v>
      </c>
      <c r="J15" t="s">
        <v>88</v>
      </c>
      <c r="K15" s="27">
        <v>1.5047901834906801E-6</v>
      </c>
      <c r="L15" s="27">
        <v>6.2947165783164497E-7</v>
      </c>
      <c r="M15" s="27">
        <v>6.2741272802129698E-7</v>
      </c>
      <c r="N15" s="27">
        <v>2.5376860960002598E-7</v>
      </c>
      <c r="O15" s="27">
        <v>2.55745809206721E-6</v>
      </c>
      <c r="P15" s="27">
        <v>8.1037099727177996E-6</v>
      </c>
      <c r="Q15" s="27">
        <v>1.0283358300677301E-3</v>
      </c>
      <c r="R15" s="27">
        <v>3.3980036392797501E-6</v>
      </c>
      <c r="S15" s="27">
        <v>1.44001138213264E-6</v>
      </c>
      <c r="T15" s="27">
        <v>1.84125819477835E-6</v>
      </c>
      <c r="U15" s="27">
        <v>3.3746930506567E-6</v>
      </c>
      <c r="V15" s="27">
        <v>8.0631403398424497E-7</v>
      </c>
      <c r="W15" s="27">
        <v>8.0631403398424497E-7</v>
      </c>
      <c r="X15" s="27">
        <v>2.5590625726836398E-6</v>
      </c>
      <c r="Y15" s="27">
        <v>2.68390900499898E-6</v>
      </c>
      <c r="Z15" s="27">
        <v>1.8003886583772801E-8</v>
      </c>
      <c r="AA15" s="27">
        <v>4.8145254121265203E-7</v>
      </c>
      <c r="AB15" s="27">
        <v>1.2202912881936899E-6</v>
      </c>
      <c r="AC15" s="27">
        <v>1.21570712121563E-6</v>
      </c>
      <c r="AD15" s="27">
        <v>3.36652226392631E-6</v>
      </c>
      <c r="AE15" s="27">
        <v>0</v>
      </c>
      <c r="AF15" s="27">
        <v>2.8825535916048001E-4</v>
      </c>
      <c r="AG15" s="27">
        <v>2.9470236170130701E-5</v>
      </c>
      <c r="AH15" s="27">
        <v>3.2028465790329499E-4</v>
      </c>
      <c r="AI15" s="27">
        <v>7.0780844579661194E-8</v>
      </c>
      <c r="AJ15" s="27">
        <v>3.6629205564465801E-6</v>
      </c>
      <c r="AK15" s="27">
        <v>1.1047051042510599E-8</v>
      </c>
      <c r="AL15" s="27">
        <v>2.6064713900692801E-4</v>
      </c>
      <c r="AM15" s="27">
        <v>5.2213969587239803E-8</v>
      </c>
      <c r="AN15" s="27">
        <v>1.94822004332082E-7</v>
      </c>
      <c r="AO15" s="27">
        <v>4.64631910800995E-7</v>
      </c>
      <c r="AP15" s="27">
        <v>4.5184818972976697E-9</v>
      </c>
      <c r="AQ15" s="27">
        <v>3.6174826523807003E-8</v>
      </c>
      <c r="AR15" s="27">
        <v>8.5369742665498292E-9</v>
      </c>
      <c r="AS15" s="27">
        <v>9.8715824658696994E-6</v>
      </c>
      <c r="AT15" s="27">
        <v>9.3302282768123399E-6</v>
      </c>
      <c r="AU15" s="27">
        <v>5.4135418905735997E-7</v>
      </c>
      <c r="AV15" s="27">
        <v>0</v>
      </c>
      <c r="AW15" s="27">
        <v>1.0041538385224499E-9</v>
      </c>
      <c r="AX15" s="27">
        <v>2.71161119286584E-6</v>
      </c>
      <c r="AY15" s="27">
        <v>1.06950974718497E-7</v>
      </c>
      <c r="AZ15" s="27">
        <v>1.0798238507029901E-6</v>
      </c>
      <c r="BA15" s="27">
        <v>2.2092858678218899E-8</v>
      </c>
      <c r="BB15" s="27">
        <v>1.7683107635157099E-7</v>
      </c>
      <c r="BC15" s="27">
        <v>3.6563203756675898E-6</v>
      </c>
      <c r="BD15" s="27">
        <v>2.1595634248802501E-5</v>
      </c>
      <c r="BE15" s="27">
        <v>1.4059524793730101E-8</v>
      </c>
      <c r="BF15" s="27">
        <v>7.8456742560778698E-7</v>
      </c>
      <c r="BG15" s="27">
        <v>5.0216251370999404E-9</v>
      </c>
      <c r="BH15" s="27">
        <v>2.06975132966263E-9</v>
      </c>
      <c r="BI15" s="27">
        <v>1.86538474109691E-4</v>
      </c>
      <c r="BJ15" s="27">
        <v>0</v>
      </c>
      <c r="BK15" s="27">
        <v>1.5571133902125801E-5</v>
      </c>
      <c r="BL15" s="27">
        <v>1.42161575127454E-5</v>
      </c>
      <c r="BM15" s="27">
        <v>3.5469787331139699E-5</v>
      </c>
      <c r="BN15" s="27">
        <v>4.2023898102371498E-4</v>
      </c>
      <c r="BO15" s="27">
        <v>2.2186230477796699E-5</v>
      </c>
      <c r="BR15" s="31">
        <f t="shared" si="0"/>
        <v>7.989963020508804E-3</v>
      </c>
      <c r="BS15" s="24">
        <f t="shared" si="8"/>
        <v>-0.99999735449713556</v>
      </c>
      <c r="BT15" s="24">
        <f t="shared" si="9"/>
        <v>-0.99999945708063964</v>
      </c>
      <c r="BU15" s="24">
        <f t="shared" si="10"/>
        <v>-0.99999991869866078</v>
      </c>
      <c r="BV15" s="24">
        <f t="shared" si="11"/>
        <v>-0.99999993095179907</v>
      </c>
      <c r="BW15" s="24">
        <f t="shared" si="12"/>
        <v>-0.99999990858093102</v>
      </c>
      <c r="BX15" s="24">
        <f t="shared" si="13"/>
        <v>-0.99999999999214761</v>
      </c>
      <c r="BY15" s="24">
        <f t="shared" si="14"/>
        <v>-0.99999911561518129</v>
      </c>
    </row>
    <row r="16" spans="1:77" x14ac:dyDescent="0.3">
      <c r="A16" s="29" t="s">
        <v>181</v>
      </c>
      <c r="B16" s="100">
        <v>4303.9089063000001</v>
      </c>
      <c r="C16" s="100">
        <v>11322.927137999999</v>
      </c>
      <c r="D16" s="100">
        <v>6745.7116855000004</v>
      </c>
      <c r="E16" s="100">
        <v>3324.3017688999998</v>
      </c>
      <c r="F16" s="100">
        <v>1351.3083517</v>
      </c>
      <c r="G16" s="100">
        <v>299.21765839</v>
      </c>
      <c r="H16" s="100">
        <v>20908.490236000001</v>
      </c>
      <c r="J16" t="s">
        <v>181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R16" s="31" t="str">
        <f t="shared" si="0"/>
        <v/>
      </c>
      <c r="BS16" s="24" t="str">
        <f t="shared" si="8"/>
        <v/>
      </c>
      <c r="BT16" s="24" t="str">
        <f t="shared" si="9"/>
        <v/>
      </c>
      <c r="BU16" s="24" t="str">
        <f t="shared" si="10"/>
        <v/>
      </c>
      <c r="BV16" s="24" t="str">
        <f t="shared" si="11"/>
        <v/>
      </c>
      <c r="BW16" s="24" t="str">
        <f t="shared" si="12"/>
        <v/>
      </c>
      <c r="BX16" s="24" t="str">
        <f t="shared" si="13"/>
        <v/>
      </c>
      <c r="BY16" s="24" t="str">
        <f t="shared" si="14"/>
        <v/>
      </c>
    </row>
    <row r="17" spans="1:77" x14ac:dyDescent="0.3">
      <c r="A17" s="29" t="s">
        <v>336</v>
      </c>
      <c r="B17" s="100">
        <v>15176.309117000001</v>
      </c>
      <c r="C17" s="100">
        <v>13340.614745000001</v>
      </c>
      <c r="D17" s="100">
        <v>18159.911993999998</v>
      </c>
      <c r="E17" s="100">
        <v>7405.7256293999999</v>
      </c>
      <c r="F17" s="100">
        <v>3046.6456858000001</v>
      </c>
      <c r="G17" s="100">
        <v>480.96495001</v>
      </c>
      <c r="H17" s="100">
        <v>66739.202552000002</v>
      </c>
      <c r="J17" t="s">
        <v>336</v>
      </c>
      <c r="K17" s="27">
        <v>7119.9019947372299</v>
      </c>
      <c r="L17" s="27">
        <v>256.688449228661</v>
      </c>
      <c r="M17" s="27">
        <v>256.68656375397597</v>
      </c>
      <c r="N17" s="27">
        <v>304.92400274773001</v>
      </c>
      <c r="O17" s="27">
        <v>947.44181302645495</v>
      </c>
      <c r="P17" s="27">
        <v>474.29502720236701</v>
      </c>
      <c r="Q17" s="27">
        <v>15241.2371095201</v>
      </c>
      <c r="R17" s="27">
        <v>154.08502097084599</v>
      </c>
      <c r="S17" s="27">
        <v>973.42909975826399</v>
      </c>
      <c r="T17" s="27">
        <v>87.590082822957001</v>
      </c>
      <c r="U17" s="27">
        <v>2199.1074892310899</v>
      </c>
      <c r="V17" s="27">
        <v>223.34854555547099</v>
      </c>
      <c r="W17" s="27">
        <v>223.34854555547099</v>
      </c>
      <c r="X17" s="27">
        <v>34.213049947915799</v>
      </c>
      <c r="Y17" s="27">
        <v>245.660765693656</v>
      </c>
      <c r="Z17" s="27">
        <v>4.10312482049991</v>
      </c>
      <c r="AA17" s="27">
        <v>388.84353592596898</v>
      </c>
      <c r="AB17" s="27">
        <v>1949.17551722945</v>
      </c>
      <c r="AC17" s="27">
        <v>52.560949447541603</v>
      </c>
      <c r="AD17" s="27">
        <v>13374.2097135644</v>
      </c>
      <c r="AE17" s="27">
        <v>6985.1196662201801</v>
      </c>
      <c r="AF17" s="27">
        <v>16409.693863544901</v>
      </c>
      <c r="AG17" s="27">
        <v>1789.08806291991</v>
      </c>
      <c r="AH17" s="27">
        <v>18232.994976412701</v>
      </c>
      <c r="AI17" s="27">
        <v>438.54574153433902</v>
      </c>
      <c r="AJ17" s="27">
        <v>595.37160996378896</v>
      </c>
      <c r="AK17" s="27">
        <v>79.452397206743996</v>
      </c>
      <c r="AL17" s="27">
        <v>25818.244168885099</v>
      </c>
      <c r="AM17" s="27">
        <v>61.598326559632298</v>
      </c>
      <c r="AN17" s="27">
        <v>27.107402448232602</v>
      </c>
      <c r="AO17" s="27">
        <v>719.990665850955</v>
      </c>
      <c r="AP17" s="27">
        <v>56.169801661182603</v>
      </c>
      <c r="AQ17" s="27">
        <v>2.1202979997464699</v>
      </c>
      <c r="AR17" s="27">
        <v>24.633281800294299</v>
      </c>
      <c r="AS17" s="27">
        <v>7422.5524903320702</v>
      </c>
      <c r="AT17" s="27">
        <v>3055.8039510594799</v>
      </c>
      <c r="AU17" s="27">
        <v>4366.7485392725803</v>
      </c>
      <c r="AV17" s="27">
        <v>0.79465182074218599</v>
      </c>
      <c r="AW17" s="27">
        <v>1.46401043447588</v>
      </c>
      <c r="AX17" s="27">
        <v>628.52243919376895</v>
      </c>
      <c r="AY17" s="27">
        <v>14.8909931601602</v>
      </c>
      <c r="AZ17" s="27">
        <v>315.96120229060199</v>
      </c>
      <c r="BA17" s="27">
        <v>6.2455468289268303</v>
      </c>
      <c r="BB17" s="27">
        <v>27.013795829957498</v>
      </c>
      <c r="BC17" s="27">
        <v>773.72645094440497</v>
      </c>
      <c r="BD17" s="27">
        <v>12975.434903150201</v>
      </c>
      <c r="BE17" s="27">
        <v>221.205267172627</v>
      </c>
      <c r="BF17" s="27">
        <v>89.2193529875385</v>
      </c>
      <c r="BG17" s="27">
        <v>5.6880668694918901</v>
      </c>
      <c r="BH17" s="27">
        <v>482.38572833545498</v>
      </c>
      <c r="BI17" s="27">
        <v>14616.0394006185</v>
      </c>
      <c r="BJ17" s="27">
        <v>5.4860639494700597E-4</v>
      </c>
      <c r="BK17" s="27">
        <v>1923.54819646738</v>
      </c>
      <c r="BL17" s="27">
        <v>5704.4946245270703</v>
      </c>
      <c r="BM17" s="27">
        <v>8160.2937730187296</v>
      </c>
      <c r="BN17" s="27">
        <v>66921.348200752793</v>
      </c>
      <c r="BO17" s="27">
        <v>4345.6657886908397</v>
      </c>
      <c r="BR17" s="31">
        <f t="shared" si="0"/>
        <v>1.8764360979738029E-3</v>
      </c>
      <c r="BS17" s="24">
        <f t="shared" si="8"/>
        <v>4.2782465762619976E-3</v>
      </c>
      <c r="BT17" s="24">
        <f t="shared" si="9"/>
        <v>2.5182474126231951E-3</v>
      </c>
      <c r="BU17" s="24">
        <f t="shared" si="10"/>
        <v>4.0244128075537823E-3</v>
      </c>
      <c r="BV17" s="24">
        <f t="shared" si="11"/>
        <v>2.2721420930407314E-3</v>
      </c>
      <c r="BW17" s="24">
        <f t="shared" si="12"/>
        <v>3.0060158626797995E-3</v>
      </c>
      <c r="BX17" s="24">
        <f t="shared" si="13"/>
        <v>2.9540163486454665E-3</v>
      </c>
      <c r="BY17" s="24">
        <f t="shared" si="14"/>
        <v>2.7292152406356834E-3</v>
      </c>
    </row>
    <row r="18" spans="1:77" x14ac:dyDescent="0.3">
      <c r="A18" s="29" t="s">
        <v>182</v>
      </c>
      <c r="B18" s="100">
        <v>3429.4275956000001</v>
      </c>
      <c r="C18" s="100">
        <v>4408.8686948000004</v>
      </c>
      <c r="D18" s="100">
        <v>3267.3563104999998</v>
      </c>
      <c r="E18" s="100">
        <v>1989.5783718</v>
      </c>
      <c r="F18" s="100">
        <v>794.45518721999997</v>
      </c>
      <c r="G18" s="100">
        <v>172.07752144</v>
      </c>
      <c r="H18" s="100">
        <v>12321.361677999999</v>
      </c>
      <c r="J18" t="s">
        <v>182</v>
      </c>
      <c r="K18" s="27">
        <v>460.37042004400399</v>
      </c>
      <c r="L18" s="27">
        <v>110.438530575458</v>
      </c>
      <c r="M18" s="27">
        <v>110.438382565598</v>
      </c>
      <c r="N18" s="27">
        <v>133.17311879611</v>
      </c>
      <c r="O18" s="27">
        <v>143.209886844295</v>
      </c>
      <c r="P18" s="27">
        <v>204.99060585571101</v>
      </c>
      <c r="Q18" s="27">
        <v>2357.0676794700098</v>
      </c>
      <c r="R18" s="27">
        <v>68.443567833909199</v>
      </c>
      <c r="S18" s="27">
        <v>118.656505008945</v>
      </c>
      <c r="T18" s="27">
        <v>38.698996368181298</v>
      </c>
      <c r="U18" s="27">
        <v>167.99782981495099</v>
      </c>
      <c r="V18" s="27">
        <v>86.087797882367894</v>
      </c>
      <c r="W18" s="27">
        <v>86.087797882367894</v>
      </c>
      <c r="X18" s="27">
        <v>8.5384865693325995</v>
      </c>
      <c r="Y18" s="27">
        <v>37.302050526177098</v>
      </c>
      <c r="Z18" s="27">
        <v>1.9528283060182301</v>
      </c>
      <c r="AA18" s="27">
        <v>44.119999951057302</v>
      </c>
      <c r="AB18" s="27">
        <v>165.72064580752499</v>
      </c>
      <c r="AC18" s="27">
        <v>28.0514757237586</v>
      </c>
      <c r="AD18" s="27">
        <v>3562.1124130138801</v>
      </c>
      <c r="AE18" s="27">
        <v>1148.24886500547</v>
      </c>
      <c r="AF18" s="27">
        <v>2465.6319601845298</v>
      </c>
      <c r="AG18" s="27">
        <v>265.42500623356801</v>
      </c>
      <c r="AH18" s="27">
        <v>2739.5954529874298</v>
      </c>
      <c r="AI18" s="27">
        <v>46.649397245534203</v>
      </c>
      <c r="AJ18" s="27">
        <v>105.185864315437</v>
      </c>
      <c r="AK18" s="27">
        <v>13.8908295661855</v>
      </c>
      <c r="AL18" s="27">
        <v>2726.7479902544601</v>
      </c>
      <c r="AM18" s="27">
        <v>16.131384083731501</v>
      </c>
      <c r="AN18" s="27">
        <v>0.78348365548372201</v>
      </c>
      <c r="AO18" s="27">
        <v>205.96286953598201</v>
      </c>
      <c r="AP18" s="27">
        <v>10.743128446788599</v>
      </c>
      <c r="AQ18" s="27">
        <v>0.50119573945777296</v>
      </c>
      <c r="AR18" s="27">
        <v>5.2018355219718098</v>
      </c>
      <c r="AS18" s="27">
        <v>1566.21376237294</v>
      </c>
      <c r="AT18" s="27">
        <v>631.22210609555896</v>
      </c>
      <c r="AU18" s="27">
        <v>934.991656277385</v>
      </c>
      <c r="AV18" s="27">
        <v>0.10927347938954</v>
      </c>
      <c r="AW18" s="27">
        <v>0.278997634330373</v>
      </c>
      <c r="AX18" s="27">
        <v>144.83000981056799</v>
      </c>
      <c r="AY18" s="27">
        <v>0.37769484945187598</v>
      </c>
      <c r="AZ18" s="27">
        <v>59.130343865914803</v>
      </c>
      <c r="BA18" s="27">
        <v>0.45628964323704702</v>
      </c>
      <c r="BB18" s="27">
        <v>1.0276967762914899</v>
      </c>
      <c r="BC18" s="27">
        <v>127.19435164823</v>
      </c>
      <c r="BD18" s="27">
        <v>1259.5276214029</v>
      </c>
      <c r="BE18" s="27">
        <v>40.120867761261401</v>
      </c>
      <c r="BF18" s="27">
        <v>3.4625681487237898</v>
      </c>
      <c r="BG18" s="27">
        <v>1.01928592855922</v>
      </c>
      <c r="BH18" s="27">
        <v>140.22751878833901</v>
      </c>
      <c r="BI18" s="27">
        <v>1301.6218298196</v>
      </c>
      <c r="BJ18" s="27">
        <v>1.9606272017284201E-5</v>
      </c>
      <c r="BK18" s="27">
        <v>70.285773467636403</v>
      </c>
      <c r="BL18" s="27">
        <v>547.47819462259599</v>
      </c>
      <c r="BM18" s="27">
        <v>1025.06577987069</v>
      </c>
      <c r="BN18" s="27">
        <v>7228.4737415190903</v>
      </c>
      <c r="BO18" s="27">
        <v>455.785659695927</v>
      </c>
      <c r="BR18" s="31">
        <f t="shared" si="0"/>
        <v>3.1166961384833988E-3</v>
      </c>
      <c r="BS18" s="24">
        <f t="shared" si="8"/>
        <v>-0.3126935578129254</v>
      </c>
      <c r="BT18" s="24">
        <f t="shared" si="9"/>
        <v>-0.19205749601588706</v>
      </c>
      <c r="BU18" s="24">
        <f t="shared" si="10"/>
        <v>-0.16152534567979437</v>
      </c>
      <c r="BV18" s="24">
        <f t="shared" si="11"/>
        <v>-0.212791119680315</v>
      </c>
      <c r="BW18" s="24">
        <f t="shared" si="12"/>
        <v>-0.2054654356221588</v>
      </c>
      <c r="BX18" s="24">
        <f t="shared" si="13"/>
        <v>-0.18509101238284889</v>
      </c>
      <c r="BY18" s="24">
        <f t="shared" si="14"/>
        <v>-0.41333807655158333</v>
      </c>
    </row>
    <row r="19" spans="1:77" x14ac:dyDescent="0.3">
      <c r="A19" s="29" t="s">
        <v>183</v>
      </c>
      <c r="B19" s="100">
        <v>53057.845754000002</v>
      </c>
      <c r="C19" s="100">
        <v>9869.0930255000003</v>
      </c>
      <c r="D19" s="100">
        <v>34488.939946999999</v>
      </c>
      <c r="E19" s="100">
        <v>8242.4005116999997</v>
      </c>
      <c r="F19" s="100">
        <v>6695.5956747999999</v>
      </c>
      <c r="G19" s="100">
        <v>411.73030132000002</v>
      </c>
      <c r="H19" s="100">
        <v>37835.120608999998</v>
      </c>
      <c r="J19" t="s">
        <v>183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R19" s="31" t="str">
        <f t="shared" si="0"/>
        <v/>
      </c>
      <c r="BS19" s="24" t="str">
        <f t="shared" si="8"/>
        <v/>
      </c>
      <c r="BT19" s="24" t="str">
        <f t="shared" si="9"/>
        <v/>
      </c>
      <c r="BU19" s="24" t="str">
        <f t="shared" si="10"/>
        <v/>
      </c>
      <c r="BV19" s="24" t="str">
        <f t="shared" si="11"/>
        <v/>
      </c>
      <c r="BW19" s="24" t="str">
        <f t="shared" si="12"/>
        <v/>
      </c>
      <c r="BX19" s="24" t="str">
        <f t="shared" si="13"/>
        <v/>
      </c>
      <c r="BY19" s="24" t="str">
        <f t="shared" si="14"/>
        <v/>
      </c>
    </row>
    <row r="20" spans="1:77" x14ac:dyDescent="0.3">
      <c r="A20" s="29" t="s">
        <v>184</v>
      </c>
      <c r="B20" s="100">
        <v>13228.307482</v>
      </c>
      <c r="C20" s="100">
        <v>22480.369782000002</v>
      </c>
      <c r="D20" s="100">
        <v>16085.367007000001</v>
      </c>
      <c r="E20" s="100">
        <v>5677.3692338999999</v>
      </c>
      <c r="F20" s="100">
        <v>2869.2344478999999</v>
      </c>
      <c r="G20" s="100">
        <v>376.87414009999998</v>
      </c>
      <c r="H20" s="100">
        <v>52352.284638999998</v>
      </c>
      <c r="J20" t="s">
        <v>184</v>
      </c>
      <c r="K20" s="27">
        <v>5305.7439160140302</v>
      </c>
      <c r="L20" s="27">
        <v>830.05161588921305</v>
      </c>
      <c r="M20" s="27">
        <v>830.05109670383899</v>
      </c>
      <c r="N20" s="27">
        <v>1031.5580158867001</v>
      </c>
      <c r="O20" s="27">
        <v>648.19394254511701</v>
      </c>
      <c r="P20" s="27">
        <v>1753.41664625864</v>
      </c>
      <c r="Q20" s="27">
        <v>13289.044404967</v>
      </c>
      <c r="R20" s="27">
        <v>495.52790522198097</v>
      </c>
      <c r="S20" s="27">
        <v>616.47114523831101</v>
      </c>
      <c r="T20" s="27">
        <v>304.18393022842002</v>
      </c>
      <c r="U20" s="27">
        <v>1721.3064499923701</v>
      </c>
      <c r="V20" s="27">
        <v>607.33100190878497</v>
      </c>
      <c r="W20" s="27">
        <v>607.33100190878497</v>
      </c>
      <c r="X20" s="27">
        <v>69.413458656487904</v>
      </c>
      <c r="Y20" s="27">
        <v>282.07140328610097</v>
      </c>
      <c r="Z20" s="27">
        <v>16.830984099144199</v>
      </c>
      <c r="AA20" s="27">
        <v>356.18629425654001</v>
      </c>
      <c r="AB20" s="27">
        <v>1535.0676118475001</v>
      </c>
      <c r="AC20" s="27">
        <v>123.739032254988</v>
      </c>
      <c r="AD20" s="27">
        <v>22527.760000881801</v>
      </c>
      <c r="AE20" s="27">
        <v>1204.44645906182</v>
      </c>
      <c r="AF20" s="27">
        <v>14522.7253320326</v>
      </c>
      <c r="AG20" s="27">
        <v>1544.2245036833699</v>
      </c>
      <c r="AH20" s="27">
        <v>16136.363294372401</v>
      </c>
      <c r="AI20" s="27">
        <v>354.84041487837601</v>
      </c>
      <c r="AJ20" s="27">
        <v>607.84729087815595</v>
      </c>
      <c r="AK20" s="27">
        <v>62.094585734993402</v>
      </c>
      <c r="AL20" s="27">
        <v>20519.481495838201</v>
      </c>
      <c r="AM20" s="27">
        <v>20.674369505668601</v>
      </c>
      <c r="AN20" s="27">
        <v>13.577643734188699</v>
      </c>
      <c r="AO20" s="27">
        <v>762.96697091552403</v>
      </c>
      <c r="AP20" s="27">
        <v>40.399106808423802</v>
      </c>
      <c r="AQ20" s="27">
        <v>1.0352121254209401</v>
      </c>
      <c r="AR20" s="27">
        <v>23.654534456588198</v>
      </c>
      <c r="AS20" s="27">
        <v>5695.3297592933004</v>
      </c>
      <c r="AT20" s="27">
        <v>2879.6824347674401</v>
      </c>
      <c r="AU20" s="27">
        <v>2815.6473245258599</v>
      </c>
      <c r="AV20" s="27">
        <v>0.81019341181787596</v>
      </c>
      <c r="AW20" s="27">
        <v>0.946299626977958</v>
      </c>
      <c r="AX20" s="27">
        <v>380.08000363762602</v>
      </c>
      <c r="AY20" s="27">
        <v>7.4236865811273303</v>
      </c>
      <c r="AZ20" s="27">
        <v>457.28905322508598</v>
      </c>
      <c r="BA20" s="27">
        <v>4.3344945363955496</v>
      </c>
      <c r="BB20" s="27">
        <v>15.0185060423177</v>
      </c>
      <c r="BC20" s="27">
        <v>877.82948334683601</v>
      </c>
      <c r="BD20" s="27">
        <v>6295.0869226382702</v>
      </c>
      <c r="BE20" s="27">
        <v>169.16665902765101</v>
      </c>
      <c r="BF20" s="27">
        <v>38.584917323368401</v>
      </c>
      <c r="BG20" s="27">
        <v>3.7967147274260502</v>
      </c>
      <c r="BH20" s="27">
        <v>377.948267028224</v>
      </c>
      <c r="BI20" s="27">
        <v>11111.2019923157</v>
      </c>
      <c r="BJ20" s="27">
        <v>4.9562945312448903E-4</v>
      </c>
      <c r="BK20" s="27">
        <v>1401.9443601683199</v>
      </c>
      <c r="BL20" s="27">
        <v>4823.5341099584002</v>
      </c>
      <c r="BM20" s="27">
        <v>7486.7847512300104</v>
      </c>
      <c r="BN20" s="27">
        <v>52511.010563666699</v>
      </c>
      <c r="BO20" s="27">
        <v>3556.7404518806602</v>
      </c>
      <c r="BR20" s="31">
        <f t="shared" si="0"/>
        <v>4.3016792191767289E-3</v>
      </c>
      <c r="BS20" s="24">
        <f t="shared" si="8"/>
        <v>4.591435680614933E-3</v>
      </c>
      <c r="BT20" s="24">
        <f t="shared" si="9"/>
        <v>2.108071145686603E-3</v>
      </c>
      <c r="BU20" s="24">
        <f t="shared" si="10"/>
        <v>3.1703527404881313E-3</v>
      </c>
      <c r="BV20" s="24">
        <f t="shared" si="11"/>
        <v>3.1635295597927352E-3</v>
      </c>
      <c r="BW20" s="24">
        <f t="shared" si="12"/>
        <v>3.6413848561894823E-3</v>
      </c>
      <c r="BX20" s="24">
        <f t="shared" si="13"/>
        <v>2.8500945380306774E-3</v>
      </c>
      <c r="BY20" s="24">
        <f t="shared" si="14"/>
        <v>3.0318815264932754E-3</v>
      </c>
    </row>
    <row r="21" spans="1:77" x14ac:dyDescent="0.3">
      <c r="A21" s="29" t="s">
        <v>185</v>
      </c>
      <c r="B21" s="100">
        <v>9237.6050429000006</v>
      </c>
      <c r="C21" s="100">
        <v>4102.0058525000004</v>
      </c>
      <c r="D21" s="100">
        <v>3243.2526289000002</v>
      </c>
      <c r="E21" s="100">
        <v>3252.4591350000001</v>
      </c>
      <c r="F21" s="100">
        <v>1743.9587922999999</v>
      </c>
      <c r="G21" s="100">
        <v>135.53557395000001</v>
      </c>
      <c r="H21" s="100">
        <v>18013.304807</v>
      </c>
      <c r="J21" t="s">
        <v>185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R21" s="31" t="str">
        <f t="shared" si="0"/>
        <v/>
      </c>
      <c r="BS21" s="24" t="str">
        <f t="shared" si="8"/>
        <v/>
      </c>
      <c r="BT21" s="24" t="str">
        <f t="shared" si="9"/>
        <v/>
      </c>
      <c r="BU21" s="24" t="str">
        <f t="shared" si="10"/>
        <v/>
      </c>
      <c r="BV21" s="24" t="str">
        <f t="shared" si="11"/>
        <v/>
      </c>
      <c r="BW21" s="24" t="str">
        <f t="shared" si="12"/>
        <v/>
      </c>
      <c r="BX21" s="24" t="str">
        <f t="shared" si="13"/>
        <v/>
      </c>
      <c r="BY21" s="24" t="str">
        <f t="shared" si="14"/>
        <v/>
      </c>
    </row>
    <row r="22" spans="1:77" x14ac:dyDescent="0.3">
      <c r="A22" s="29" t="s">
        <v>186</v>
      </c>
      <c r="B22" s="100">
        <v>328431.68550000002</v>
      </c>
      <c r="C22" s="100">
        <v>39610.291948999999</v>
      </c>
      <c r="D22" s="100">
        <v>22594.071602</v>
      </c>
      <c r="E22" s="100">
        <v>48164.635605000003</v>
      </c>
      <c r="F22" s="100">
        <v>43967.745816000002</v>
      </c>
      <c r="G22" s="100">
        <v>850.62526580999997</v>
      </c>
      <c r="H22" s="100">
        <v>336599.71010000003</v>
      </c>
      <c r="J22" t="s">
        <v>186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R22" s="31" t="str">
        <f t="shared" si="0"/>
        <v/>
      </c>
      <c r="BS22" s="24" t="str">
        <f t="shared" si="8"/>
        <v/>
      </c>
      <c r="BT22" s="24" t="str">
        <f t="shared" si="9"/>
        <v/>
      </c>
      <c r="BU22" s="24" t="str">
        <f t="shared" si="10"/>
        <v/>
      </c>
      <c r="BV22" s="24" t="str">
        <f t="shared" si="11"/>
        <v/>
      </c>
      <c r="BW22" s="24" t="str">
        <f t="shared" si="12"/>
        <v/>
      </c>
      <c r="BX22" s="24" t="str">
        <f t="shared" si="13"/>
        <v/>
      </c>
      <c r="BY22" s="24" t="str">
        <f t="shared" si="14"/>
        <v/>
      </c>
    </row>
    <row r="23" spans="1:77" x14ac:dyDescent="0.3">
      <c r="A23" s="29" t="s">
        <v>187</v>
      </c>
      <c r="B23" s="100">
        <v>63838.626128999997</v>
      </c>
      <c r="C23" s="100">
        <v>39602.181346999998</v>
      </c>
      <c r="D23" s="100">
        <v>56599.869902999999</v>
      </c>
      <c r="E23" s="100">
        <v>28745.882517999999</v>
      </c>
      <c r="F23" s="100">
        <v>14374.600662000001</v>
      </c>
      <c r="G23" s="100">
        <v>2381.4935999999998</v>
      </c>
      <c r="H23" s="100">
        <v>105239.71007</v>
      </c>
      <c r="J23" t="s">
        <v>187</v>
      </c>
      <c r="K23" s="27">
        <v>9741.6434497157898</v>
      </c>
      <c r="L23" s="27">
        <v>5016.8906527597501</v>
      </c>
      <c r="M23" s="27">
        <v>5016.8885776110201</v>
      </c>
      <c r="N23" s="27">
        <v>6404.8375202572397</v>
      </c>
      <c r="O23" s="27">
        <v>1546.25251206179</v>
      </c>
      <c r="P23" s="27">
        <v>11219.998147058601</v>
      </c>
      <c r="Q23" s="27">
        <v>64133.241785302896</v>
      </c>
      <c r="R23" s="27">
        <v>3142.93839240529</v>
      </c>
      <c r="S23" s="27">
        <v>1751.1738195911601</v>
      </c>
      <c r="T23" s="27">
        <v>1952.1941776331701</v>
      </c>
      <c r="U23" s="27">
        <v>2464.4135148884202</v>
      </c>
      <c r="V23" s="27">
        <v>3452.3182047363898</v>
      </c>
      <c r="W23" s="27">
        <v>3452.3182047363898</v>
      </c>
      <c r="X23" s="27">
        <v>155.65187432830101</v>
      </c>
      <c r="Y23" s="27">
        <v>986.47667627155295</v>
      </c>
      <c r="Z23" s="27">
        <v>110.910506336572</v>
      </c>
      <c r="AA23" s="27">
        <v>871.00311007840605</v>
      </c>
      <c r="AB23" s="27">
        <v>2150.9630585832601</v>
      </c>
      <c r="AC23" s="27">
        <v>666.77956769640502</v>
      </c>
      <c r="AD23" s="27">
        <v>39694.8458131472</v>
      </c>
      <c r="AE23" s="27">
        <v>15647.4427369279</v>
      </c>
      <c r="AF23" s="27">
        <v>51087.105659154397</v>
      </c>
      <c r="AG23" s="27">
        <v>5520.6867186428299</v>
      </c>
      <c r="AH23" s="27">
        <v>56763.444252125497</v>
      </c>
      <c r="AI23" s="27">
        <v>1164.79036249359</v>
      </c>
      <c r="AJ23" s="27">
        <v>2040.3263892008199</v>
      </c>
      <c r="AK23" s="27">
        <v>327.66519593633001</v>
      </c>
      <c r="AL23" s="27">
        <v>33018.348171275</v>
      </c>
      <c r="AM23" s="27">
        <v>126.33645655274201</v>
      </c>
      <c r="AN23" s="27">
        <v>39.553880011243599</v>
      </c>
      <c r="AO23" s="27">
        <v>3760.1329913633899</v>
      </c>
      <c r="AP23" s="27">
        <v>216.51657695199901</v>
      </c>
      <c r="AQ23" s="27">
        <v>3.43831714754984</v>
      </c>
      <c r="AR23" s="27">
        <v>131.852217112055</v>
      </c>
      <c r="AS23" s="27">
        <v>28834.228675836799</v>
      </c>
      <c r="AT23" s="27">
        <v>14426.904773181899</v>
      </c>
      <c r="AU23" s="27">
        <v>14407.3239026549</v>
      </c>
      <c r="AV23" s="27">
        <v>3.53443505977281</v>
      </c>
      <c r="AW23" s="27">
        <v>5.0143653385913503</v>
      </c>
      <c r="AX23" s="27">
        <v>2158.5055698925798</v>
      </c>
      <c r="AY23" s="27">
        <v>19.9340894690719</v>
      </c>
      <c r="AZ23" s="27">
        <v>2403.3944852152499</v>
      </c>
      <c r="BA23" s="27">
        <v>14.5916130480552</v>
      </c>
      <c r="BB23" s="27">
        <v>37.715726745922801</v>
      </c>
      <c r="BC23" s="27">
        <v>4159.3218991716103</v>
      </c>
      <c r="BD23" s="27">
        <v>9237.4156746362496</v>
      </c>
      <c r="BE23" s="27">
        <v>899.85656982412604</v>
      </c>
      <c r="BF23" s="27">
        <v>99.661812358008504</v>
      </c>
      <c r="BG23" s="27">
        <v>19.878571983663701</v>
      </c>
      <c r="BH23" s="27">
        <v>2388.1461107967998</v>
      </c>
      <c r="BI23" s="27">
        <v>16015.7306173427</v>
      </c>
      <c r="BJ23" s="27">
        <v>7.9217407631294499E-4</v>
      </c>
      <c r="BK23" s="27">
        <v>2322.9790436427002</v>
      </c>
      <c r="BL23" s="27">
        <v>9633.8636540258103</v>
      </c>
      <c r="BM23" s="27">
        <v>13565.275993158601</v>
      </c>
      <c r="BN23" s="27">
        <v>105626.099507046</v>
      </c>
      <c r="BO23" s="27">
        <v>5851.9915348802297</v>
      </c>
      <c r="BR23" s="31">
        <f t="shared" si="0"/>
        <v>2.7421146898159313E-3</v>
      </c>
      <c r="BS23" s="24">
        <f t="shared" si="8"/>
        <v>4.6150062143813075E-3</v>
      </c>
      <c r="BT23" s="24">
        <f t="shared" si="9"/>
        <v>2.3398828800682099E-3</v>
      </c>
      <c r="BU23" s="24">
        <f t="shared" si="10"/>
        <v>2.8900128110864783E-3</v>
      </c>
      <c r="BV23" s="24">
        <f t="shared" si="11"/>
        <v>3.0733499930461435E-3</v>
      </c>
      <c r="BW23" s="24">
        <f t="shared" si="12"/>
        <v>3.6386479465942332E-3</v>
      </c>
      <c r="BX23" s="24">
        <f t="shared" si="13"/>
        <v>2.7934195568696959E-3</v>
      </c>
      <c r="BY23" s="24">
        <f t="shared" si="14"/>
        <v>3.6715174983758285E-3</v>
      </c>
    </row>
    <row r="24" spans="1:77" x14ac:dyDescent="0.3">
      <c r="A24" s="29" t="s">
        <v>188</v>
      </c>
      <c r="B24" s="100">
        <v>11740.271073</v>
      </c>
      <c r="C24" s="100">
        <v>15189.11598</v>
      </c>
      <c r="D24" s="100">
        <v>8737.0789112000002</v>
      </c>
      <c r="E24" s="100">
        <v>1136.1980679999999</v>
      </c>
      <c r="F24" s="100">
        <v>648.63949573000002</v>
      </c>
      <c r="G24" s="100">
        <v>370.25295573</v>
      </c>
      <c r="H24" s="100">
        <v>109491.27537</v>
      </c>
      <c r="J24" t="s">
        <v>188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R24" s="31" t="str">
        <f t="shared" si="0"/>
        <v/>
      </c>
      <c r="BS24" s="24" t="str">
        <f t="shared" si="8"/>
        <v/>
      </c>
      <c r="BT24" s="24" t="str">
        <f t="shared" si="9"/>
        <v/>
      </c>
      <c r="BU24" s="24" t="str">
        <f t="shared" si="10"/>
        <v/>
      </c>
      <c r="BV24" s="24" t="str">
        <f t="shared" si="11"/>
        <v/>
      </c>
      <c r="BW24" s="24" t="str">
        <f t="shared" si="12"/>
        <v/>
      </c>
      <c r="BX24" s="24" t="str">
        <f t="shared" si="13"/>
        <v/>
      </c>
      <c r="BY24" s="24" t="str">
        <f t="shared" si="14"/>
        <v/>
      </c>
    </row>
    <row r="25" spans="1:77" x14ac:dyDescent="0.3">
      <c r="A25" s="29" t="s">
        <v>189</v>
      </c>
      <c r="B25" s="100">
        <v>41039.078828999998</v>
      </c>
      <c r="C25" s="100">
        <v>33179.785986000003</v>
      </c>
      <c r="D25" s="100">
        <v>27667.942499000001</v>
      </c>
      <c r="E25" s="100">
        <v>14336.348742</v>
      </c>
      <c r="F25" s="100">
        <v>8167.9719590000004</v>
      </c>
      <c r="G25" s="100">
        <v>1165.8331935000001</v>
      </c>
      <c r="H25" s="100">
        <v>54675.368729000002</v>
      </c>
      <c r="J25" t="s">
        <v>189</v>
      </c>
      <c r="K25" s="27">
        <v>2258.9674743754799</v>
      </c>
      <c r="L25" s="27">
        <v>1938.3202374059299</v>
      </c>
      <c r="M25" s="27">
        <v>1938.3198528133801</v>
      </c>
      <c r="N25" s="27">
        <v>2467.3762149384002</v>
      </c>
      <c r="O25" s="27">
        <v>559.98567737997098</v>
      </c>
      <c r="P25" s="27">
        <v>4327.8267409219698</v>
      </c>
      <c r="Q25" s="27">
        <v>23343.671362290999</v>
      </c>
      <c r="R25" s="27">
        <v>1203.71073173131</v>
      </c>
      <c r="S25" s="27">
        <v>618.90359036498899</v>
      </c>
      <c r="T25" s="27">
        <v>751.69639489030499</v>
      </c>
      <c r="U25" s="27">
        <v>455.270151533763</v>
      </c>
      <c r="V25" s="27">
        <v>1323.7907051253401</v>
      </c>
      <c r="W25" s="27">
        <v>1323.7907051253401</v>
      </c>
      <c r="X25" s="27">
        <v>57.0421865573174</v>
      </c>
      <c r="Y25" s="27">
        <v>342.87958205420699</v>
      </c>
      <c r="Z25" s="27">
        <v>42.859992144719897</v>
      </c>
      <c r="AA25" s="27">
        <v>279.16235609191</v>
      </c>
      <c r="AB25" s="27">
        <v>455.58237779910502</v>
      </c>
      <c r="AC25" s="27">
        <v>266.78468834679597</v>
      </c>
      <c r="AD25" s="27">
        <v>27283.127152565299</v>
      </c>
      <c r="AE25" s="27">
        <v>4722.2786999343998</v>
      </c>
      <c r="AF25" s="27">
        <v>18170.564637025502</v>
      </c>
      <c r="AG25" s="27">
        <v>1961.91084805634</v>
      </c>
      <c r="AH25" s="27">
        <v>20189.5176716391</v>
      </c>
      <c r="AI25" s="27">
        <v>291.45540692753701</v>
      </c>
      <c r="AJ25" s="27">
        <v>743.41743173189502</v>
      </c>
      <c r="AK25" s="27">
        <v>95.750928267111902</v>
      </c>
      <c r="AL25" s="27">
        <v>8280.3046990227995</v>
      </c>
      <c r="AM25" s="27">
        <v>32.020820361888703</v>
      </c>
      <c r="AN25" s="27">
        <v>12.1199365201144</v>
      </c>
      <c r="AO25" s="27">
        <v>1454.18683355655</v>
      </c>
      <c r="AP25" s="27">
        <v>62.746913959115197</v>
      </c>
      <c r="AQ25" s="27">
        <v>1.5048463289185701</v>
      </c>
      <c r="AR25" s="27">
        <v>43.6175219497676</v>
      </c>
      <c r="AS25" s="27">
        <v>9445.55787399152</v>
      </c>
      <c r="AT25" s="27">
        <v>5106.65201884621</v>
      </c>
      <c r="AU25" s="27">
        <v>4338.9058551453099</v>
      </c>
      <c r="AV25" s="27">
        <v>1.10393356933811</v>
      </c>
      <c r="AW25" s="27">
        <v>1.4324198669510599</v>
      </c>
      <c r="AX25" s="27">
        <v>620.84231738840401</v>
      </c>
      <c r="AY25" s="27">
        <v>5.8828304292950104</v>
      </c>
      <c r="AZ25" s="27">
        <v>906.20452542755902</v>
      </c>
      <c r="BA25" s="27">
        <v>6.0298999112639597</v>
      </c>
      <c r="BB25" s="27">
        <v>14.7941061194794</v>
      </c>
      <c r="BC25" s="27">
        <v>1550.8996147422999</v>
      </c>
      <c r="BD25" s="27">
        <v>2584.4110934892401</v>
      </c>
      <c r="BE25" s="27">
        <v>262.25474881088201</v>
      </c>
      <c r="BF25" s="27">
        <v>29.5827009264924</v>
      </c>
      <c r="BG25" s="27">
        <v>5.6771207107701303</v>
      </c>
      <c r="BH25" s="27">
        <v>869.40035546443096</v>
      </c>
      <c r="BI25" s="27">
        <v>3443.0672607163301</v>
      </c>
      <c r="BJ25" s="27">
        <v>9.5919647312510601E-5</v>
      </c>
      <c r="BK25" s="27">
        <v>288.19632703565298</v>
      </c>
      <c r="BL25" s="27">
        <v>2717.2626724124202</v>
      </c>
      <c r="BM25" s="27">
        <v>3853.0918639798901</v>
      </c>
      <c r="BN25" s="27">
        <v>30299.065017278699</v>
      </c>
      <c r="BO25" s="27">
        <v>1524.7972868571301</v>
      </c>
      <c r="BR25" s="31">
        <f t="shared" si="0"/>
        <v>2.825336765595272E-3</v>
      </c>
      <c r="BS25" s="24">
        <f t="shared" si="8"/>
        <v>-0.43118432410341173</v>
      </c>
      <c r="BT25" s="24">
        <f t="shared" si="9"/>
        <v>-0.1777184107191879</v>
      </c>
      <c r="BU25" s="24">
        <f t="shared" si="10"/>
        <v>-0.27029204747086605</v>
      </c>
      <c r="BV25" s="24">
        <f t="shared" si="11"/>
        <v>-0.3411461981027526</v>
      </c>
      <c r="BW25" s="24">
        <f t="shared" si="12"/>
        <v>-0.37479559865293488</v>
      </c>
      <c r="BX25" s="24">
        <f t="shared" si="13"/>
        <v>-0.25426693946295598</v>
      </c>
      <c r="BY25" s="24">
        <f t="shared" si="14"/>
        <v>-0.44583702457578539</v>
      </c>
    </row>
    <row r="26" spans="1:77" x14ac:dyDescent="0.3">
      <c r="A26" s="29" t="s">
        <v>190</v>
      </c>
      <c r="B26" s="100">
        <v>76548.125125000006</v>
      </c>
      <c r="C26" s="100">
        <v>45553.338364000003</v>
      </c>
      <c r="D26" s="100">
        <v>43686.843305000002</v>
      </c>
      <c r="E26" s="100">
        <v>26322.044279999998</v>
      </c>
      <c r="F26" s="100">
        <v>14807.512656000001</v>
      </c>
      <c r="G26" s="100">
        <v>1772.7996598</v>
      </c>
      <c r="H26" s="100">
        <v>130530.83426</v>
      </c>
      <c r="J26" t="s">
        <v>190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R26" s="31" t="str">
        <f t="shared" si="0"/>
        <v/>
      </c>
      <c r="BS26" s="24" t="str">
        <f t="shared" si="8"/>
        <v/>
      </c>
      <c r="BT26" s="24" t="str">
        <f t="shared" si="9"/>
        <v/>
      </c>
      <c r="BU26" s="24" t="str">
        <f t="shared" si="10"/>
        <v/>
      </c>
      <c r="BV26" s="24" t="str">
        <f t="shared" si="11"/>
        <v/>
      </c>
      <c r="BW26" s="24" t="str">
        <f t="shared" si="12"/>
        <v/>
      </c>
      <c r="BX26" s="24" t="str">
        <f t="shared" si="13"/>
        <v/>
      </c>
      <c r="BY26" s="24" t="str">
        <f t="shared" si="14"/>
        <v/>
      </c>
    </row>
    <row r="27" spans="1:77" x14ac:dyDescent="0.3">
      <c r="A27" s="29" t="s">
        <v>191</v>
      </c>
      <c r="B27" s="100">
        <v>162655.35414000001</v>
      </c>
      <c r="C27" s="100">
        <v>33485.140794999999</v>
      </c>
      <c r="D27" s="100">
        <v>5207.9337403</v>
      </c>
      <c r="E27" s="100">
        <v>26172.995490000001</v>
      </c>
      <c r="F27" s="100">
        <v>22400.867905999999</v>
      </c>
      <c r="G27" s="100">
        <v>390.34544292999999</v>
      </c>
      <c r="H27" s="100">
        <v>184462.27684999999</v>
      </c>
      <c r="J27" t="s">
        <v>191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R27" s="31" t="str">
        <f t="shared" si="0"/>
        <v/>
      </c>
      <c r="BS27" s="24" t="str">
        <f t="shared" si="8"/>
        <v/>
      </c>
      <c r="BT27" s="24" t="str">
        <f t="shared" si="9"/>
        <v/>
      </c>
      <c r="BU27" s="24" t="str">
        <f t="shared" si="10"/>
        <v/>
      </c>
      <c r="BV27" s="24" t="str">
        <f t="shared" si="11"/>
        <v/>
      </c>
      <c r="BW27" s="24" t="str">
        <f t="shared" si="12"/>
        <v/>
      </c>
      <c r="BX27" s="24" t="str">
        <f t="shared" si="13"/>
        <v/>
      </c>
      <c r="BY27" s="24" t="str">
        <f t="shared" si="14"/>
        <v/>
      </c>
    </row>
    <row r="28" spans="1:77" x14ac:dyDescent="0.3">
      <c r="A28" s="29" t="s">
        <v>192</v>
      </c>
      <c r="B28" s="100">
        <v>103191.71139</v>
      </c>
      <c r="C28" s="100">
        <v>28219.199710000001</v>
      </c>
      <c r="D28" s="100">
        <v>19042.737561000002</v>
      </c>
      <c r="E28" s="100">
        <v>19135.139233999998</v>
      </c>
      <c r="F28" s="100">
        <v>15186.187598</v>
      </c>
      <c r="G28" s="100">
        <v>646.88825167000005</v>
      </c>
      <c r="H28" s="100">
        <v>119711.10941999999</v>
      </c>
      <c r="J28" t="s">
        <v>192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R28" s="31" t="str">
        <f t="shared" si="0"/>
        <v/>
      </c>
      <c r="BS28" s="24" t="str">
        <f t="shared" si="8"/>
        <v/>
      </c>
      <c r="BT28" s="24" t="str">
        <f t="shared" si="9"/>
        <v/>
      </c>
      <c r="BU28" s="24" t="str">
        <f t="shared" si="10"/>
        <v/>
      </c>
      <c r="BV28" s="24" t="str">
        <f t="shared" si="11"/>
        <v/>
      </c>
      <c r="BW28" s="24" t="str">
        <f t="shared" si="12"/>
        <v/>
      </c>
      <c r="BX28" s="24" t="str">
        <f t="shared" si="13"/>
        <v/>
      </c>
      <c r="BY28" s="24" t="str">
        <f t="shared" si="14"/>
        <v/>
      </c>
    </row>
    <row r="29" spans="1:77" x14ac:dyDescent="0.3">
      <c r="A29" s="29" t="s">
        <v>193</v>
      </c>
      <c r="B29" s="100">
        <v>65355.915528999998</v>
      </c>
      <c r="C29" s="100">
        <v>82978.775783000005</v>
      </c>
      <c r="D29" s="100">
        <v>47713.682580000001</v>
      </c>
      <c r="E29" s="100">
        <v>24249.977675999999</v>
      </c>
      <c r="F29" s="100">
        <v>13435.019593999999</v>
      </c>
      <c r="G29" s="100">
        <v>1908.8721009000001</v>
      </c>
      <c r="H29" s="100">
        <v>157318.99872999999</v>
      </c>
      <c r="J29" t="s">
        <v>193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R29" s="31" t="str">
        <f t="shared" si="0"/>
        <v/>
      </c>
      <c r="BS29" s="24" t="str">
        <f t="shared" si="8"/>
        <v/>
      </c>
      <c r="BT29" s="24" t="str">
        <f t="shared" si="9"/>
        <v/>
      </c>
      <c r="BU29" s="24" t="str">
        <f t="shared" si="10"/>
        <v/>
      </c>
      <c r="BV29" s="24" t="str">
        <f t="shared" si="11"/>
        <v/>
      </c>
      <c r="BW29" s="24" t="str">
        <f t="shared" si="12"/>
        <v/>
      </c>
      <c r="BX29" s="24" t="str">
        <f t="shared" si="13"/>
        <v/>
      </c>
      <c r="BY29" s="24" t="str">
        <f t="shared" si="14"/>
        <v/>
      </c>
    </row>
    <row r="30" spans="1:77" x14ac:dyDescent="0.3">
      <c r="A30" s="29" t="s">
        <v>194</v>
      </c>
      <c r="B30" s="100">
        <v>196458.37224</v>
      </c>
      <c r="C30" s="100">
        <v>47692.041567</v>
      </c>
      <c r="D30" s="100">
        <v>33083.695291999997</v>
      </c>
      <c r="E30" s="100">
        <v>35248.451973000003</v>
      </c>
      <c r="F30" s="100">
        <v>28574.952427</v>
      </c>
      <c r="G30" s="100">
        <v>1084.3550049</v>
      </c>
      <c r="H30" s="100">
        <v>374663.19406000001</v>
      </c>
      <c r="J30" t="s">
        <v>194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R30" s="31" t="str">
        <f t="shared" si="0"/>
        <v/>
      </c>
      <c r="BS30" s="24" t="str">
        <f t="shared" si="8"/>
        <v/>
      </c>
      <c r="BT30" s="24" t="str">
        <f t="shared" si="9"/>
        <v/>
      </c>
      <c r="BU30" s="24" t="str">
        <f t="shared" si="10"/>
        <v/>
      </c>
      <c r="BV30" s="24" t="str">
        <f t="shared" si="11"/>
        <v/>
      </c>
      <c r="BW30" s="24" t="str">
        <f t="shared" si="12"/>
        <v/>
      </c>
      <c r="BX30" s="24" t="str">
        <f t="shared" si="13"/>
        <v/>
      </c>
      <c r="BY30" s="24" t="str">
        <f t="shared" si="14"/>
        <v/>
      </c>
    </row>
    <row r="31" spans="1:77" x14ac:dyDescent="0.3">
      <c r="A31" s="29" t="s">
        <v>195</v>
      </c>
      <c r="B31" s="100">
        <v>123059.70299000001</v>
      </c>
      <c r="C31" s="100">
        <v>36731.415639999999</v>
      </c>
      <c r="D31" s="100">
        <v>30154.860526</v>
      </c>
      <c r="E31" s="100">
        <v>27165.79998</v>
      </c>
      <c r="F31" s="100">
        <v>19248.056341</v>
      </c>
      <c r="G31" s="100">
        <v>1326.7605553999999</v>
      </c>
      <c r="H31" s="100">
        <v>161027.69956000001</v>
      </c>
      <c r="J31" t="s">
        <v>195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R31" s="31" t="str">
        <f t="shared" si="0"/>
        <v/>
      </c>
      <c r="BS31" s="24" t="str">
        <f t="shared" si="8"/>
        <v/>
      </c>
      <c r="BT31" s="24" t="str">
        <f t="shared" si="9"/>
        <v/>
      </c>
      <c r="BU31" s="24" t="str">
        <f t="shared" si="10"/>
        <v/>
      </c>
      <c r="BV31" s="24" t="str">
        <f t="shared" si="11"/>
        <v/>
      </c>
      <c r="BW31" s="24" t="str">
        <f t="shared" si="12"/>
        <v/>
      </c>
      <c r="BX31" s="24" t="str">
        <f t="shared" si="13"/>
        <v/>
      </c>
      <c r="BY31" s="24" t="str">
        <f t="shared" si="14"/>
        <v/>
      </c>
    </row>
    <row r="32" spans="1:77" x14ac:dyDescent="0.3">
      <c r="A32" s="29" t="s">
        <v>196</v>
      </c>
      <c r="B32" s="100">
        <v>27357.231264999999</v>
      </c>
      <c r="C32" s="100">
        <v>7093.8835007999996</v>
      </c>
      <c r="D32" s="100">
        <v>8187.8396166000002</v>
      </c>
      <c r="E32" s="100">
        <v>5759.992534</v>
      </c>
      <c r="F32" s="100">
        <v>4421.7007176999996</v>
      </c>
      <c r="G32" s="100">
        <v>252.91667831000001</v>
      </c>
      <c r="H32" s="100">
        <v>48825.871806000003</v>
      </c>
      <c r="J32" t="s">
        <v>196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R32" s="31" t="str">
        <f t="shared" si="0"/>
        <v/>
      </c>
      <c r="BS32" s="24" t="str">
        <f t="shared" si="8"/>
        <v/>
      </c>
      <c r="BT32" s="24" t="str">
        <f t="shared" si="9"/>
        <v/>
      </c>
      <c r="BU32" s="24" t="str">
        <f t="shared" si="10"/>
        <v/>
      </c>
      <c r="BV32" s="24" t="str">
        <f t="shared" si="11"/>
        <v/>
      </c>
      <c r="BW32" s="24" t="str">
        <f t="shared" si="12"/>
        <v/>
      </c>
      <c r="BX32" s="24" t="str">
        <f t="shared" si="13"/>
        <v/>
      </c>
      <c r="BY32" s="24" t="str">
        <f t="shared" si="14"/>
        <v/>
      </c>
    </row>
    <row r="33" spans="1:77" x14ac:dyDescent="0.3">
      <c r="A33" s="29" t="s">
        <v>197</v>
      </c>
      <c r="B33" s="100">
        <v>24576.130754000002</v>
      </c>
      <c r="C33" s="100">
        <v>13665.436744000001</v>
      </c>
      <c r="D33" s="100">
        <v>13224.168045</v>
      </c>
      <c r="E33" s="100">
        <v>7071.1292464999997</v>
      </c>
      <c r="F33" s="100">
        <v>4664.5905355000004</v>
      </c>
      <c r="G33" s="100">
        <v>460.68666387000002</v>
      </c>
      <c r="H33" s="100">
        <v>32755.547371000001</v>
      </c>
      <c r="J33" t="s">
        <v>197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R33" s="31" t="str">
        <f t="shared" si="0"/>
        <v/>
      </c>
      <c r="BS33" s="24" t="str">
        <f t="shared" si="8"/>
        <v/>
      </c>
      <c r="BT33" s="24" t="str">
        <f t="shared" si="9"/>
        <v/>
      </c>
      <c r="BU33" s="24" t="str">
        <f t="shared" si="10"/>
        <v/>
      </c>
      <c r="BV33" s="24" t="str">
        <f t="shared" si="11"/>
        <v/>
      </c>
      <c r="BW33" s="24" t="str">
        <f t="shared" si="12"/>
        <v/>
      </c>
      <c r="BX33" s="24" t="str">
        <f t="shared" si="13"/>
        <v/>
      </c>
      <c r="BY33" s="24" t="str">
        <f t="shared" si="14"/>
        <v/>
      </c>
    </row>
    <row r="34" spans="1:77" x14ac:dyDescent="0.3">
      <c r="A34" s="29" t="s">
        <v>198</v>
      </c>
      <c r="B34" s="100">
        <v>33971.321247</v>
      </c>
      <c r="C34" s="100">
        <v>18577.222400999999</v>
      </c>
      <c r="D34" s="100">
        <v>26128.363716</v>
      </c>
      <c r="E34" s="100">
        <v>11297.608285</v>
      </c>
      <c r="F34" s="100">
        <v>5883.5633117999996</v>
      </c>
      <c r="G34" s="100">
        <v>601.35300544999996</v>
      </c>
      <c r="H34" s="100">
        <v>95367.234095000007</v>
      </c>
      <c r="J34" t="s">
        <v>198</v>
      </c>
      <c r="K34" s="27">
        <v>9685.9014415998208</v>
      </c>
      <c r="L34" s="27">
        <v>1550.3757298360499</v>
      </c>
      <c r="M34" s="27">
        <v>1550.3752104904299</v>
      </c>
      <c r="N34" s="27">
        <v>1992.2972995262301</v>
      </c>
      <c r="O34" s="27">
        <v>1211.96524993503</v>
      </c>
      <c r="P34" s="27">
        <v>3555.1907698214</v>
      </c>
      <c r="Q34" s="27">
        <v>29452.601925706898</v>
      </c>
      <c r="R34" s="27">
        <v>989.326970982131</v>
      </c>
      <c r="S34" s="27">
        <v>1115.6175278513699</v>
      </c>
      <c r="T34" s="27">
        <v>606.81269706058401</v>
      </c>
      <c r="U34" s="27">
        <v>2895.8094465151398</v>
      </c>
      <c r="V34" s="27">
        <v>1115.4641653429501</v>
      </c>
      <c r="W34" s="27">
        <v>1115.4641653429501</v>
      </c>
      <c r="X34" s="27">
        <v>57.4779231209274</v>
      </c>
      <c r="Y34" s="27">
        <v>516.03869277329898</v>
      </c>
      <c r="Z34" s="27">
        <v>34.299133895153901</v>
      </c>
      <c r="AA34" s="27">
        <v>631.639604280958</v>
      </c>
      <c r="AB34" s="27">
        <v>2603.24678281557</v>
      </c>
      <c r="AC34" s="27">
        <v>214.82699187283899</v>
      </c>
      <c r="AD34" s="27">
        <v>16836.357947752898</v>
      </c>
      <c r="AE34" s="27">
        <v>561.26332655103397</v>
      </c>
      <c r="AF34" s="27">
        <v>22981.512082628298</v>
      </c>
      <c r="AG34" s="27">
        <v>2496.0231777883801</v>
      </c>
      <c r="AH34" s="27">
        <v>25535.013183537601</v>
      </c>
      <c r="AI34" s="27">
        <v>887.86575916455195</v>
      </c>
      <c r="AJ34" s="27">
        <v>1058.9965874023201</v>
      </c>
      <c r="AK34" s="27">
        <v>72.449471764414099</v>
      </c>
      <c r="AL34" s="27">
        <v>34991.691773353603</v>
      </c>
      <c r="AM34" s="27">
        <v>102.34451376080899</v>
      </c>
      <c r="AN34" s="27">
        <v>44.000583021876402</v>
      </c>
      <c r="AO34" s="27">
        <v>882.09664751015498</v>
      </c>
      <c r="AP34" s="27">
        <v>56.907936282026199</v>
      </c>
      <c r="AQ34" s="27">
        <v>3.0114265628294099</v>
      </c>
      <c r="AR34" s="27">
        <v>40.906034890402701</v>
      </c>
      <c r="AS34" s="27">
        <v>10416.3820012817</v>
      </c>
      <c r="AT34" s="27">
        <v>5209.0704071998698</v>
      </c>
      <c r="AU34" s="27">
        <v>5207.3115940819098</v>
      </c>
      <c r="AV34" s="27">
        <v>0.83242369169904695</v>
      </c>
      <c r="AW34" s="27">
        <v>1.6642336779521201</v>
      </c>
      <c r="AX34" s="27">
        <v>820.36593832922802</v>
      </c>
      <c r="AY34" s="27">
        <v>23.110339455045001</v>
      </c>
      <c r="AZ34" s="27">
        <v>960.16054681294304</v>
      </c>
      <c r="BA34" s="27">
        <v>8.9080934383438901</v>
      </c>
      <c r="BB34" s="27">
        <v>39.615263642007903</v>
      </c>
      <c r="BC34" s="27">
        <v>1798.8724679371901</v>
      </c>
      <c r="BD34" s="27">
        <v>11165.847967572199</v>
      </c>
      <c r="BE34" s="27">
        <v>207.96589176430399</v>
      </c>
      <c r="BF34" s="27">
        <v>139.600011008526</v>
      </c>
      <c r="BG34" s="27">
        <v>6.2585836501220697</v>
      </c>
      <c r="BH34" s="27">
        <v>575.60805519392795</v>
      </c>
      <c r="BI34" s="27">
        <v>19137.929805654901</v>
      </c>
      <c r="BJ34" s="27">
        <v>8.5106560574376301E-4</v>
      </c>
      <c r="BK34" s="27">
        <v>2447.6289366595902</v>
      </c>
      <c r="BL34" s="27">
        <v>8135.9677335278102</v>
      </c>
      <c r="BM34" s="27">
        <v>11936.210565643099</v>
      </c>
      <c r="BN34" s="27">
        <v>90935.586422628199</v>
      </c>
      <c r="BO34" s="27">
        <v>5725.8399782513598</v>
      </c>
      <c r="BR34" s="31">
        <f t="shared" si="0"/>
        <v>2.2509455040337855E-3</v>
      </c>
      <c r="BS34" s="24">
        <f t="shared" si="8"/>
        <v>-0.13301570723252776</v>
      </c>
      <c r="BT34" s="24">
        <f t="shared" si="9"/>
        <v>-9.3709620075032918E-2</v>
      </c>
      <c r="BU34" s="24">
        <f t="shared" si="10"/>
        <v>-2.2709058206314445E-2</v>
      </c>
      <c r="BV34" s="24">
        <f t="shared" si="11"/>
        <v>-7.8001136301416793E-2</v>
      </c>
      <c r="BW34" s="24">
        <f t="shared" si="12"/>
        <v>-0.11464020506881865</v>
      </c>
      <c r="BX34" s="24">
        <f t="shared" si="13"/>
        <v>-4.2811709632691923E-2</v>
      </c>
      <c r="BY34" s="24">
        <f t="shared" si="14"/>
        <v>-4.6469290154281133E-2</v>
      </c>
    </row>
    <row r="35" spans="1:77" x14ac:dyDescent="0.3">
      <c r="A35" s="29" t="s">
        <v>199</v>
      </c>
      <c r="B35" s="100">
        <v>247093.40654</v>
      </c>
      <c r="C35" s="100">
        <v>39527.651659000003</v>
      </c>
      <c r="D35" s="100">
        <v>13048.204414</v>
      </c>
      <c r="E35" s="100">
        <v>39773.331478</v>
      </c>
      <c r="F35" s="100">
        <v>34297.824094000003</v>
      </c>
      <c r="G35" s="100">
        <v>682.42610714</v>
      </c>
      <c r="H35" s="100">
        <v>260160.00138999999</v>
      </c>
      <c r="J35" t="s">
        <v>199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R35" s="31" t="str">
        <f t="shared" si="0"/>
        <v/>
      </c>
      <c r="BS35" s="24" t="str">
        <f t="shared" si="8"/>
        <v/>
      </c>
      <c r="BT35" s="24" t="str">
        <f t="shared" si="9"/>
        <v/>
      </c>
      <c r="BU35" s="24" t="str">
        <f t="shared" si="10"/>
        <v/>
      </c>
      <c r="BV35" s="24" t="str">
        <f t="shared" si="11"/>
        <v/>
      </c>
      <c r="BW35" s="24" t="str">
        <f t="shared" si="12"/>
        <v/>
      </c>
      <c r="BX35" s="24" t="str">
        <f t="shared" si="13"/>
        <v/>
      </c>
      <c r="BY35" s="24" t="str">
        <f t="shared" si="14"/>
        <v/>
      </c>
    </row>
    <row r="36" spans="1:77" x14ac:dyDescent="0.3">
      <c r="A36" s="29" t="s">
        <v>200</v>
      </c>
      <c r="B36" s="100">
        <v>213539.32999</v>
      </c>
      <c r="C36" s="100">
        <v>61776.414635000001</v>
      </c>
      <c r="D36" s="100">
        <v>18801.813145</v>
      </c>
      <c r="E36" s="100">
        <v>35272.640141000003</v>
      </c>
      <c r="F36" s="100">
        <v>29959.603064999999</v>
      </c>
      <c r="G36" s="100">
        <v>846.64028918999998</v>
      </c>
      <c r="H36" s="100">
        <v>264556.342</v>
      </c>
      <c r="J36" t="s">
        <v>200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R36" s="31" t="str">
        <f t="shared" si="0"/>
        <v/>
      </c>
      <c r="BS36" s="24" t="str">
        <f t="shared" si="8"/>
        <v/>
      </c>
      <c r="BT36" s="24" t="str">
        <f t="shared" si="9"/>
        <v/>
      </c>
      <c r="BU36" s="24" t="str">
        <f t="shared" si="10"/>
        <v/>
      </c>
      <c r="BV36" s="24" t="str">
        <f t="shared" si="11"/>
        <v/>
      </c>
      <c r="BW36" s="24" t="str">
        <f t="shared" si="12"/>
        <v/>
      </c>
      <c r="BX36" s="24" t="str">
        <f t="shared" si="13"/>
        <v/>
      </c>
      <c r="BY36" s="24" t="str">
        <f t="shared" si="14"/>
        <v/>
      </c>
    </row>
    <row r="37" spans="1:77" x14ac:dyDescent="0.3">
      <c r="A37" s="29" t="s">
        <v>201</v>
      </c>
      <c r="B37" s="100">
        <v>29810.493509</v>
      </c>
      <c r="C37" s="100">
        <v>17427.957750000001</v>
      </c>
      <c r="D37" s="100">
        <v>9912.1783133999998</v>
      </c>
      <c r="E37" s="100">
        <v>5614.098489</v>
      </c>
      <c r="F37" s="100">
        <v>4348.2678567000003</v>
      </c>
      <c r="G37" s="100">
        <v>275.20383859999998</v>
      </c>
      <c r="H37" s="100">
        <v>54429.167205999998</v>
      </c>
      <c r="J37" t="s">
        <v>201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R37" s="31" t="str">
        <f t="shared" si="0"/>
        <v/>
      </c>
      <c r="BS37" s="24" t="str">
        <f t="shared" si="8"/>
        <v/>
      </c>
      <c r="BT37" s="24" t="str">
        <f t="shared" si="9"/>
        <v/>
      </c>
      <c r="BU37" s="24" t="str">
        <f t="shared" si="10"/>
        <v/>
      </c>
      <c r="BV37" s="24" t="str">
        <f t="shared" si="11"/>
        <v/>
      </c>
      <c r="BW37" s="24" t="str">
        <f t="shared" si="12"/>
        <v/>
      </c>
      <c r="BX37" s="24" t="str">
        <f t="shared" si="13"/>
        <v/>
      </c>
      <c r="BY37" s="24" t="str">
        <f t="shared" si="14"/>
        <v/>
      </c>
    </row>
    <row r="38" spans="1:77" x14ac:dyDescent="0.3">
      <c r="A38" s="29" t="s">
        <v>202</v>
      </c>
      <c r="B38" s="100">
        <v>30079.935551999999</v>
      </c>
      <c r="C38" s="100">
        <v>4495.7497947000002</v>
      </c>
      <c r="D38" s="100">
        <v>4014.4751686999998</v>
      </c>
      <c r="E38" s="100">
        <v>5457.6267731999997</v>
      </c>
      <c r="F38" s="100">
        <v>4157.8578920999998</v>
      </c>
      <c r="G38" s="100">
        <v>226.67077037000001</v>
      </c>
      <c r="H38" s="100">
        <v>44867.558656000001</v>
      </c>
      <c r="J38" t="s">
        <v>202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R38" s="31" t="str">
        <f t="shared" si="0"/>
        <v/>
      </c>
      <c r="BS38" s="24" t="str">
        <f t="shared" si="8"/>
        <v/>
      </c>
      <c r="BT38" s="24" t="str">
        <f t="shared" si="9"/>
        <v/>
      </c>
      <c r="BU38" s="24" t="str">
        <f t="shared" si="10"/>
        <v/>
      </c>
      <c r="BV38" s="24" t="str">
        <f t="shared" si="11"/>
        <v/>
      </c>
      <c r="BW38" s="24" t="str">
        <f t="shared" si="12"/>
        <v/>
      </c>
      <c r="BX38" s="24" t="str">
        <f t="shared" si="13"/>
        <v/>
      </c>
      <c r="BY38" s="24" t="str">
        <f t="shared" si="14"/>
        <v/>
      </c>
    </row>
    <row r="39" spans="1:77" x14ac:dyDescent="0.3">
      <c r="A39" s="29" t="s">
        <v>203</v>
      </c>
      <c r="B39" s="100">
        <v>92630.734356999994</v>
      </c>
      <c r="C39" s="100">
        <v>22961.831523000001</v>
      </c>
      <c r="D39" s="100">
        <v>24264.544324999999</v>
      </c>
      <c r="E39" s="100">
        <v>19216.566211000001</v>
      </c>
      <c r="F39" s="100">
        <v>14206.310546999999</v>
      </c>
      <c r="G39" s="100">
        <v>822.05420100000003</v>
      </c>
      <c r="H39" s="100">
        <v>111119.03813</v>
      </c>
      <c r="J39" t="s">
        <v>203</v>
      </c>
      <c r="K39" s="27">
        <v>0.19572297452603299</v>
      </c>
      <c r="L39" s="27">
        <v>0.36591219009256098</v>
      </c>
      <c r="M39" s="27">
        <v>0.36591219009256098</v>
      </c>
      <c r="N39" s="27">
        <v>0.47373010570611301</v>
      </c>
      <c r="O39" s="27">
        <v>8.2935274793013797E-2</v>
      </c>
      <c r="P39" s="27">
        <v>0.85467337852146896</v>
      </c>
      <c r="Q39" s="27">
        <v>3.55825389529147</v>
      </c>
      <c r="R39" s="27">
        <v>0.234741041684221</v>
      </c>
      <c r="S39" s="27">
        <v>8.8979337869012395E-2</v>
      </c>
      <c r="T39" s="27">
        <v>0.14704177946262301</v>
      </c>
      <c r="U39" s="27">
        <v>1.50418047428914E-2</v>
      </c>
      <c r="V39" s="27">
        <v>0.24882401909312701</v>
      </c>
      <c r="W39" s="27">
        <v>0.24882401909312701</v>
      </c>
      <c r="X39" s="27">
        <v>3.6164878167077299E-3</v>
      </c>
      <c r="Y39" s="27">
        <v>5.8663467797637599E-2</v>
      </c>
      <c r="Z39" s="27">
        <v>8.4961992420620192E-3</v>
      </c>
      <c r="AA39" s="27">
        <v>3.9293285561379301E-2</v>
      </c>
      <c r="AB39" s="27">
        <v>1.78005295043457E-2</v>
      </c>
      <c r="AC39" s="27">
        <v>4.7173525620066499E-2</v>
      </c>
      <c r="AD39" s="27">
        <v>1.8374435247496299</v>
      </c>
      <c r="AE39" s="27">
        <v>0.18147114204930601</v>
      </c>
      <c r="AF39" s="27">
        <v>0.78719663574684495</v>
      </c>
      <c r="AG39" s="27">
        <v>8.38492706559303E-2</v>
      </c>
      <c r="AH39" s="27">
        <v>0.874662394219483</v>
      </c>
      <c r="AI39" s="27">
        <v>4.6417749993220701E-2</v>
      </c>
      <c r="AJ39" s="27">
        <v>0.121730765907725</v>
      </c>
      <c r="AK39" s="27">
        <v>6.7680318788339603E-3</v>
      </c>
      <c r="AL39" s="27">
        <v>0.55998880692471598</v>
      </c>
      <c r="AM39" s="27">
        <v>1.9626229490126001E-3</v>
      </c>
      <c r="AN39" s="27">
        <v>1.38173735235922E-3</v>
      </c>
      <c r="AO39" s="27">
        <v>0.103978515958707</v>
      </c>
      <c r="AP39" s="27">
        <v>4.4003604556953598E-3</v>
      </c>
      <c r="AQ39" s="27">
        <v>4.3810512739959597E-5</v>
      </c>
      <c r="AR39" s="27">
        <v>5.5753933321207897E-3</v>
      </c>
      <c r="AS39" s="27">
        <v>0.88753606876215996</v>
      </c>
      <c r="AT39" s="27">
        <v>0.59868662790941296</v>
      </c>
      <c r="AU39" s="27">
        <v>0.288849440852747</v>
      </c>
      <c r="AV39" s="27">
        <v>1.07642101666142E-4</v>
      </c>
      <c r="AW39" s="27">
        <v>9.7926332556203696E-5</v>
      </c>
      <c r="AX39" s="27">
        <v>4.8846540672519902E-2</v>
      </c>
      <c r="AY39" s="27">
        <v>5.1466944449037196E-4</v>
      </c>
      <c r="AZ39" s="27">
        <v>0.15984204324366</v>
      </c>
      <c r="BA39" s="27">
        <v>6.9527130629364303E-4</v>
      </c>
      <c r="BB39" s="27">
        <v>1.03654800288805E-3</v>
      </c>
      <c r="BC39" s="27">
        <v>0.24234814288155099</v>
      </c>
      <c r="BD39" s="27">
        <v>3.9598075301509501E-2</v>
      </c>
      <c r="BE39" s="27">
        <v>1.8520080248240402E-2</v>
      </c>
      <c r="BF39" s="27">
        <v>2.17585586181429E-3</v>
      </c>
      <c r="BG39" s="27">
        <v>3.9143537426213998E-4</v>
      </c>
      <c r="BH39" s="27">
        <v>3.5551113389220401E-2</v>
      </c>
      <c r="BI39" s="27">
        <v>0.13148960787327699</v>
      </c>
      <c r="BJ39" s="27">
        <v>6.9512553668766395E-10</v>
      </c>
      <c r="BK39" s="27">
        <v>2.27622065135557E-3</v>
      </c>
      <c r="BL39" s="27">
        <v>0.30217355789172001</v>
      </c>
      <c r="BM39" s="27">
        <v>0.36742219429554102</v>
      </c>
      <c r="BN39" s="27">
        <v>3.2889434900268402</v>
      </c>
      <c r="BO39" s="27">
        <v>0.101930605900119</v>
      </c>
      <c r="BR39" s="31">
        <f t="shared" si="0"/>
        <v>4.1347242554482435E-3</v>
      </c>
      <c r="BS39" s="24">
        <f t="shared" si="8"/>
        <v>-0.99996158668156976</v>
      </c>
      <c r="BT39" s="24">
        <f t="shared" si="9"/>
        <v>-0.99991997835525837</v>
      </c>
      <c r="BU39" s="24">
        <f t="shared" si="10"/>
        <v>-0.99996395306738484</v>
      </c>
      <c r="BV39" s="24">
        <f t="shared" si="11"/>
        <v>-0.9999538140134393</v>
      </c>
      <c r="BW39" s="24">
        <f t="shared" si="12"/>
        <v>-0.99995785769810341</v>
      </c>
      <c r="BX39" s="24">
        <f t="shared" si="13"/>
        <v>-0.99995675332192691</v>
      </c>
      <c r="BY39" s="24">
        <f t="shared" si="14"/>
        <v>-0.99997040162023199</v>
      </c>
    </row>
    <row r="40" spans="1:77" x14ac:dyDescent="0.3">
      <c r="A40" s="29" t="s">
        <v>204</v>
      </c>
      <c r="B40" s="100">
        <v>56162.672939999997</v>
      </c>
      <c r="C40" s="100">
        <v>29453.880136</v>
      </c>
      <c r="D40" s="100">
        <v>34074.375251999998</v>
      </c>
      <c r="E40" s="100">
        <v>23533.585497</v>
      </c>
      <c r="F40" s="100">
        <v>11953.544361</v>
      </c>
      <c r="G40" s="100">
        <v>1530.7332746</v>
      </c>
      <c r="H40" s="100">
        <v>79484.208786999996</v>
      </c>
      <c r="J40" t="s">
        <v>204</v>
      </c>
      <c r="K40" s="27">
        <v>4077.41193835784</v>
      </c>
      <c r="L40" s="27">
        <v>4054.60893612259</v>
      </c>
      <c r="M40" s="27">
        <v>4054.60839273994</v>
      </c>
      <c r="N40" s="27">
        <v>5191.9169144479902</v>
      </c>
      <c r="O40" s="27">
        <v>1341.5816889196899</v>
      </c>
      <c r="P40" s="27">
        <v>9132.8589432087192</v>
      </c>
      <c r="Q40" s="27">
        <v>46532.721489001699</v>
      </c>
      <c r="R40" s="27">
        <v>2578.3150678729098</v>
      </c>
      <c r="S40" s="27">
        <v>1447.7135267595099</v>
      </c>
      <c r="T40" s="27">
        <v>1593.0593957759099</v>
      </c>
      <c r="U40" s="27">
        <v>866.67570967726999</v>
      </c>
      <c r="V40" s="27">
        <v>2797.8202254530602</v>
      </c>
      <c r="W40" s="27">
        <v>2797.8202254530602</v>
      </c>
      <c r="X40" s="27">
        <v>98.865852916902298</v>
      </c>
      <c r="Y40" s="27">
        <v>726.89409544229602</v>
      </c>
      <c r="Z40" s="27">
        <v>90.409044160721805</v>
      </c>
      <c r="AA40" s="27">
        <v>589.09623480747496</v>
      </c>
      <c r="AB40" s="27">
        <v>919.67678363584105</v>
      </c>
      <c r="AC40" s="27">
        <v>522.07506788413605</v>
      </c>
      <c r="AD40" s="27">
        <v>25638.536158225699</v>
      </c>
      <c r="AE40" s="27">
        <v>9603.1647829273807</v>
      </c>
      <c r="AF40" s="27">
        <v>25872.4224828673</v>
      </c>
      <c r="AG40" s="27">
        <v>2775.84714930471</v>
      </c>
      <c r="AH40" s="27">
        <v>28747.1354850889</v>
      </c>
      <c r="AI40" s="27">
        <v>646.96291421988894</v>
      </c>
      <c r="AJ40" s="27">
        <v>1627.08339394886</v>
      </c>
      <c r="AK40" s="27">
        <v>233.055433015316</v>
      </c>
      <c r="AL40" s="27">
        <v>16786.201862448099</v>
      </c>
      <c r="AM40" s="27">
        <v>78.820048314290901</v>
      </c>
      <c r="AN40" s="27">
        <v>18.656142006316198</v>
      </c>
      <c r="AO40" s="27">
        <v>2402.4505150548098</v>
      </c>
      <c r="AP40" s="27">
        <v>152.86959076704301</v>
      </c>
      <c r="AQ40" s="27">
        <v>2.2133041959468001</v>
      </c>
      <c r="AR40" s="27">
        <v>98.187286573300895</v>
      </c>
      <c r="AS40" s="27">
        <v>20151.297320170601</v>
      </c>
      <c r="AT40" s="27">
        <v>10095.9309705286</v>
      </c>
      <c r="AU40" s="27">
        <v>10055.366349641999</v>
      </c>
      <c r="AV40" s="27">
        <v>2.5898069566846802</v>
      </c>
      <c r="AW40" s="27">
        <v>3.4683495824997101</v>
      </c>
      <c r="AX40" s="27">
        <v>1507.6687371374001</v>
      </c>
      <c r="AY40" s="27">
        <v>8.7398762501584404</v>
      </c>
      <c r="AZ40" s="27">
        <v>1838.2698803441399</v>
      </c>
      <c r="BA40" s="27">
        <v>9.7842081956822398</v>
      </c>
      <c r="BB40" s="27">
        <v>17.899416720955401</v>
      </c>
      <c r="BC40" s="27">
        <v>3032.6657258442301</v>
      </c>
      <c r="BD40" s="27">
        <v>6852.8077459473998</v>
      </c>
      <c r="BE40" s="27">
        <v>639.51790781373097</v>
      </c>
      <c r="BF40" s="27">
        <v>35.324247689280497</v>
      </c>
      <c r="BG40" s="27">
        <v>13.750494066810999</v>
      </c>
      <c r="BH40" s="27">
        <v>1308.1441830188901</v>
      </c>
      <c r="BI40" s="27">
        <v>6886.6878235143704</v>
      </c>
      <c r="BJ40" s="27">
        <v>1.07822378441001E-4</v>
      </c>
      <c r="BK40" s="27">
        <v>384.51230554172503</v>
      </c>
      <c r="BL40" s="27">
        <v>5361.06015722557</v>
      </c>
      <c r="BM40" s="27">
        <v>7872.2095331602604</v>
      </c>
      <c r="BN40" s="27">
        <v>63556.383488152896</v>
      </c>
      <c r="BO40" s="27">
        <v>2853.9353122853099</v>
      </c>
      <c r="BR40" s="31">
        <f t="shared" si="0"/>
        <v>3.4391549366086884E-3</v>
      </c>
      <c r="BS40" s="24">
        <f t="shared" si="8"/>
        <v>-0.17146533359062555</v>
      </c>
      <c r="BT40" s="24">
        <f t="shared" si="9"/>
        <v>-0.12953620915673508</v>
      </c>
      <c r="BU40" s="24">
        <f t="shared" si="10"/>
        <v>-0.15634152431300746</v>
      </c>
      <c r="BV40" s="24">
        <f t="shared" si="11"/>
        <v>-0.14372175362995854</v>
      </c>
      <c r="BW40" s="24">
        <f t="shared" si="12"/>
        <v>-0.15540272695453466</v>
      </c>
      <c r="BX40" s="24">
        <f t="shared" si="13"/>
        <v>-0.14541337493253045</v>
      </c>
      <c r="BY40" s="24">
        <f t="shared" si="14"/>
        <v>-0.20038980750918878</v>
      </c>
    </row>
    <row r="41" spans="1:77" x14ac:dyDescent="0.3">
      <c r="A41" s="29" t="s">
        <v>205</v>
      </c>
      <c r="B41" s="100">
        <v>28061.854351000002</v>
      </c>
      <c r="C41" s="100">
        <v>42711.473270000002</v>
      </c>
      <c r="D41" s="100">
        <v>24986.969023000001</v>
      </c>
      <c r="E41" s="100">
        <v>14598.767125</v>
      </c>
      <c r="F41" s="100">
        <v>6565.0049519000004</v>
      </c>
      <c r="G41" s="100">
        <v>855.72086838999996</v>
      </c>
      <c r="H41" s="100">
        <v>64619.744794999999</v>
      </c>
      <c r="J41" t="s">
        <v>205</v>
      </c>
      <c r="K41" s="27">
        <v>5145.7986541539403</v>
      </c>
      <c r="L41" s="27">
        <v>2087.0379371913</v>
      </c>
      <c r="M41" s="27">
        <v>2087.0366395313599</v>
      </c>
      <c r="N41" s="27">
        <v>2649.6047871461601</v>
      </c>
      <c r="O41" s="27">
        <v>1116.0814995711</v>
      </c>
      <c r="P41" s="27">
        <v>4626.17770654988</v>
      </c>
      <c r="Q41" s="27">
        <v>28189.335001218002</v>
      </c>
      <c r="R41" s="27">
        <v>1305.4405974501899</v>
      </c>
      <c r="S41" s="27">
        <v>1107.94664933178</v>
      </c>
      <c r="T41" s="27">
        <v>803.87614400285599</v>
      </c>
      <c r="U41" s="27">
        <v>1647.3079461882701</v>
      </c>
      <c r="V41" s="27">
        <v>1479.85792284033</v>
      </c>
      <c r="W41" s="27">
        <v>1479.85792284033</v>
      </c>
      <c r="X41" s="27">
        <v>89.229508156715497</v>
      </c>
      <c r="Y41" s="27">
        <v>468.49306956514198</v>
      </c>
      <c r="Z41" s="27">
        <v>45.283494620887303</v>
      </c>
      <c r="AA41" s="27">
        <v>466.695411518566</v>
      </c>
      <c r="AB41" s="27">
        <v>1396.06134089688</v>
      </c>
      <c r="AC41" s="27">
        <v>290.80787074506799</v>
      </c>
      <c r="AD41" s="27">
        <v>42812.974697377002</v>
      </c>
      <c r="AE41" s="27">
        <v>20502.9171948478</v>
      </c>
      <c r="AF41" s="27">
        <v>22555.961902897401</v>
      </c>
      <c r="AG41" s="27">
        <v>2416.9870062512</v>
      </c>
      <c r="AH41" s="27">
        <v>25062.178417305298</v>
      </c>
      <c r="AI41" s="27">
        <v>509.27429122283701</v>
      </c>
      <c r="AJ41" s="27">
        <v>1116.5588596028299</v>
      </c>
      <c r="AK41" s="27">
        <v>190.52121258508399</v>
      </c>
      <c r="AL41" s="27">
        <v>21573.300806570802</v>
      </c>
      <c r="AM41" s="27">
        <v>57.203705099841798</v>
      </c>
      <c r="AN41" s="27">
        <v>21.345048810881998</v>
      </c>
      <c r="AO41" s="27">
        <v>1486.9796190633599</v>
      </c>
      <c r="AP41" s="27">
        <v>123.60526831351901</v>
      </c>
      <c r="AQ41" s="27">
        <v>1.97102032110319</v>
      </c>
      <c r="AR41" s="27">
        <v>66.924951891841204</v>
      </c>
      <c r="AS41" s="27">
        <v>14644.169432868401</v>
      </c>
      <c r="AT41" s="27">
        <v>6588.6201163564201</v>
      </c>
      <c r="AU41" s="27">
        <v>8055.5493165120597</v>
      </c>
      <c r="AV41" s="27">
        <v>2.05756177163423</v>
      </c>
      <c r="AW41" s="27">
        <v>2.8187753776792999</v>
      </c>
      <c r="AX41" s="27">
        <v>1147.9919673715899</v>
      </c>
      <c r="AY41" s="27">
        <v>11.4035159630064</v>
      </c>
      <c r="AZ41" s="27">
        <v>1034.0751201574101</v>
      </c>
      <c r="BA41" s="27">
        <v>8.6601890077547505</v>
      </c>
      <c r="BB41" s="27">
        <v>22.547748660306301</v>
      </c>
      <c r="BC41" s="27">
        <v>1824.7866884703701</v>
      </c>
      <c r="BD41" s="27">
        <v>8663.1600716671492</v>
      </c>
      <c r="BE41" s="27">
        <v>520.35998857234097</v>
      </c>
      <c r="BF41" s="27">
        <v>54.094178881705503</v>
      </c>
      <c r="BG41" s="27">
        <v>11.273556036971501</v>
      </c>
      <c r="BH41" s="27">
        <v>858.11679679183305</v>
      </c>
      <c r="BI41" s="27">
        <v>10412.427743014299</v>
      </c>
      <c r="BJ41" s="27">
        <v>3.8270629611605102E-4</v>
      </c>
      <c r="BK41" s="27">
        <v>1098.87614660391</v>
      </c>
      <c r="BL41" s="27">
        <v>5557.4800111043496</v>
      </c>
      <c r="BM41" s="27">
        <v>8872.1357945458803</v>
      </c>
      <c r="BN41" s="27">
        <v>64834.523522875701</v>
      </c>
      <c r="BO41" s="27">
        <v>3737.7011018101398</v>
      </c>
      <c r="BR41" s="31">
        <f t="shared" si="0"/>
        <v>3.5603253105525338E-3</v>
      </c>
      <c r="BS41" s="24">
        <f t="shared" si="8"/>
        <v>4.5428448392419614E-3</v>
      </c>
      <c r="BT41" s="24">
        <f t="shared" si="9"/>
        <v>2.3764440700829829E-3</v>
      </c>
      <c r="BU41" s="24">
        <f t="shared" si="10"/>
        <v>3.0099446730040827E-3</v>
      </c>
      <c r="BV41" s="24">
        <f t="shared" si="11"/>
        <v>3.110009734359701E-3</v>
      </c>
      <c r="BW41" s="24">
        <f t="shared" si="12"/>
        <v>3.5971282016451778E-3</v>
      </c>
      <c r="BX41" s="24">
        <f t="shared" si="13"/>
        <v>2.7998947908573503E-3</v>
      </c>
      <c r="BY41" s="24">
        <f t="shared" si="14"/>
        <v>3.3237322208106426E-3</v>
      </c>
    </row>
    <row r="42" spans="1:77" x14ac:dyDescent="0.3">
      <c r="A42" s="29" t="s">
        <v>206</v>
      </c>
      <c r="B42" s="100">
        <v>96206.864528999999</v>
      </c>
      <c r="C42" s="100">
        <v>15167.407535</v>
      </c>
      <c r="D42" s="100">
        <v>10408.534183</v>
      </c>
      <c r="E42" s="100">
        <v>15087.893163999999</v>
      </c>
      <c r="F42" s="100">
        <v>13171.966732999999</v>
      </c>
      <c r="G42" s="100">
        <v>285.44391832999997</v>
      </c>
      <c r="H42" s="100">
        <v>110025.67320999999</v>
      </c>
      <c r="J42" t="s">
        <v>206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R42" s="31" t="str">
        <f t="shared" si="0"/>
        <v/>
      </c>
      <c r="BS42" s="24" t="str">
        <f t="shared" si="8"/>
        <v/>
      </c>
      <c r="BT42" s="24" t="str">
        <f t="shared" si="9"/>
        <v/>
      </c>
      <c r="BU42" s="24" t="str">
        <f t="shared" si="10"/>
        <v/>
      </c>
      <c r="BV42" s="24" t="str">
        <f t="shared" si="11"/>
        <v/>
      </c>
      <c r="BW42" s="24" t="str">
        <f t="shared" si="12"/>
        <v/>
      </c>
      <c r="BX42" s="24" t="str">
        <f t="shared" si="13"/>
        <v/>
      </c>
      <c r="BY42" s="24" t="str">
        <f t="shared" si="14"/>
        <v/>
      </c>
    </row>
    <row r="43" spans="1:77" x14ac:dyDescent="0.3">
      <c r="A43" s="29" t="s">
        <v>207</v>
      </c>
      <c r="B43" s="100">
        <v>47162.618047000004</v>
      </c>
      <c r="C43" s="100">
        <v>20845.989057999999</v>
      </c>
      <c r="D43" s="100">
        <v>48346.530121000003</v>
      </c>
      <c r="E43" s="100">
        <v>29354.651209</v>
      </c>
      <c r="F43" s="100">
        <v>12259.692333000001</v>
      </c>
      <c r="G43" s="100">
        <v>1286.7173031</v>
      </c>
      <c r="H43" s="100">
        <v>75614.265868000002</v>
      </c>
      <c r="J43" t="s">
        <v>207</v>
      </c>
      <c r="K43" s="27">
        <v>4100.7033925354599</v>
      </c>
      <c r="L43" s="27">
        <v>412.36154915960498</v>
      </c>
      <c r="M43" s="27">
        <v>412.35916496258898</v>
      </c>
      <c r="N43" s="27">
        <v>436.16636205006699</v>
      </c>
      <c r="O43" s="27">
        <v>503.38669930748102</v>
      </c>
      <c r="P43" s="27">
        <v>466.14642792288601</v>
      </c>
      <c r="Q43" s="27">
        <v>17679.5110715013</v>
      </c>
      <c r="R43" s="27">
        <v>173.91987022095</v>
      </c>
      <c r="S43" s="27">
        <v>367.01511737327598</v>
      </c>
      <c r="T43" s="27">
        <v>102.541186305236</v>
      </c>
      <c r="U43" s="27">
        <v>1364.0857116675199</v>
      </c>
      <c r="V43" s="27">
        <v>282.59014689854803</v>
      </c>
      <c r="W43" s="27">
        <v>282.59014689854803</v>
      </c>
      <c r="X43" s="27">
        <v>76.550002850796602</v>
      </c>
      <c r="Y43" s="27">
        <v>162.38497517871701</v>
      </c>
      <c r="Z43" s="27">
        <v>4.3451337350036301</v>
      </c>
      <c r="AA43" s="27">
        <v>239.505619827906</v>
      </c>
      <c r="AB43" s="27">
        <v>1180.76268016524</v>
      </c>
      <c r="AC43" s="27">
        <v>40.757614588111501</v>
      </c>
      <c r="AD43" s="27">
        <v>8770.3731853480804</v>
      </c>
      <c r="AE43" s="27">
        <v>2018.6409795135501</v>
      </c>
      <c r="AF43" s="27">
        <v>23530.587999902898</v>
      </c>
      <c r="AG43" s="27">
        <v>2537.9566726711701</v>
      </c>
      <c r="AH43" s="27">
        <v>26145.094675424902</v>
      </c>
      <c r="AI43" s="27">
        <v>303.70937809629299</v>
      </c>
      <c r="AJ43" s="27">
        <v>391.58455730528999</v>
      </c>
      <c r="AK43" s="27">
        <v>269.59058003384098</v>
      </c>
      <c r="AL43" s="27">
        <v>15700.296390335099</v>
      </c>
      <c r="AM43" s="27">
        <v>81.594784475051995</v>
      </c>
      <c r="AN43" s="27">
        <v>30.5677230553855</v>
      </c>
      <c r="AO43" s="27">
        <v>1605.07120650143</v>
      </c>
      <c r="AP43" s="27">
        <v>174.02306700176899</v>
      </c>
      <c r="AQ43" s="27">
        <v>1.4187147492518</v>
      </c>
      <c r="AR43" s="27">
        <v>65.154681968947799</v>
      </c>
      <c r="AS43" s="27">
        <v>16694.327117097699</v>
      </c>
      <c r="AT43" s="27">
        <v>5998.4784457682799</v>
      </c>
      <c r="AU43" s="27">
        <v>10695.848671329401</v>
      </c>
      <c r="AV43" s="27">
        <v>2.4511177639621402</v>
      </c>
      <c r="AW43" s="27">
        <v>4.0276929517132602</v>
      </c>
      <c r="AX43" s="27">
        <v>1541.20265212718</v>
      </c>
      <c r="AY43" s="27">
        <v>18.451317947827601</v>
      </c>
      <c r="AZ43" s="27">
        <v>365.03039305103101</v>
      </c>
      <c r="BA43" s="27">
        <v>5.4333857299227803</v>
      </c>
      <c r="BB43" s="27">
        <v>27.5106817220301</v>
      </c>
      <c r="BC43" s="27">
        <v>963.832977507343</v>
      </c>
      <c r="BD43" s="27">
        <v>4600.6825820896102</v>
      </c>
      <c r="BE43" s="27">
        <v>734.96497465235802</v>
      </c>
      <c r="BF43" s="27">
        <v>91.913762248052905</v>
      </c>
      <c r="BG43" s="27">
        <v>16.238732281177398</v>
      </c>
      <c r="BH43" s="27">
        <v>682.29076012676501</v>
      </c>
      <c r="BI43" s="27">
        <v>8787.01965755735</v>
      </c>
      <c r="BJ43" s="27">
        <v>4.3389463021456499E-4</v>
      </c>
      <c r="BK43" s="27">
        <v>1322.9499244097201</v>
      </c>
      <c r="BL43" s="27">
        <v>3487.3597339868402</v>
      </c>
      <c r="BM43" s="27">
        <v>5279.2539559814004</v>
      </c>
      <c r="BN43" s="27">
        <v>38938.800242839097</v>
      </c>
      <c r="BO43" s="27">
        <v>2672.99065923532</v>
      </c>
      <c r="BR43" s="31">
        <f t="shared" si="0"/>
        <v>2.9278915911805752E-3</v>
      </c>
      <c r="BS43" s="24">
        <f t="shared" si="8"/>
        <v>-0.62513719968041748</v>
      </c>
      <c r="BT43" s="24">
        <f t="shared" si="9"/>
        <v>-0.57927766531268032</v>
      </c>
      <c r="BU43" s="24">
        <f t="shared" si="10"/>
        <v>-0.45921466111446108</v>
      </c>
      <c r="BV43" s="24">
        <f t="shared" si="11"/>
        <v>-0.43128852057423545</v>
      </c>
      <c r="BW43" s="24">
        <f t="shared" si="12"/>
        <v>-0.51071541741533855</v>
      </c>
      <c r="BX43" s="24">
        <f t="shared" si="13"/>
        <v>-0.46974307527926412</v>
      </c>
      <c r="BY43" s="24">
        <f t="shared" si="14"/>
        <v>-0.48503367987709289</v>
      </c>
    </row>
    <row r="44" spans="1:77" x14ac:dyDescent="0.3">
      <c r="A44" s="29" t="s">
        <v>208</v>
      </c>
      <c r="B44" s="100">
        <v>23054.298875</v>
      </c>
      <c r="C44" s="100">
        <v>10147.642736</v>
      </c>
      <c r="D44" s="100">
        <v>6928.7467838000002</v>
      </c>
      <c r="E44" s="100">
        <v>6250.7964148000001</v>
      </c>
      <c r="F44" s="100">
        <v>3974.9753393999999</v>
      </c>
      <c r="G44" s="100">
        <v>269.27961908999998</v>
      </c>
      <c r="H44" s="100">
        <v>35044.387131000003</v>
      </c>
      <c r="J44" t="s">
        <v>208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R44" s="31" t="str">
        <f t="shared" si="0"/>
        <v/>
      </c>
      <c r="BS44" s="24" t="str">
        <f t="shared" si="8"/>
        <v/>
      </c>
      <c r="BT44" s="24" t="str">
        <f t="shared" si="9"/>
        <v/>
      </c>
      <c r="BU44" s="24" t="str">
        <f t="shared" si="10"/>
        <v/>
      </c>
      <c r="BV44" s="24" t="str">
        <f t="shared" si="11"/>
        <v/>
      </c>
      <c r="BW44" s="24" t="str">
        <f t="shared" si="12"/>
        <v/>
      </c>
      <c r="BX44" s="24" t="str">
        <f t="shared" si="13"/>
        <v/>
      </c>
      <c r="BY44" s="24" t="str">
        <f t="shared" si="14"/>
        <v/>
      </c>
    </row>
    <row r="45" spans="1:77" x14ac:dyDescent="0.3">
      <c r="A45" s="29" t="s">
        <v>209</v>
      </c>
      <c r="B45" s="100">
        <v>372098.84003999998</v>
      </c>
      <c r="C45" s="100">
        <v>69120.641329000005</v>
      </c>
      <c r="D45" s="100">
        <v>46716.523578</v>
      </c>
      <c r="E45" s="100">
        <v>59858.288662999999</v>
      </c>
      <c r="F45" s="100">
        <v>51589.642062999999</v>
      </c>
      <c r="G45" s="100">
        <v>1494.9939015</v>
      </c>
      <c r="H45" s="100">
        <v>409503.63001999998</v>
      </c>
      <c r="J45" t="s">
        <v>209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R45" s="31" t="str">
        <f t="shared" si="0"/>
        <v/>
      </c>
      <c r="BS45" s="24" t="str">
        <f t="shared" si="8"/>
        <v/>
      </c>
      <c r="BT45" s="24" t="str">
        <f t="shared" si="9"/>
        <v/>
      </c>
      <c r="BU45" s="24" t="str">
        <f t="shared" si="10"/>
        <v/>
      </c>
      <c r="BV45" s="24" t="str">
        <f t="shared" si="11"/>
        <v/>
      </c>
      <c r="BW45" s="24" t="str">
        <f t="shared" si="12"/>
        <v/>
      </c>
      <c r="BX45" s="24" t="str">
        <f t="shared" si="13"/>
        <v/>
      </c>
      <c r="BY45" s="24" t="str">
        <f t="shared" si="14"/>
        <v/>
      </c>
    </row>
    <row r="46" spans="1:77" x14ac:dyDescent="0.3">
      <c r="A46" s="29" t="s">
        <v>210</v>
      </c>
      <c r="B46" s="100">
        <v>104046.59685</v>
      </c>
      <c r="C46" s="100">
        <v>16245.031306000001</v>
      </c>
      <c r="D46" s="100">
        <v>7160.7542788999999</v>
      </c>
      <c r="E46" s="100">
        <v>15292.286163000001</v>
      </c>
      <c r="F46" s="100">
        <v>13904.420208</v>
      </c>
      <c r="G46" s="100">
        <v>233.53721414</v>
      </c>
      <c r="H46" s="100">
        <v>119355.5163</v>
      </c>
      <c r="J46" t="s">
        <v>210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R46" s="31" t="str">
        <f t="shared" si="0"/>
        <v/>
      </c>
      <c r="BS46" s="24" t="str">
        <f t="shared" si="8"/>
        <v/>
      </c>
      <c r="BT46" s="24" t="str">
        <f t="shared" si="9"/>
        <v/>
      </c>
      <c r="BU46" s="24" t="str">
        <f t="shared" si="10"/>
        <v/>
      </c>
      <c r="BV46" s="24" t="str">
        <f t="shared" si="11"/>
        <v/>
      </c>
      <c r="BW46" s="24" t="str">
        <f t="shared" si="12"/>
        <v/>
      </c>
      <c r="BX46" s="24" t="str">
        <f t="shared" si="13"/>
        <v/>
      </c>
      <c r="BY46" s="24" t="str">
        <f t="shared" si="14"/>
        <v/>
      </c>
    </row>
    <row r="47" spans="1:77" x14ac:dyDescent="0.3">
      <c r="A47" s="29" t="s">
        <v>211</v>
      </c>
      <c r="B47" s="100">
        <v>31581.695698</v>
      </c>
      <c r="C47" s="100">
        <v>26982.231421</v>
      </c>
      <c r="D47" s="100">
        <v>38833.042693000003</v>
      </c>
      <c r="E47" s="100">
        <v>18546.245000999999</v>
      </c>
      <c r="F47" s="100">
        <v>8785.7086509000001</v>
      </c>
      <c r="G47" s="100">
        <v>1927.6014419999999</v>
      </c>
      <c r="H47" s="100">
        <v>38411.522572000002</v>
      </c>
      <c r="J47" t="s">
        <v>211</v>
      </c>
      <c r="K47" s="27">
        <v>73.949718558430703</v>
      </c>
      <c r="L47" s="27">
        <v>123.79313150450599</v>
      </c>
      <c r="M47" s="27">
        <v>123.793095618913</v>
      </c>
      <c r="N47" s="27">
        <v>157.730355321681</v>
      </c>
      <c r="O47" s="27">
        <v>32.725473420339398</v>
      </c>
      <c r="P47" s="27">
        <v>276.52256681200703</v>
      </c>
      <c r="Q47" s="27">
        <v>1348.81937567309</v>
      </c>
      <c r="R47" s="27">
        <v>77.016065979878803</v>
      </c>
      <c r="S47" s="27">
        <v>35.046328969708199</v>
      </c>
      <c r="T47" s="27">
        <v>48.129317486951798</v>
      </c>
      <c r="U47" s="27">
        <v>8.3947973596738397</v>
      </c>
      <c r="V47" s="27">
        <v>83.787330713899493</v>
      </c>
      <c r="W47" s="27">
        <v>83.787330713899493</v>
      </c>
      <c r="X47" s="27">
        <v>4.0339968147621397</v>
      </c>
      <c r="Y47" s="27">
        <v>20.101180857497599</v>
      </c>
      <c r="Z47" s="27">
        <v>2.7462083526773702</v>
      </c>
      <c r="AA47" s="27">
        <v>14.328073081005501</v>
      </c>
      <c r="AB47" s="27">
        <v>10.216935713926199</v>
      </c>
      <c r="AC47" s="27">
        <v>18.1994824632717</v>
      </c>
      <c r="AD47" s="27">
        <v>1492.2532364291701</v>
      </c>
      <c r="AE47" s="27">
        <v>266.90558018485899</v>
      </c>
      <c r="AF47" s="27">
        <v>844.78849376918697</v>
      </c>
      <c r="AG47" s="27">
        <v>89.831803790847502</v>
      </c>
      <c r="AH47" s="27">
        <v>938.654294374796</v>
      </c>
      <c r="AI47" s="27">
        <v>15.904648016160801</v>
      </c>
      <c r="AJ47" s="27">
        <v>43.907038025501997</v>
      </c>
      <c r="AK47" s="27">
        <v>7.0123065306414896</v>
      </c>
      <c r="AL47" s="27">
        <v>299.62408432513701</v>
      </c>
      <c r="AM47" s="27">
        <v>1.99766105369907</v>
      </c>
      <c r="AN47" s="27">
        <v>0.53916984969989601</v>
      </c>
      <c r="AO47" s="27">
        <v>73.594150145780702</v>
      </c>
      <c r="AP47" s="27">
        <v>4.5466904104454899</v>
      </c>
      <c r="AQ47" s="27">
        <v>4.57462159317008E-2</v>
      </c>
      <c r="AR47" s="27">
        <v>2.9218948119733001</v>
      </c>
      <c r="AS47" s="27">
        <v>588.96476355550396</v>
      </c>
      <c r="AT47" s="27">
        <v>300.63034213098803</v>
      </c>
      <c r="AU47" s="27">
        <v>288.33442142451599</v>
      </c>
      <c r="AV47" s="27">
        <v>7.6895426401450501E-2</v>
      </c>
      <c r="AW47" s="27">
        <v>0.101928183336364</v>
      </c>
      <c r="AX47" s="27">
        <v>43.4615955951652</v>
      </c>
      <c r="AY47" s="27">
        <v>0.24886762655908101</v>
      </c>
      <c r="AZ47" s="27">
        <v>54.914355748827496</v>
      </c>
      <c r="BA47" s="27">
        <v>0.27396346147698603</v>
      </c>
      <c r="BB47" s="27">
        <v>0.47960857608977198</v>
      </c>
      <c r="BC47" s="27">
        <v>89.876713680230594</v>
      </c>
      <c r="BD47" s="27">
        <v>93.094564227293901</v>
      </c>
      <c r="BE47" s="27">
        <v>19.177715647855699</v>
      </c>
      <c r="BF47" s="27">
        <v>0.95379082546558702</v>
      </c>
      <c r="BG47" s="27">
        <v>0.40728834140776099</v>
      </c>
      <c r="BH47" s="27">
        <v>34.754341837662601</v>
      </c>
      <c r="BI47" s="27">
        <v>92.086465187104906</v>
      </c>
      <c r="BJ47" s="27">
        <v>4.0651338966142502E-7</v>
      </c>
      <c r="BK47" s="27">
        <v>1.3691368104227899</v>
      </c>
      <c r="BL47" s="27">
        <v>116.384733660858</v>
      </c>
      <c r="BM47" s="27">
        <v>157.661499399196</v>
      </c>
      <c r="BN47" s="27">
        <v>1381.61323853458</v>
      </c>
      <c r="BO47" s="27">
        <v>58.144780808432103</v>
      </c>
      <c r="BR47" s="31">
        <f t="shared" si="0"/>
        <v>4.2976384798292973E-3</v>
      </c>
      <c r="BS47" s="24">
        <f t="shared" si="8"/>
        <v>-0.95729110341093848</v>
      </c>
      <c r="BT47" s="24">
        <f t="shared" si="9"/>
        <v>-0.94469496561845645</v>
      </c>
      <c r="BU47" s="24">
        <f t="shared" si="10"/>
        <v>-0.97582846387300992</v>
      </c>
      <c r="BV47" s="24">
        <f t="shared" si="11"/>
        <v>-0.96824344962962861</v>
      </c>
      <c r="BW47" s="24">
        <f t="shared" si="12"/>
        <v>-0.96578189033161355</v>
      </c>
      <c r="BX47" s="24">
        <f t="shared" si="13"/>
        <v>-0.98197016194301923</v>
      </c>
      <c r="BY47" s="24">
        <f t="shared" si="14"/>
        <v>-0.96403128160450213</v>
      </c>
    </row>
    <row r="48" spans="1:77" s="11" customFormat="1" x14ac:dyDescent="0.3">
      <c r="A48" s="3"/>
      <c r="B48" s="27"/>
      <c r="C48" s="27"/>
      <c r="D48" s="27"/>
      <c r="E48" s="27"/>
      <c r="F48" s="27"/>
      <c r="G48" s="27"/>
      <c r="H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R48" s="29"/>
      <c r="BS48" s="24"/>
      <c r="BT48" s="24" t="str">
        <f>IF(AD48&lt;&gt;0,(AD48-C48)/C48,"")</f>
        <v/>
      </c>
      <c r="BU48" s="24" t="str">
        <f>IF(AH48&lt;&gt;0,(AH48-D48)/D48,"")</f>
        <v/>
      </c>
      <c r="BV48" s="24" t="str">
        <f t="shared" ref="BV48:BW51" si="15">IF(AS48&lt;&gt;0,(AS48-E48)/E48,"")</f>
        <v/>
      </c>
      <c r="BW48" s="24" t="str">
        <f t="shared" si="15"/>
        <v/>
      </c>
      <c r="BX48" s="24" t="str">
        <f>IF(BH48&lt;&gt;0,(BH48-G48)/G48,"")</f>
        <v/>
      </c>
      <c r="BY48" s="24" t="str">
        <f>IF(BN48&lt;&gt;0,(BN48-H48)/H48,"")</f>
        <v/>
      </c>
    </row>
    <row r="49" spans="1:77" x14ac:dyDescent="0.3">
      <c r="A49" s="4" t="s">
        <v>55</v>
      </c>
      <c r="B49" s="1">
        <f>SUM(B3:B47)</f>
        <v>5666519.0997020109</v>
      </c>
      <c r="C49" s="1">
        <f t="shared" ref="C49:H49" si="16">SUM(C3:C47)</f>
        <v>889183.12877561746</v>
      </c>
      <c r="D49" s="1">
        <f t="shared" si="16"/>
        <v>1211342.1961561302</v>
      </c>
      <c r="E49" s="1">
        <f>SUM(E3:E47)</f>
        <v>920455.61705398303</v>
      </c>
      <c r="F49" s="1">
        <f t="shared" si="16"/>
        <v>682048.22201492905</v>
      </c>
      <c r="G49" s="1">
        <f t="shared" si="16"/>
        <v>47521.932618836989</v>
      </c>
      <c r="H49" s="1">
        <f t="shared" si="16"/>
        <v>4674715.388752481</v>
      </c>
      <c r="K49" s="1">
        <f t="shared" ref="K49:BM49" si="17">SUM(K3:K47)</f>
        <v>91607.699197275768</v>
      </c>
      <c r="L49" s="1">
        <f t="shared" si="17"/>
        <v>41498.108000533917</v>
      </c>
      <c r="M49" s="1">
        <f t="shared" si="17"/>
        <v>41477.60098838374</v>
      </c>
      <c r="N49" s="1">
        <f t="shared" si="17"/>
        <v>51790.602061509795</v>
      </c>
      <c r="O49" s="1">
        <f t="shared" si="17"/>
        <v>46673.895827682391</v>
      </c>
      <c r="P49" s="1">
        <f t="shared" si="17"/>
        <v>1315283.2335949705</v>
      </c>
      <c r="Q49" s="1">
        <f t="shared" si="17"/>
        <v>2973618.6879522265</v>
      </c>
      <c r="R49" s="1">
        <f t="shared" ref="R49:BI49" si="18">SUM(R3:R47)</f>
        <v>59696.310601086901</v>
      </c>
      <c r="S49" s="1">
        <f t="shared" si="18"/>
        <v>33595.131176322866</v>
      </c>
      <c r="T49" s="1">
        <f t="shared" si="18"/>
        <v>21414.046751118647</v>
      </c>
      <c r="U49" s="1">
        <f t="shared" si="18"/>
        <v>53246.777541167976</v>
      </c>
      <c r="V49" s="1">
        <f t="shared" si="18"/>
        <v>31810.046335400184</v>
      </c>
      <c r="W49" s="1">
        <f t="shared" si="18"/>
        <v>31810.046335400184</v>
      </c>
      <c r="X49" s="1">
        <f t="shared" si="18"/>
        <v>3390.6440143464429</v>
      </c>
      <c r="Y49" s="1">
        <f t="shared" si="18"/>
        <v>29510.123395352744</v>
      </c>
      <c r="Z49" s="1">
        <f t="shared" si="18"/>
        <v>1101.6017811852712</v>
      </c>
      <c r="AA49" s="1">
        <f t="shared" si="18"/>
        <v>10516.561192903469</v>
      </c>
      <c r="AB49" s="1">
        <f t="shared" si="18"/>
        <v>19897.78220813434</v>
      </c>
      <c r="AC49" s="1">
        <f t="shared" si="18"/>
        <v>6290.3128631319933</v>
      </c>
      <c r="AD49" s="1">
        <f t="shared" si="18"/>
        <v>206881.9393488318</v>
      </c>
      <c r="AE49" s="1">
        <f t="shared" si="18"/>
        <v>62660.609762316446</v>
      </c>
      <c r="AF49" s="1">
        <f t="shared" si="18"/>
        <v>592610.04027177615</v>
      </c>
      <c r="AG49" s="1">
        <f t="shared" si="18"/>
        <v>62456.835039671751</v>
      </c>
      <c r="AH49" s="1">
        <f t="shared" si="18"/>
        <v>658457.51932579372</v>
      </c>
      <c r="AI49" s="1">
        <f t="shared" si="18"/>
        <v>9347.7013258683255</v>
      </c>
      <c r="AJ49" s="1">
        <f t="shared" si="18"/>
        <v>30423.687684255085</v>
      </c>
      <c r="AK49" s="1">
        <f t="shared" si="18"/>
        <v>1659.383795183694</v>
      </c>
      <c r="AL49" s="1">
        <f t="shared" si="18"/>
        <v>506121.17705913831</v>
      </c>
      <c r="AM49" s="1">
        <f t="shared" si="18"/>
        <v>1025.4733046306608</v>
      </c>
      <c r="AN49" s="1">
        <f t="shared" si="18"/>
        <v>1297.2248299954679</v>
      </c>
      <c r="AO49" s="1">
        <f t="shared" si="18"/>
        <v>37780.727209899807</v>
      </c>
      <c r="AP49" s="1">
        <f t="shared" si="18"/>
        <v>1750.5102974325048</v>
      </c>
      <c r="AQ49" s="1">
        <f t="shared" si="18"/>
        <v>252.87652263138983</v>
      </c>
      <c r="AR49" s="1">
        <f t="shared" si="18"/>
        <v>5113.5148290743091</v>
      </c>
      <c r="AS49" s="1">
        <f t="shared" si="18"/>
        <v>429762.5602245676</v>
      </c>
      <c r="AT49" s="1">
        <f t="shared" si="18"/>
        <v>303506.29380561452</v>
      </c>
      <c r="AU49" s="1">
        <f t="shared" si="18"/>
        <v>126256.26641895314</v>
      </c>
      <c r="AV49" s="1">
        <f t="shared" si="18"/>
        <v>107.78554031697382</v>
      </c>
      <c r="AW49" s="1">
        <f t="shared" si="18"/>
        <v>72.306083010217208</v>
      </c>
      <c r="AX49" s="1">
        <f t="shared" si="18"/>
        <v>30140.596245126511</v>
      </c>
      <c r="AY49" s="1">
        <f t="shared" si="18"/>
        <v>449.21927322767402</v>
      </c>
      <c r="AZ49" s="1">
        <f t="shared" si="18"/>
        <v>77294.023870967882</v>
      </c>
      <c r="BA49" s="1">
        <f t="shared" si="18"/>
        <v>471.36654952110644</v>
      </c>
      <c r="BB49" s="1">
        <f t="shared" si="18"/>
        <v>840.20385343760302</v>
      </c>
      <c r="BC49" s="1">
        <f t="shared" si="18"/>
        <v>129186.43082433284</v>
      </c>
      <c r="BD49" s="1">
        <f t="shared" si="18"/>
        <v>89775.36116290027</v>
      </c>
      <c r="BE49" s="1">
        <f t="shared" si="18"/>
        <v>8844.5568326756347</v>
      </c>
      <c r="BF49" s="1">
        <f t="shared" si="18"/>
        <v>7117.1482444904941</v>
      </c>
      <c r="BG49" s="1">
        <f t="shared" si="18"/>
        <v>102.945699659707</v>
      </c>
      <c r="BH49" s="1">
        <f t="shared" si="18"/>
        <v>28257.410909082668</v>
      </c>
      <c r="BI49" s="1">
        <f t="shared" si="18"/>
        <v>303654.18990747945</v>
      </c>
      <c r="BJ49" s="1">
        <f t="shared" si="17"/>
        <v>3.7278319627448123E-3</v>
      </c>
      <c r="BK49" s="1">
        <f t="shared" si="17"/>
        <v>17519.129619815762</v>
      </c>
      <c r="BL49" s="1">
        <f t="shared" si="17"/>
        <v>115380.20052331315</v>
      </c>
      <c r="BM49" s="1">
        <f t="shared" si="17"/>
        <v>128956.51214606411</v>
      </c>
      <c r="BN49" s="1">
        <f t="shared" ref="BN49:BO49" si="19">SUM(BN3:BN47)</f>
        <v>1356615.2281387427</v>
      </c>
      <c r="BO49" s="1">
        <f t="shared" si="19"/>
        <v>73867.149297572483</v>
      </c>
      <c r="BP49" s="1"/>
      <c r="BS49" s="24">
        <f>+(P49-B49)/B49</f>
        <v>-0.76788514951548681</v>
      </c>
      <c r="BT49" s="24">
        <f>IF(AD49&lt;&gt;0,(AD49-C49)/C49,"")</f>
        <v>-0.76733483502582545</v>
      </c>
      <c r="BU49" s="24">
        <f>IF(AH49&lt;&gt;0,(AH49-D49)/D49,"")</f>
        <v>-0.45642319617426669</v>
      </c>
      <c r="BV49" s="24">
        <f t="shared" si="15"/>
        <v>-0.53309800900550885</v>
      </c>
      <c r="BW49" s="24">
        <f t="shared" si="15"/>
        <v>-0.5550075727651832</v>
      </c>
      <c r="BX49" s="24">
        <f>IF(BH49&lt;&gt;0,(BH49-G49)/G49,"")</f>
        <v>-0.40538169742107982</v>
      </c>
      <c r="BY49" s="24">
        <f>IF(BN49&lt;&gt;0,(BN49-H49)/H49,"")</f>
        <v>-0.70979725709017416</v>
      </c>
    </row>
    <row r="50" spans="1:77" x14ac:dyDescent="0.3">
      <c r="A50" s="4" t="s">
        <v>74</v>
      </c>
      <c r="B50" s="1">
        <f>SUM(B3:B15)</f>
        <v>2938332.8283152105</v>
      </c>
      <c r="C50" s="1">
        <f t="shared" ref="C50:H50" si="20">SUM(C3:C15)</f>
        <v>5217.5176183173999</v>
      </c>
      <c r="D50" s="1">
        <f t="shared" si="20"/>
        <v>499825.87800733</v>
      </c>
      <c r="E50" s="1">
        <f>SUM(E3:E15)</f>
        <v>327900.80244278302</v>
      </c>
      <c r="F50" s="1">
        <f t="shared" si="20"/>
        <v>260590.79676047902</v>
      </c>
      <c r="G50" s="1">
        <f t="shared" si="20"/>
        <v>21695.327347907001</v>
      </c>
      <c r="H50" s="1">
        <f t="shared" si="20"/>
        <v>888685.73774548015</v>
      </c>
      <c r="K50" s="1">
        <f t="shared" ref="K50:BM50" si="21">SUM(K3:K15)</f>
        <v>43637.111074209213</v>
      </c>
      <c r="L50" s="1">
        <f t="shared" si="21"/>
        <v>25117.175318670754</v>
      </c>
      <c r="M50" s="1">
        <f t="shared" si="21"/>
        <v>25096.678099402605</v>
      </c>
      <c r="N50" s="1">
        <f t="shared" si="21"/>
        <v>31020.543740285775</v>
      </c>
      <c r="O50" s="1">
        <f t="shared" si="21"/>
        <v>38622.988449396347</v>
      </c>
      <c r="P50" s="1">
        <f t="shared" si="21"/>
        <v>1279244.9553399794</v>
      </c>
      <c r="Q50" s="1">
        <f t="shared" si="21"/>
        <v>2732047.8784936788</v>
      </c>
      <c r="R50" s="1">
        <f t="shared" ref="R50:BI50" si="22">SUM(R3:R15)</f>
        <v>49507.351669375828</v>
      </c>
      <c r="S50" s="1">
        <f t="shared" si="22"/>
        <v>25443.068886737681</v>
      </c>
      <c r="T50" s="1">
        <f t="shared" si="22"/>
        <v>15125.117386764608</v>
      </c>
      <c r="U50" s="1">
        <f t="shared" si="22"/>
        <v>39456.393452494769</v>
      </c>
      <c r="V50" s="1">
        <f t="shared" si="22"/>
        <v>20357.401464923962</v>
      </c>
      <c r="W50" s="1">
        <f t="shared" si="22"/>
        <v>20357.401464923962</v>
      </c>
      <c r="X50" s="1">
        <f t="shared" si="22"/>
        <v>2739.6240579391674</v>
      </c>
      <c r="Y50" s="1">
        <f t="shared" si="22"/>
        <v>25721.762240236305</v>
      </c>
      <c r="Z50" s="1">
        <f t="shared" si="22"/>
        <v>747.85283451463113</v>
      </c>
      <c r="AA50" s="1">
        <f t="shared" si="22"/>
        <v>6635.9416597981162</v>
      </c>
      <c r="AB50" s="1">
        <f t="shared" si="22"/>
        <v>7531.2906731105395</v>
      </c>
      <c r="AC50" s="1">
        <f t="shared" si="22"/>
        <v>4065.6829485834569</v>
      </c>
      <c r="AD50" s="1">
        <f t="shared" si="22"/>
        <v>4887.5515870016006</v>
      </c>
      <c r="AE50" s="1">
        <f t="shared" si="22"/>
        <v>0</v>
      </c>
      <c r="AF50" s="1">
        <f t="shared" si="22"/>
        <v>394168.25866113324</v>
      </c>
      <c r="AG50" s="1">
        <f t="shared" si="22"/>
        <v>41058.770241058774</v>
      </c>
      <c r="AH50" s="1">
        <f t="shared" si="22"/>
        <v>437966.65296013094</v>
      </c>
      <c r="AI50" s="1">
        <f t="shared" si="22"/>
        <v>4687.6565943192227</v>
      </c>
      <c r="AJ50" s="1">
        <f t="shared" si="22"/>
        <v>22093.286931114279</v>
      </c>
      <c r="AK50" s="1">
        <f t="shared" si="22"/>
        <v>307.89408651115372</v>
      </c>
      <c r="AL50" s="1">
        <f t="shared" si="22"/>
        <v>326406.37562802312</v>
      </c>
      <c r="AM50" s="1">
        <f t="shared" si="22"/>
        <v>446.74927224035577</v>
      </c>
      <c r="AN50" s="1">
        <f t="shared" si="22"/>
        <v>1088.9724351446928</v>
      </c>
      <c r="AO50" s="1">
        <f t="shared" si="22"/>
        <v>24427.190761885922</v>
      </c>
      <c r="AP50" s="1">
        <f t="shared" si="22"/>
        <v>851.97781646973726</v>
      </c>
      <c r="AQ50" s="1">
        <f t="shared" si="22"/>
        <v>235.6163974347206</v>
      </c>
      <c r="AR50" s="1">
        <f t="shared" si="22"/>
        <v>4610.4550127038347</v>
      </c>
      <c r="AS50" s="1">
        <f t="shared" si="22"/>
        <v>314302.64949169831</v>
      </c>
      <c r="AT50" s="1">
        <f t="shared" si="22"/>
        <v>249212.69955305188</v>
      </c>
      <c r="AU50" s="1">
        <f t="shared" si="22"/>
        <v>65089.949938646372</v>
      </c>
      <c r="AV50" s="1">
        <f t="shared" si="22"/>
        <v>93.425139723430078</v>
      </c>
      <c r="AW50" s="1">
        <f t="shared" si="22"/>
        <v>51.088912409377258</v>
      </c>
      <c r="AX50" s="1">
        <f t="shared" si="22"/>
        <v>21147.076168102325</v>
      </c>
      <c r="AY50" s="1">
        <f t="shared" si="22"/>
        <v>338.75554682652671</v>
      </c>
      <c r="AZ50" s="1">
        <f t="shared" si="22"/>
        <v>68899.434122785868</v>
      </c>
      <c r="BA50" s="1">
        <f t="shared" si="22"/>
        <v>406.64817044874093</v>
      </c>
      <c r="BB50" s="1">
        <f t="shared" si="22"/>
        <v>636.58026605424197</v>
      </c>
      <c r="BC50" s="1">
        <f t="shared" si="22"/>
        <v>113987.1821028972</v>
      </c>
      <c r="BD50" s="1">
        <f t="shared" si="22"/>
        <v>26047.852418004462</v>
      </c>
      <c r="BE50" s="1">
        <f t="shared" si="22"/>
        <v>5129.9477215482502</v>
      </c>
      <c r="BF50" s="1">
        <f t="shared" si="22"/>
        <v>6534.7487262374716</v>
      </c>
      <c r="BG50" s="1">
        <f t="shared" si="22"/>
        <v>18.956893627932018</v>
      </c>
      <c r="BH50" s="1">
        <f t="shared" si="22"/>
        <v>20540.353240586956</v>
      </c>
      <c r="BI50" s="1">
        <f t="shared" si="22"/>
        <v>211850.24582213073</v>
      </c>
      <c r="BJ50" s="1">
        <f t="shared" si="21"/>
        <v>0</v>
      </c>
      <c r="BK50" s="1">
        <f t="shared" si="21"/>
        <v>6256.8371927880507</v>
      </c>
      <c r="BL50" s="1">
        <f t="shared" si="21"/>
        <v>69295.012724703513</v>
      </c>
      <c r="BM50" s="1">
        <f t="shared" si="21"/>
        <v>60748.161213882042</v>
      </c>
      <c r="BN50" s="1">
        <f t="shared" ref="BN50:BO50" si="23">SUM(BN3:BN15)</f>
        <v>834379.03524995886</v>
      </c>
      <c r="BO50" s="1">
        <f t="shared" si="23"/>
        <v>43083.454812571246</v>
      </c>
      <c r="BP50" s="1"/>
      <c r="BS50" s="24">
        <f>+(P50-B50)/B50</f>
        <v>-0.56463578835843575</v>
      </c>
      <c r="BT50" s="24">
        <f>IF(AD50&lt;&gt;0,(AD50-C50)/C50,"")</f>
        <v>-6.3241958236493728E-2</v>
      </c>
      <c r="BU50" s="24">
        <f>IF(AH50&lt;&gt;0,(AH50-D50)/D50,"")</f>
        <v>-0.12376154930956153</v>
      </c>
      <c r="BV50" s="24">
        <f t="shared" si="15"/>
        <v>-4.1470325323334715E-2</v>
      </c>
      <c r="BW50" s="24">
        <f t="shared" si="15"/>
        <v>-4.3662697796212943E-2</v>
      </c>
      <c r="BX50" s="24">
        <f>IF(BH50&lt;&gt;0,(BH50-G50)/G50,"")</f>
        <v>-5.3236076543065794E-2</v>
      </c>
      <c r="BY50" s="24">
        <f>IF(BN50&lt;&gt;0,(BN50-H50)/H50,"")</f>
        <v>-6.1109006467564959E-2</v>
      </c>
    </row>
    <row r="51" spans="1:77" x14ac:dyDescent="0.3">
      <c r="A51" s="4" t="s">
        <v>127</v>
      </c>
      <c r="B51" s="1">
        <f>SUM(B16:B47)</f>
        <v>2728186.2713867999</v>
      </c>
      <c r="C51" s="1">
        <f t="shared" ref="C51:H51" si="24">SUM(C16:C47)</f>
        <v>883965.61115730007</v>
      </c>
      <c r="D51" s="1">
        <f t="shared" si="24"/>
        <v>711516.31814880006</v>
      </c>
      <c r="E51" s="1">
        <f>SUM(E16:E47)</f>
        <v>592554.81461120013</v>
      </c>
      <c r="F51" s="1">
        <f t="shared" si="24"/>
        <v>421457.42525445001</v>
      </c>
      <c r="G51" s="1">
        <f t="shared" si="24"/>
        <v>25826.605270929998</v>
      </c>
      <c r="H51" s="1">
        <f t="shared" si="24"/>
        <v>3786029.6510070013</v>
      </c>
      <c r="K51" s="1">
        <f t="shared" ref="K51:BM51" si="25">SUM(K16:K47)</f>
        <v>47970.588123066555</v>
      </c>
      <c r="L51" s="1">
        <f t="shared" si="25"/>
        <v>16380.932681863156</v>
      </c>
      <c r="M51" s="1">
        <f t="shared" si="25"/>
        <v>16380.922888981138</v>
      </c>
      <c r="N51" s="1">
        <f t="shared" si="25"/>
        <v>20770.058321224013</v>
      </c>
      <c r="O51" s="1">
        <f t="shared" si="25"/>
        <v>8050.9073782860623</v>
      </c>
      <c r="P51" s="1">
        <f t="shared" si="25"/>
        <v>36038.278254990706</v>
      </c>
      <c r="Q51" s="1">
        <f t="shared" si="25"/>
        <v>241570.80945854727</v>
      </c>
      <c r="R51" s="1">
        <f t="shared" ref="R51:BI51" si="26">SUM(R16:R47)</f>
        <v>10188.95893171108</v>
      </c>
      <c r="S51" s="1">
        <f t="shared" si="26"/>
        <v>8152.062289585182</v>
      </c>
      <c r="T51" s="1">
        <f t="shared" si="26"/>
        <v>6288.9293643540332</v>
      </c>
      <c r="U51" s="1">
        <f t="shared" si="26"/>
        <v>13790.38408867321</v>
      </c>
      <c r="V51" s="1">
        <f t="shared" si="26"/>
        <v>11452.644870476235</v>
      </c>
      <c r="W51" s="1">
        <f t="shared" si="26"/>
        <v>11452.644870476235</v>
      </c>
      <c r="X51" s="1">
        <f t="shared" si="26"/>
        <v>651.01995640727534</v>
      </c>
      <c r="Y51" s="1">
        <f t="shared" si="26"/>
        <v>3788.3611551164431</v>
      </c>
      <c r="Z51" s="1">
        <f t="shared" si="26"/>
        <v>353.74894667064029</v>
      </c>
      <c r="AA51" s="1">
        <f t="shared" si="26"/>
        <v>3880.6195331053541</v>
      </c>
      <c r="AB51" s="1">
        <f t="shared" si="26"/>
        <v>12366.491535023802</v>
      </c>
      <c r="AC51" s="1">
        <f t="shared" si="26"/>
        <v>2224.6299145485359</v>
      </c>
      <c r="AD51" s="1">
        <f t="shared" si="26"/>
        <v>201994.38776183021</v>
      </c>
      <c r="AE51" s="1">
        <f t="shared" si="26"/>
        <v>62660.609762316446</v>
      </c>
      <c r="AF51" s="1">
        <f t="shared" si="26"/>
        <v>198441.78161064273</v>
      </c>
      <c r="AG51" s="1">
        <f t="shared" si="26"/>
        <v>21398.064798612984</v>
      </c>
      <c r="AH51" s="1">
        <f t="shared" si="26"/>
        <v>220490.86636566283</v>
      </c>
      <c r="AI51" s="1">
        <f t="shared" si="26"/>
        <v>4660.044731549101</v>
      </c>
      <c r="AJ51" s="1">
        <f t="shared" si="26"/>
        <v>8330.400753140806</v>
      </c>
      <c r="AK51" s="1">
        <f t="shared" si="26"/>
        <v>1351.4897086725402</v>
      </c>
      <c r="AL51" s="1">
        <f t="shared" si="26"/>
        <v>179714.80143111522</v>
      </c>
      <c r="AM51" s="1">
        <f t="shared" si="26"/>
        <v>578.72403239030484</v>
      </c>
      <c r="AN51" s="1">
        <f t="shared" si="26"/>
        <v>208.25239485077537</v>
      </c>
      <c r="AO51" s="1">
        <f t="shared" si="26"/>
        <v>13353.536448013896</v>
      </c>
      <c r="AP51" s="1">
        <f t="shared" si="26"/>
        <v>898.53248096276775</v>
      </c>
      <c r="AQ51" s="1">
        <f t="shared" si="26"/>
        <v>17.260125196669232</v>
      </c>
      <c r="AR51" s="1">
        <f t="shared" si="26"/>
        <v>503.05981637047483</v>
      </c>
      <c r="AS51" s="1">
        <f t="shared" si="26"/>
        <v>115459.91073286928</v>
      </c>
      <c r="AT51" s="1">
        <f t="shared" si="26"/>
        <v>54293.594252562645</v>
      </c>
      <c r="AU51" s="1">
        <f t="shared" si="26"/>
        <v>61166.316480306763</v>
      </c>
      <c r="AV51" s="1">
        <f t="shared" si="26"/>
        <v>14.360400593543735</v>
      </c>
      <c r="AW51" s="1">
        <f t="shared" si="26"/>
        <v>21.217170600839935</v>
      </c>
      <c r="AX51" s="1">
        <f t="shared" si="26"/>
        <v>8993.5200770241827</v>
      </c>
      <c r="AY51" s="1">
        <f t="shared" si="26"/>
        <v>110.46372640114733</v>
      </c>
      <c r="AZ51" s="1">
        <f t="shared" si="26"/>
        <v>8394.5897481820066</v>
      </c>
      <c r="BA51" s="1">
        <f t="shared" si="26"/>
        <v>64.718379072365522</v>
      </c>
      <c r="BB51" s="1">
        <f t="shared" si="26"/>
        <v>203.62358738336124</v>
      </c>
      <c r="BC51" s="1">
        <f t="shared" si="26"/>
        <v>15199.248721435628</v>
      </c>
      <c r="BD51" s="1">
        <f t="shared" si="26"/>
        <v>63727.508744895822</v>
      </c>
      <c r="BE51" s="1">
        <f t="shared" si="26"/>
        <v>3714.6091111273854</v>
      </c>
      <c r="BF51" s="1">
        <f t="shared" si="26"/>
        <v>582.39951825302387</v>
      </c>
      <c r="BG51" s="1">
        <f t="shared" si="26"/>
        <v>83.988806031774999</v>
      </c>
      <c r="BH51" s="1">
        <f t="shared" si="26"/>
        <v>7717.0576684957168</v>
      </c>
      <c r="BI51" s="1">
        <f t="shared" si="26"/>
        <v>91803.944085348718</v>
      </c>
      <c r="BJ51" s="1">
        <f t="shared" si="25"/>
        <v>3.7278319627448123E-3</v>
      </c>
      <c r="BK51" s="1">
        <f t="shared" si="25"/>
        <v>11262.292427027709</v>
      </c>
      <c r="BL51" s="1">
        <f t="shared" si="25"/>
        <v>46085.187798609622</v>
      </c>
      <c r="BM51" s="1">
        <f t="shared" si="25"/>
        <v>68208.350932182046</v>
      </c>
      <c r="BN51" s="1">
        <f t="shared" ref="BN51:BO51" si="27">SUM(BN16:BN47)</f>
        <v>522236.19288878376</v>
      </c>
      <c r="BO51" s="1">
        <f t="shared" si="27"/>
        <v>30783.694485001248</v>
      </c>
      <c r="BP51" s="1"/>
      <c r="BS51" s="24">
        <f>+(P51-B51)/B51</f>
        <v>-0.98679038941257047</v>
      </c>
      <c r="BT51" s="24">
        <f>IF(AD51&lt;&gt;0,(AD51-C51)/C51,"")</f>
        <v>-0.77149067202130595</v>
      </c>
      <c r="BU51" s="24">
        <f>IF(AH51&lt;&gt;0,(AH51-D51)/D51,"")</f>
        <v>-0.69011130069465054</v>
      </c>
      <c r="BV51" s="24">
        <f t="shared" si="15"/>
        <v>-0.80514897881873204</v>
      </c>
      <c r="BW51" s="24">
        <f t="shared" si="15"/>
        <v>-0.87117656256789511</v>
      </c>
      <c r="BX51" s="24">
        <f>IF(BH51&lt;&gt;0,(BH51-G51)/G51,"")</f>
        <v>-0.70119736653187215</v>
      </c>
      <c r="BY51" s="24">
        <f>IF(BN51&lt;&gt;0,(BN51-H51)/H51,"")</f>
        <v>-0.86206230773975046</v>
      </c>
    </row>
    <row r="52" spans="1:77" x14ac:dyDescent="0.3">
      <c r="A52" s="6"/>
    </row>
    <row r="53" spans="1:77" x14ac:dyDescent="0.3">
      <c r="A53" s="6"/>
    </row>
    <row r="54" spans="1:77" x14ac:dyDescent="0.3">
      <c r="A54" s="6"/>
    </row>
    <row r="55" spans="1:77" x14ac:dyDescent="0.3">
      <c r="A55" s="1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Y55"/>
  <sheetViews>
    <sheetView zoomScale="85" zoomScaleNormal="85" workbookViewId="0">
      <pane xSplit="1" ySplit="2" topLeftCell="AV36" activePane="bottomRight" state="frozen"/>
      <selection pane="topRight" activeCell="B1" sqref="B1"/>
      <selection pane="bottomLeft" activeCell="A3" sqref="A3"/>
      <selection pane="bottomRight" activeCell="AZ60" sqref="AZ60"/>
    </sheetView>
  </sheetViews>
  <sheetFormatPr defaultColWidth="9.109375" defaultRowHeight="14.4" x14ac:dyDescent="0.3"/>
  <cols>
    <col min="1" max="1" width="17.88671875" style="29" customWidth="1"/>
    <col min="2" max="8" width="9.109375" style="27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2" width="6.66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5.6640625" style="27" bestFit="1" customWidth="1"/>
    <col min="28" max="28" width="6.6640625" style="27" bestFit="1" customWidth="1"/>
    <col min="29" max="29" width="6.6640625" style="27" customWidth="1"/>
    <col min="30" max="30" width="7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5.6640625" style="27" bestFit="1" customWidth="1"/>
    <col min="38" max="38" width="7.6640625" style="27" bestFit="1" customWidth="1"/>
    <col min="39" max="39" width="4.5546875" style="27" bestFit="1" customWidth="1"/>
    <col min="40" max="40" width="5.6640625" style="27" bestFit="1" customWidth="1"/>
    <col min="41" max="41" width="6.6640625" style="27" bestFit="1" customWidth="1"/>
    <col min="42" max="42" width="5.6640625" style="27" bestFit="1" customWidth="1"/>
    <col min="43" max="43" width="5.88671875" style="27" bestFit="1" customWidth="1"/>
    <col min="44" max="44" width="5.6640625" style="27" bestFit="1" customWidth="1"/>
    <col min="45" max="46" width="7.6640625" style="27" bestFit="1" customWidth="1"/>
    <col min="47" max="47" width="6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6.6640625" style="27" bestFit="1" customWidth="1"/>
    <col min="57" max="58" width="5.6640625" style="27" bestFit="1" customWidth="1"/>
    <col min="59" max="59" width="3.88671875" style="27" bestFit="1" customWidth="1"/>
    <col min="60" max="60" width="6.6640625" style="27" bestFit="1" customWidth="1"/>
    <col min="61" max="61" width="7.6640625" style="27" bestFit="1" customWidth="1"/>
    <col min="62" max="62" width="5.33203125" style="27" bestFit="1" customWidth="1"/>
    <col min="63" max="63" width="6.6640625" style="27" bestFit="1" customWidth="1"/>
    <col min="64" max="65" width="7.6640625" style="27" bestFit="1" customWidth="1"/>
    <col min="66" max="66" width="9.33203125" style="27" bestFit="1" customWidth="1"/>
    <col min="67" max="67" width="6.6640625" style="27" bestFit="1" customWidth="1"/>
    <col min="68" max="68" width="7.6640625" style="27" customWidth="1"/>
    <col min="69" max="69" width="9.109375" style="29"/>
    <col min="70" max="70" width="8.5546875" style="29" customWidth="1"/>
    <col min="71" max="71" width="10.33203125" style="29" bestFit="1" customWidth="1"/>
    <col min="72" max="75" width="9.109375" style="29"/>
    <col min="76" max="76" width="8.5546875" style="29" customWidth="1"/>
    <col min="77" max="16384" width="9.109375" style="29"/>
  </cols>
  <sheetData>
    <row r="1" spans="1:77" x14ac:dyDescent="0.3">
      <c r="B1" s="100" t="s">
        <v>482</v>
      </c>
      <c r="J1" s="29" t="s">
        <v>483</v>
      </c>
      <c r="BS1" s="29" t="s">
        <v>316</v>
      </c>
    </row>
    <row r="2" spans="1:77" x14ac:dyDescent="0.3">
      <c r="A2" s="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141</v>
      </c>
      <c r="Y2" s="27" t="s">
        <v>142</v>
      </c>
      <c r="Z2" s="27" t="s">
        <v>143</v>
      </c>
      <c r="AA2" s="27" t="s">
        <v>394</v>
      </c>
      <c r="AB2" s="27" t="s">
        <v>144</v>
      </c>
      <c r="AC2" s="27" t="s">
        <v>400</v>
      </c>
      <c r="AD2" s="27" t="s">
        <v>57</v>
      </c>
      <c r="AE2" s="27" t="s">
        <v>128</v>
      </c>
      <c r="AF2" s="27" t="s">
        <v>145</v>
      </c>
      <c r="AG2" s="27" t="s">
        <v>146</v>
      </c>
      <c r="AH2" s="27" t="s">
        <v>60</v>
      </c>
      <c r="AI2" s="27" t="s">
        <v>147</v>
      </c>
      <c r="AJ2" s="27" t="s">
        <v>148</v>
      </c>
      <c r="AK2" s="27" t="s">
        <v>149</v>
      </c>
      <c r="AL2" s="27" t="s">
        <v>150</v>
      </c>
      <c r="AM2" s="27" t="s">
        <v>151</v>
      </c>
      <c r="AN2" s="27" t="s">
        <v>152</v>
      </c>
      <c r="AO2" s="27" t="s">
        <v>153</v>
      </c>
      <c r="AP2" s="27" t="s">
        <v>154</v>
      </c>
      <c r="AQ2" s="27" t="s">
        <v>155</v>
      </c>
      <c r="AR2" s="27" t="s">
        <v>156</v>
      </c>
      <c r="AS2" s="27" t="s">
        <v>54</v>
      </c>
      <c r="AT2" s="27" t="s">
        <v>53</v>
      </c>
      <c r="AU2" s="27" t="s">
        <v>157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395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401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27" t="s">
        <v>174</v>
      </c>
      <c r="BO2" s="27" t="s">
        <v>402</v>
      </c>
      <c r="BR2" s="27" t="s">
        <v>141</v>
      </c>
      <c r="BS2" s="27" t="s">
        <v>59</v>
      </c>
      <c r="BT2" s="27" t="s">
        <v>57</v>
      </c>
      <c r="BU2" s="27" t="s">
        <v>60</v>
      </c>
      <c r="BV2" s="27" t="s">
        <v>54</v>
      </c>
      <c r="BW2" s="27" t="s">
        <v>53</v>
      </c>
      <c r="BX2" s="27" t="s">
        <v>61</v>
      </c>
      <c r="BY2" s="27" t="s">
        <v>62</v>
      </c>
    </row>
    <row r="3" spans="1:77" x14ac:dyDescent="0.3">
      <c r="A3" s="26" t="s">
        <v>121</v>
      </c>
      <c r="B3" s="27">
        <v>161390.59784</v>
      </c>
      <c r="C3" s="27">
        <v>144.07415981</v>
      </c>
      <c r="D3" s="27">
        <v>19477.079733999999</v>
      </c>
      <c r="E3" s="27">
        <v>8156.5635168999997</v>
      </c>
      <c r="F3" s="27">
        <v>7276.6610201000003</v>
      </c>
      <c r="G3" s="27">
        <v>574.67856255000004</v>
      </c>
      <c r="H3" s="27">
        <v>41510.893045999997</v>
      </c>
      <c r="J3" s="29" t="s">
        <v>121</v>
      </c>
      <c r="K3" s="27">
        <v>731.13855611016595</v>
      </c>
      <c r="L3" s="27">
        <v>959.55225844296103</v>
      </c>
      <c r="M3" s="27">
        <v>959.32265377734302</v>
      </c>
      <c r="N3" s="27">
        <v>944.93697643810401</v>
      </c>
      <c r="O3" s="27">
        <v>2668.3246779589999</v>
      </c>
      <c r="P3" s="27">
        <v>51805.493087078801</v>
      </c>
      <c r="Q3" s="27">
        <v>160908.29053610799</v>
      </c>
      <c r="R3" s="27">
        <v>3278.3585011005398</v>
      </c>
      <c r="S3" s="27">
        <v>1451.09247245192</v>
      </c>
      <c r="T3" s="27">
        <v>1235.9067774715099</v>
      </c>
      <c r="U3" s="27">
        <v>1246.10435650417</v>
      </c>
      <c r="V3" s="27">
        <v>865.02890828882596</v>
      </c>
      <c r="W3" s="27">
        <v>865.02890828882596</v>
      </c>
      <c r="X3" s="27">
        <v>108.048393657302</v>
      </c>
      <c r="Y3" s="27">
        <v>1008.00985205553</v>
      </c>
      <c r="Z3" s="27">
        <v>19.5916148368965</v>
      </c>
      <c r="AA3" s="27">
        <v>123.45874103518</v>
      </c>
      <c r="AB3" s="27">
        <v>115.27884647012399</v>
      </c>
      <c r="AC3" s="27">
        <v>114.059477331867</v>
      </c>
      <c r="AD3" s="27">
        <v>138.80968060538899</v>
      </c>
      <c r="AE3" s="27">
        <v>0</v>
      </c>
      <c r="AF3" s="27">
        <v>13553.8717388404</v>
      </c>
      <c r="AG3" s="27">
        <v>1397.9503516923201</v>
      </c>
      <c r="AH3" s="27">
        <v>15059.87048419</v>
      </c>
      <c r="AI3" s="27">
        <v>97.659856115114394</v>
      </c>
      <c r="AJ3" s="27">
        <v>1615.5218292244599</v>
      </c>
      <c r="AK3" s="27">
        <v>6.6441195566505096</v>
      </c>
      <c r="AL3" s="27">
        <v>15983.622323596601</v>
      </c>
      <c r="AM3" s="27">
        <v>16.792994923857801</v>
      </c>
      <c r="AN3" s="27">
        <v>32.775124588700201</v>
      </c>
      <c r="AO3" s="27">
        <v>537.67606320651305</v>
      </c>
      <c r="AP3" s="27">
        <v>3.2722235266235602</v>
      </c>
      <c r="AQ3" s="27">
        <v>2.6523390267696199</v>
      </c>
      <c r="AR3" s="27">
        <v>227.224478579341</v>
      </c>
      <c r="AS3" s="27">
        <v>8100.8471123916197</v>
      </c>
      <c r="AT3" s="27">
        <v>7227.8186078418303</v>
      </c>
      <c r="AU3" s="27">
        <v>873.02850454978795</v>
      </c>
      <c r="AV3" s="27">
        <v>3.9638361524937</v>
      </c>
      <c r="AW3" s="27">
        <v>0.125709579633702</v>
      </c>
      <c r="AX3" s="27">
        <v>731.05833870709898</v>
      </c>
      <c r="AY3" s="27">
        <v>8.6666741623814207</v>
      </c>
      <c r="AZ3" s="27">
        <v>1883.8746783731999</v>
      </c>
      <c r="BA3" s="27">
        <v>8.6204470973395697</v>
      </c>
      <c r="BB3" s="27">
        <v>10.4907901916367</v>
      </c>
      <c r="BC3" s="27">
        <v>3290.1172789452999</v>
      </c>
      <c r="BD3" s="27">
        <v>479.60389052288002</v>
      </c>
      <c r="BE3" s="27">
        <v>295.93791101043303</v>
      </c>
      <c r="BF3" s="27">
        <v>167.661178370453</v>
      </c>
      <c r="BG3" s="27">
        <v>0.264421843394676</v>
      </c>
      <c r="BH3" s="27">
        <v>536.34518560161303</v>
      </c>
      <c r="BI3" s="27">
        <v>11245.740266750399</v>
      </c>
      <c r="BJ3" s="27">
        <v>0</v>
      </c>
      <c r="BK3" s="27">
        <v>103.161568445245</v>
      </c>
      <c r="BL3" s="27">
        <v>4534.0578667242098</v>
      </c>
      <c r="BM3" s="27">
        <v>1427.3636689561599</v>
      </c>
      <c r="BN3" s="27">
        <v>41301.239195974304</v>
      </c>
      <c r="BO3" s="27">
        <v>4524.1496351444302</v>
      </c>
      <c r="BR3" s="31">
        <f t="shared" ref="BR3:BR47" si="0">IF(X3&lt;&gt;0,X3/AH3,"")</f>
        <v>7.1745898326769988E-3</v>
      </c>
      <c r="BS3" s="24">
        <f t="shared" ref="BS3:BS5" si="1">IF(Q3&lt;&gt;0,(Q3-B3)/B3,"")</f>
        <v>-2.988447346667391E-3</v>
      </c>
      <c r="BT3" s="24">
        <f t="shared" ref="BT3:BT5" si="2">IF(AD3&lt;&gt;0,(AD3-C3)/C3,"")</f>
        <v>-3.6540065279947631E-2</v>
      </c>
      <c r="BU3" s="24">
        <f t="shared" ref="BU3:BU5" si="3">IF(AH3&lt;&gt;0,(AH3-D3)/D3,"")</f>
        <v>-0.22679011998390783</v>
      </c>
      <c r="BV3" s="24">
        <f t="shared" ref="BV3:BW5" si="4">IF(AS3&lt;&gt;0,(AS3-E3)/E3,"")</f>
        <v>-6.8308674839518361E-3</v>
      </c>
      <c r="BW3" s="24">
        <f t="shared" si="4"/>
        <v>-6.7122011212635575E-3</v>
      </c>
      <c r="BX3" s="24">
        <f t="shared" ref="BX3:BX5" si="5">IF(BH3&lt;&gt;0,(BH3-G3)/G3,"")</f>
        <v>-6.6704031516839138E-2</v>
      </c>
      <c r="BY3" s="24">
        <f t="shared" ref="BY3:BY5" si="6">IF(BN3&lt;&gt;0,(BN3-H3)/H3,"")</f>
        <v>-5.0505743105398243E-3</v>
      </c>
    </row>
    <row r="4" spans="1:77" x14ac:dyDescent="0.3">
      <c r="A4" s="6" t="s">
        <v>77</v>
      </c>
      <c r="B4" s="27">
        <v>24060.663307999999</v>
      </c>
      <c r="C4" s="27">
        <v>47.176212370000002</v>
      </c>
      <c r="D4" s="27">
        <v>2522.1263026000001</v>
      </c>
      <c r="E4" s="27">
        <v>2750.7503855999998</v>
      </c>
      <c r="F4" s="27">
        <v>2650.6657796</v>
      </c>
      <c r="G4" s="27">
        <v>67.912204822000007</v>
      </c>
      <c r="H4" s="27">
        <v>6521.8531664000002</v>
      </c>
      <c r="J4" s="29" t="s">
        <v>77</v>
      </c>
      <c r="K4" s="27">
        <v>192.932613998688</v>
      </c>
      <c r="L4" s="27">
        <v>249.99036761407999</v>
      </c>
      <c r="M4" s="27">
        <v>249.944405890838</v>
      </c>
      <c r="N4" s="27">
        <v>310.06297556176497</v>
      </c>
      <c r="O4" s="27">
        <v>698.69901898957698</v>
      </c>
      <c r="P4" s="27">
        <v>8378.2866349723809</v>
      </c>
      <c r="Q4" s="27">
        <v>24131.4885920733</v>
      </c>
      <c r="R4" s="27">
        <v>765.68500504340295</v>
      </c>
      <c r="S4" s="27">
        <v>295.78753175813102</v>
      </c>
      <c r="T4" s="27">
        <v>152.699748702194</v>
      </c>
      <c r="U4" s="27">
        <v>533.09257524901705</v>
      </c>
      <c r="V4" s="27">
        <v>186.70372570203401</v>
      </c>
      <c r="W4" s="27">
        <v>186.70372570203401</v>
      </c>
      <c r="X4" s="27">
        <v>15.563735687869601</v>
      </c>
      <c r="Y4" s="27">
        <v>125.00230066524399</v>
      </c>
      <c r="Z4" s="27">
        <v>6.1382362384673499</v>
      </c>
      <c r="AA4" s="27">
        <v>34.876985940023197</v>
      </c>
      <c r="AB4" s="27">
        <v>21.386979012858401</v>
      </c>
      <c r="AC4" s="27">
        <v>34.822679504373497</v>
      </c>
      <c r="AD4" s="27">
        <v>47.4129894123027</v>
      </c>
      <c r="AE4" s="27">
        <v>0</v>
      </c>
      <c r="AF4" s="27">
        <v>2272.5861631309999</v>
      </c>
      <c r="AG4" s="27">
        <v>236.945881600776</v>
      </c>
      <c r="AH4" s="27">
        <v>2525.0957804196401</v>
      </c>
      <c r="AI4" s="27">
        <v>32.840749202874797</v>
      </c>
      <c r="AJ4" s="27">
        <v>213.224620022376</v>
      </c>
      <c r="AK4" s="27">
        <v>0.80775161626349801</v>
      </c>
      <c r="AL4" s="27">
        <v>1816.3166572661501</v>
      </c>
      <c r="AM4" s="27">
        <v>6.7683660995276496</v>
      </c>
      <c r="AN4" s="27">
        <v>12.551347520075799</v>
      </c>
      <c r="AO4" s="27">
        <v>149.149245413008</v>
      </c>
      <c r="AP4" s="27">
        <v>0.43905972872126398</v>
      </c>
      <c r="AQ4" s="27">
        <v>0.71400676708719801</v>
      </c>
      <c r="AR4" s="27">
        <v>101.873201056013</v>
      </c>
      <c r="AS4" s="27">
        <v>2765.63974200951</v>
      </c>
      <c r="AT4" s="27">
        <v>2665.4772295120601</v>
      </c>
      <c r="AU4" s="27">
        <v>100.16251249745</v>
      </c>
      <c r="AV4" s="27">
        <v>1.6658419726957501</v>
      </c>
      <c r="AW4" s="27">
        <v>1.39819330125608E-2</v>
      </c>
      <c r="AX4" s="27">
        <v>236.54913264659299</v>
      </c>
      <c r="AY4" s="27">
        <v>3.4846068883413999</v>
      </c>
      <c r="AZ4" s="27">
        <v>719.29542937768895</v>
      </c>
      <c r="BA4" s="27">
        <v>2.7753446099748098</v>
      </c>
      <c r="BB4" s="27">
        <v>3.5022153144066501</v>
      </c>
      <c r="BC4" s="27">
        <v>1219.1223486940301</v>
      </c>
      <c r="BD4" s="27">
        <v>129.283370785892</v>
      </c>
      <c r="BE4" s="27">
        <v>132.75361971372899</v>
      </c>
      <c r="BF4" s="27">
        <v>73.978665432078301</v>
      </c>
      <c r="BG4" s="27">
        <v>3.3064728803937397E-2</v>
      </c>
      <c r="BH4" s="27">
        <v>68.209113686844603</v>
      </c>
      <c r="BI4" s="27">
        <v>1159.3759894370601</v>
      </c>
      <c r="BJ4" s="27">
        <v>0</v>
      </c>
      <c r="BK4" s="27">
        <v>23.732891314935699</v>
      </c>
      <c r="BL4" s="27">
        <v>485.02446253277799</v>
      </c>
      <c r="BM4" s="27">
        <v>338.88245269928399</v>
      </c>
      <c r="BN4" s="27">
        <v>6545.6722845946497</v>
      </c>
      <c r="BO4" s="27">
        <v>346.121949017014</v>
      </c>
      <c r="BR4" s="31">
        <f t="shared" si="0"/>
        <v>6.1636219142875833E-3</v>
      </c>
      <c r="BS4" s="24">
        <f t="shared" si="1"/>
        <v>2.9436131151775596E-3</v>
      </c>
      <c r="BT4" s="24">
        <f t="shared" si="2"/>
        <v>5.0189922083119162E-3</v>
      </c>
      <c r="BU4" s="24">
        <f t="shared" si="3"/>
        <v>1.1773707829694101E-3</v>
      </c>
      <c r="BV4" s="24">
        <f t="shared" si="4"/>
        <v>5.4128344350890378E-3</v>
      </c>
      <c r="BW4" s="24">
        <f t="shared" si="4"/>
        <v>5.5878225108769945E-3</v>
      </c>
      <c r="BX4" s="24">
        <f t="shared" si="5"/>
        <v>4.3719514868174793E-3</v>
      </c>
      <c r="BY4" s="24">
        <f t="shared" si="6"/>
        <v>3.6522009292333413E-3</v>
      </c>
    </row>
    <row r="5" spans="1:77" x14ac:dyDescent="0.3">
      <c r="A5" s="6" t="s">
        <v>71</v>
      </c>
      <c r="B5" s="27">
        <v>108004.6566</v>
      </c>
      <c r="C5" s="27">
        <v>255.60963004000001</v>
      </c>
      <c r="D5" s="27">
        <v>14272.217618999999</v>
      </c>
      <c r="E5" s="27">
        <v>14380.765138000001</v>
      </c>
      <c r="F5" s="27">
        <v>12945.039382000001</v>
      </c>
      <c r="G5" s="27">
        <v>387.78482330999998</v>
      </c>
      <c r="H5" s="27">
        <v>30070.028700999999</v>
      </c>
      <c r="J5" s="29" t="s">
        <v>71</v>
      </c>
      <c r="K5" s="27">
        <v>1394.81429974294</v>
      </c>
      <c r="L5" s="27">
        <v>1300.03090134545</v>
      </c>
      <c r="M5" s="27">
        <v>1299.5553953905301</v>
      </c>
      <c r="N5" s="27">
        <v>1679.01472448288</v>
      </c>
      <c r="O5" s="27">
        <v>2758.4907779684099</v>
      </c>
      <c r="P5" s="27">
        <v>37370.994502863003</v>
      </c>
      <c r="Q5" s="27">
        <v>108464.459612978</v>
      </c>
      <c r="R5" s="27">
        <v>3098.3543130818898</v>
      </c>
      <c r="S5" s="27">
        <v>1216.26277532564</v>
      </c>
      <c r="T5" s="27">
        <v>612.39484361976702</v>
      </c>
      <c r="U5" s="27">
        <v>2510.6511602525602</v>
      </c>
      <c r="V5" s="27">
        <v>933.17707380302704</v>
      </c>
      <c r="W5" s="27">
        <v>933.17707380302704</v>
      </c>
      <c r="X5" s="27">
        <v>88.621377998975007</v>
      </c>
      <c r="Y5" s="27">
        <v>557.27262487915903</v>
      </c>
      <c r="Z5" s="27">
        <v>35.415064375799801</v>
      </c>
      <c r="AA5" s="27">
        <v>220.237955226331</v>
      </c>
      <c r="AB5" s="27">
        <v>176.17066595082599</v>
      </c>
      <c r="AC5" s="27">
        <v>200.57705637082299</v>
      </c>
      <c r="AD5" s="27">
        <v>256.828851336828</v>
      </c>
      <c r="AE5" s="27">
        <v>0</v>
      </c>
      <c r="AF5" s="27">
        <v>12847.796972833499</v>
      </c>
      <c r="AG5" s="27">
        <v>1338.92824219977</v>
      </c>
      <c r="AH5" s="27">
        <v>14275.3465930323</v>
      </c>
      <c r="AI5" s="27">
        <v>181.336316863451</v>
      </c>
      <c r="AJ5" s="27">
        <v>833.91774572992301</v>
      </c>
      <c r="AK5" s="27">
        <v>10.439540226083899</v>
      </c>
      <c r="AL5" s="27">
        <v>8585.5403638552198</v>
      </c>
      <c r="AM5" s="27">
        <v>28.3039181644317</v>
      </c>
      <c r="AN5" s="27">
        <v>57.375298202681897</v>
      </c>
      <c r="AO5" s="27">
        <v>798.29851717124905</v>
      </c>
      <c r="AP5" s="27">
        <v>5.8722360929689099</v>
      </c>
      <c r="AQ5" s="27">
        <v>4.7887966511791902</v>
      </c>
      <c r="AR5" s="27">
        <v>411.69930642592101</v>
      </c>
      <c r="AS5" s="27">
        <v>14453.1740876227</v>
      </c>
      <c r="AT5" s="27">
        <v>13015.647079349799</v>
      </c>
      <c r="AU5" s="27">
        <v>1437.52700827284</v>
      </c>
      <c r="AV5" s="27">
        <v>7.0752415438967704</v>
      </c>
      <c r="AW5" s="27">
        <v>0.27414444683278399</v>
      </c>
      <c r="AX5" s="27">
        <v>1075.95408577081</v>
      </c>
      <c r="AY5" s="27">
        <v>16.796939433522301</v>
      </c>
      <c r="AZ5" s="27">
        <v>3685.18578095978</v>
      </c>
      <c r="BA5" s="27">
        <v>14.8992859229374</v>
      </c>
      <c r="BB5" s="27">
        <v>19.471761658316598</v>
      </c>
      <c r="BC5" s="27">
        <v>6054.7325788014496</v>
      </c>
      <c r="BD5" s="27">
        <v>849.31897513472995</v>
      </c>
      <c r="BE5" s="27">
        <v>520.61205520373403</v>
      </c>
      <c r="BF5" s="27">
        <v>303.49100712644002</v>
      </c>
      <c r="BG5" s="27">
        <v>0.37658554760054402</v>
      </c>
      <c r="BH5" s="27">
        <v>389.143908684557</v>
      </c>
      <c r="BI5" s="27">
        <v>5239.6291392455596</v>
      </c>
      <c r="BJ5" s="27">
        <v>0</v>
      </c>
      <c r="BK5" s="27">
        <v>168.104483011513</v>
      </c>
      <c r="BL5" s="27">
        <v>2035.4822550189799</v>
      </c>
      <c r="BM5" s="27">
        <v>2033.9468605433301</v>
      </c>
      <c r="BN5" s="27">
        <v>30188.4836367444</v>
      </c>
      <c r="BO5" s="27">
        <v>1097.9793696136901</v>
      </c>
      <c r="BR5" s="31">
        <f t="shared" si="0"/>
        <v>6.2080018457997023E-3</v>
      </c>
      <c r="BS5" s="24">
        <f t="shared" si="1"/>
        <v>4.2572517468473159E-3</v>
      </c>
      <c r="BT5" s="24">
        <f t="shared" si="2"/>
        <v>4.7698566624316445E-3</v>
      </c>
      <c r="BU5" s="24">
        <f t="shared" si="3"/>
        <v>2.1923530847339605E-4</v>
      </c>
      <c r="BV5" s="24">
        <f t="shared" si="4"/>
        <v>5.0351249692107206E-3</v>
      </c>
      <c r="BW5" s="24">
        <f t="shared" si="4"/>
        <v>5.4544212084806773E-3</v>
      </c>
      <c r="BX5" s="24">
        <f t="shared" si="5"/>
        <v>3.5047410132153524E-3</v>
      </c>
      <c r="BY5" s="24">
        <f t="shared" si="6"/>
        <v>3.9393023838537895E-3</v>
      </c>
    </row>
    <row r="6" spans="1:77" x14ac:dyDescent="0.3">
      <c r="A6" s="6" t="s">
        <v>122</v>
      </c>
      <c r="B6" s="27">
        <v>71492.848744999996</v>
      </c>
      <c r="C6" s="27">
        <v>164.4978802</v>
      </c>
      <c r="D6" s="27">
        <v>9935.9476496000007</v>
      </c>
      <c r="E6" s="27">
        <v>13225.530843</v>
      </c>
      <c r="F6" s="27">
        <v>9382.1471234000001</v>
      </c>
      <c r="G6" s="27">
        <v>932.69045494</v>
      </c>
      <c r="H6" s="27">
        <v>25998.868338</v>
      </c>
      <c r="J6" s="29" t="s">
        <v>122</v>
      </c>
      <c r="K6" s="27">
        <v>904.69196419627804</v>
      </c>
      <c r="L6" s="27">
        <v>781.31294821772701</v>
      </c>
      <c r="M6" s="27">
        <v>780.71925774930105</v>
      </c>
      <c r="N6" s="27">
        <v>997.55239779096803</v>
      </c>
      <c r="O6" s="27">
        <v>2376.6713689138101</v>
      </c>
      <c r="P6" s="27">
        <v>44959.724550020699</v>
      </c>
      <c r="Q6" s="27">
        <v>71786.378820637401</v>
      </c>
      <c r="R6" s="27">
        <v>2216.4391410201802</v>
      </c>
      <c r="S6" s="27">
        <v>1173.1572661350201</v>
      </c>
      <c r="T6" s="27">
        <v>395.44458377089501</v>
      </c>
      <c r="U6" s="27">
        <v>1699.5462101396199</v>
      </c>
      <c r="V6" s="27">
        <v>578.77328345332</v>
      </c>
      <c r="W6" s="27">
        <v>578.77328345332</v>
      </c>
      <c r="X6" s="27">
        <v>61.4765685058725</v>
      </c>
      <c r="Y6" s="27">
        <v>405.34447004414602</v>
      </c>
      <c r="Z6" s="27">
        <v>22.883659811218099</v>
      </c>
      <c r="AA6" s="27">
        <v>160.470828060428</v>
      </c>
      <c r="AB6" s="27">
        <v>123.259608586561</v>
      </c>
      <c r="AC6" s="27">
        <v>131.135589595049</v>
      </c>
      <c r="AD6" s="27">
        <v>165.23036238473901</v>
      </c>
      <c r="AE6" s="27">
        <v>0</v>
      </c>
      <c r="AF6" s="27">
        <v>8957.9936544364991</v>
      </c>
      <c r="AG6" s="27">
        <v>933.84514382402597</v>
      </c>
      <c r="AH6" s="27">
        <v>9953.3153667663992</v>
      </c>
      <c r="AI6" s="27">
        <v>133.67342542050301</v>
      </c>
      <c r="AJ6" s="27">
        <v>863.190670905052</v>
      </c>
      <c r="AK6" s="27">
        <v>9.2061733824964094</v>
      </c>
      <c r="AL6" s="27">
        <v>10040.9140580366</v>
      </c>
      <c r="AM6" s="27">
        <v>20.154802052503001</v>
      </c>
      <c r="AN6" s="27">
        <v>45.687598891075098</v>
      </c>
      <c r="AO6" s="27">
        <v>571.632051235414</v>
      </c>
      <c r="AP6" s="27">
        <v>7.0938462386393004</v>
      </c>
      <c r="AQ6" s="27">
        <v>4.63130111278294</v>
      </c>
      <c r="AR6" s="27">
        <v>277.684382898747</v>
      </c>
      <c r="AS6" s="27">
        <v>13274.129392209899</v>
      </c>
      <c r="AT6" s="27">
        <v>9429.7367198223001</v>
      </c>
      <c r="AU6" s="27">
        <v>3844.3926723876598</v>
      </c>
      <c r="AV6" s="27">
        <v>4.9125016396875898</v>
      </c>
      <c r="AW6" s="27">
        <v>0.36394335223796698</v>
      </c>
      <c r="AX6" s="27">
        <v>855.03444666743803</v>
      </c>
      <c r="AY6" s="27">
        <v>11.5404495224237</v>
      </c>
      <c r="AZ6" s="27">
        <v>2607.6245102156599</v>
      </c>
      <c r="BA6" s="27">
        <v>12.185403748959599</v>
      </c>
      <c r="BB6" s="27">
        <v>12.9185268715862</v>
      </c>
      <c r="BC6" s="27">
        <v>4424.5272008465699</v>
      </c>
      <c r="BD6" s="27">
        <v>877.52309628047203</v>
      </c>
      <c r="BE6" s="27">
        <v>351.445799919531</v>
      </c>
      <c r="BF6" s="27">
        <v>212.75576403930799</v>
      </c>
      <c r="BG6" s="27">
        <v>0.33801718723303298</v>
      </c>
      <c r="BH6" s="27">
        <v>933.87544811697603</v>
      </c>
      <c r="BI6" s="27">
        <v>6415.5855818755599</v>
      </c>
      <c r="BJ6" s="27">
        <v>0</v>
      </c>
      <c r="BK6" s="27">
        <v>133.87174567458601</v>
      </c>
      <c r="BL6" s="27">
        <v>1478.3254849551099</v>
      </c>
      <c r="BM6" s="27">
        <v>1525.14301975892</v>
      </c>
      <c r="BN6" s="27">
        <v>26080.8499611435</v>
      </c>
      <c r="BO6" s="27">
        <v>860.14808453898604</v>
      </c>
      <c r="BR6" s="31">
        <f t="shared" si="0"/>
        <v>6.1764915749720492E-3</v>
      </c>
      <c r="BS6" s="24">
        <f>IF(Q6&lt;&gt;0,(Q6-B6)/B6,"")</f>
        <v>4.1057263878848307E-3</v>
      </c>
      <c r="BT6" s="24">
        <f>IF(AD6&lt;&gt;0,(AD6-C6)/C6,"")</f>
        <v>4.4528366192223591E-3</v>
      </c>
      <c r="BU6" s="24">
        <f>IF(AH6&lt;&gt;0,(AH6-D6)/D6,"")</f>
        <v>1.7479678616359952E-3</v>
      </c>
      <c r="BV6" s="24">
        <f>IF(AS6&lt;&gt;0,(AS6-E6)/E6,"")</f>
        <v>3.6746010263641799E-3</v>
      </c>
      <c r="BW6" s="24">
        <f>IF(AT6&lt;&gt;0,(AT6-F6)/F6,"")</f>
        <v>5.0723566574229981E-3</v>
      </c>
      <c r="BX6" s="24">
        <f>IF(BH6&lt;&gt;0,(BH6-G6)/G6,"")</f>
        <v>1.270510672324042E-3</v>
      </c>
      <c r="BY6" s="24">
        <f>IF(BN6&lt;&gt;0,(BN6-H6)/H6,"")</f>
        <v>3.1532765994924184E-3</v>
      </c>
    </row>
    <row r="7" spans="1:77" x14ac:dyDescent="0.3">
      <c r="A7" s="6" t="s">
        <v>123</v>
      </c>
      <c r="B7" s="27">
        <v>889626.47459</v>
      </c>
      <c r="C7" s="27">
        <v>1636.2188934999999</v>
      </c>
      <c r="D7" s="27">
        <v>70487.518492999996</v>
      </c>
      <c r="E7" s="27">
        <v>107334.27968000001</v>
      </c>
      <c r="F7" s="27">
        <v>95551.794045999995</v>
      </c>
      <c r="G7" s="27">
        <v>3903.9072463000002</v>
      </c>
      <c r="H7" s="27">
        <v>243516.09099999999</v>
      </c>
      <c r="J7" s="29" t="s">
        <v>123</v>
      </c>
      <c r="K7" s="27">
        <v>11800.184198074799</v>
      </c>
      <c r="L7" s="27">
        <v>11386.223434475</v>
      </c>
      <c r="M7" s="27">
        <v>11379.2527042275</v>
      </c>
      <c r="N7" s="27">
        <v>14627.4114659633</v>
      </c>
      <c r="O7" s="27">
        <v>15175.374244917501</v>
      </c>
      <c r="P7" s="27">
        <v>331510.79162394302</v>
      </c>
      <c r="Q7" s="27">
        <v>892393.62067318102</v>
      </c>
      <c r="R7" s="27">
        <v>19298.941573893</v>
      </c>
      <c r="S7" s="27">
        <v>8352.3522002896698</v>
      </c>
      <c r="T7" s="27">
        <v>5542.97158692835</v>
      </c>
      <c r="U7" s="27">
        <v>13811.9759173905</v>
      </c>
      <c r="V7" s="27">
        <v>8306.2958515480295</v>
      </c>
      <c r="W7" s="27">
        <v>8306.2958515480295</v>
      </c>
      <c r="X7" s="27">
        <v>392.61599475299897</v>
      </c>
      <c r="Y7" s="27">
        <v>5214.8631897077203</v>
      </c>
      <c r="Z7" s="27">
        <v>319.26495776379699</v>
      </c>
      <c r="AA7" s="27">
        <v>2054.1485839371198</v>
      </c>
      <c r="AB7" s="27">
        <v>1477.81356113736</v>
      </c>
      <c r="AC7" s="27">
        <v>1712.29780784432</v>
      </c>
      <c r="AD7" s="27">
        <v>1642.38926117605</v>
      </c>
      <c r="AE7" s="27">
        <v>0</v>
      </c>
      <c r="AF7" s="27">
        <v>63382.426748237704</v>
      </c>
      <c r="AG7" s="27">
        <v>6649.8960298064803</v>
      </c>
      <c r="AH7" s="27">
        <v>70424.938772797206</v>
      </c>
      <c r="AI7" s="27">
        <v>1956.1233218469099</v>
      </c>
      <c r="AJ7" s="27">
        <v>6852.5512455507896</v>
      </c>
      <c r="AK7" s="27">
        <v>61.8527764539758</v>
      </c>
      <c r="AL7" s="27">
        <v>77598.049225552604</v>
      </c>
      <c r="AM7" s="27">
        <v>136.15629001802199</v>
      </c>
      <c r="AN7" s="27">
        <v>378.58722252903101</v>
      </c>
      <c r="AO7" s="27">
        <v>6699.1631301222897</v>
      </c>
      <c r="AP7" s="27">
        <v>175.783320579595</v>
      </c>
      <c r="AQ7" s="27">
        <v>58.680054123469802</v>
      </c>
      <c r="AR7" s="27">
        <v>1990.6275019858101</v>
      </c>
      <c r="AS7" s="27">
        <v>107609.873915851</v>
      </c>
      <c r="AT7" s="27">
        <v>95985.331026253494</v>
      </c>
      <c r="AU7" s="27">
        <v>11624.542889598</v>
      </c>
      <c r="AV7" s="27">
        <v>34.181796546459601</v>
      </c>
      <c r="AW7" s="27">
        <v>9.6107668310212304</v>
      </c>
      <c r="AX7" s="27">
        <v>6690.1844569740397</v>
      </c>
      <c r="AY7" s="27">
        <v>109.91118815236101</v>
      </c>
      <c r="AZ7" s="27">
        <v>29234.699173707599</v>
      </c>
      <c r="BA7" s="27">
        <v>136.84084501992399</v>
      </c>
      <c r="BB7" s="27">
        <v>179.36752569762501</v>
      </c>
      <c r="BC7" s="27">
        <v>46038.906056206797</v>
      </c>
      <c r="BD7" s="27">
        <v>6663.6011345196302</v>
      </c>
      <c r="BE7" s="27">
        <v>2035.3448409089599</v>
      </c>
      <c r="BF7" s="27">
        <v>2012.7014507515</v>
      </c>
      <c r="BG7" s="27">
        <v>2.7326296448905101</v>
      </c>
      <c r="BH7" s="27">
        <v>3912.2769862376399</v>
      </c>
      <c r="BI7" s="27">
        <v>46837.7580233872</v>
      </c>
      <c r="BJ7" s="27">
        <v>0</v>
      </c>
      <c r="BK7" s="27">
        <v>1439.23926029225</v>
      </c>
      <c r="BL7" s="27">
        <v>18504.012245272501</v>
      </c>
      <c r="BM7" s="27">
        <v>18927.9746454538</v>
      </c>
      <c r="BN7" s="27">
        <v>244290.799616395</v>
      </c>
      <c r="BO7" s="27">
        <v>10058.0794492859</v>
      </c>
      <c r="BR7" s="31">
        <f t="shared" si="0"/>
        <v>5.5749568490168627E-3</v>
      </c>
      <c r="BS7" s="24">
        <f t="shared" ref="BS7:BS47" si="7">IF(Q7&lt;&gt;0,(Q7-B7)/B7,"")</f>
        <v>3.1104583352876422E-3</v>
      </c>
      <c r="BT7" s="24">
        <f t="shared" ref="BT7:BT47" si="8">IF(AD7&lt;&gt;0,(AD7-C7)/C7,"")</f>
        <v>3.771113816471825E-3</v>
      </c>
      <c r="BU7" s="24">
        <f t="shared" ref="BU7:BU47" si="9">IF(AH7&lt;&gt;0,(AH7-D7)/D7,"")</f>
        <v>-8.8781278644394965E-4</v>
      </c>
      <c r="BV7" s="24">
        <f t="shared" ref="BV7:BW47" si="10">IF(AS7&lt;&gt;0,(AS7-E7)/E7,"")</f>
        <v>2.5676255216193094E-3</v>
      </c>
      <c r="BW7" s="24">
        <f t="shared" si="10"/>
        <v>4.5371935145957377E-3</v>
      </c>
      <c r="BX7" s="24">
        <f t="shared" ref="BX7:BX47" si="11">IF(BH7&lt;&gt;0,(BH7-G7)/G7,"")</f>
        <v>2.143939240762509E-3</v>
      </c>
      <c r="BY7" s="24">
        <f t="shared" ref="BY7:BY47" si="12">IF(BN7&lt;&gt;0,(BN7-H7)/H7,"")</f>
        <v>3.1813446627435198E-3</v>
      </c>
    </row>
    <row r="8" spans="1:77" x14ac:dyDescent="0.3">
      <c r="A8" s="6" t="s">
        <v>72</v>
      </c>
      <c r="B8" s="27">
        <v>917818.89066999999</v>
      </c>
      <c r="C8" s="27">
        <v>1316.3369485000001</v>
      </c>
      <c r="D8" s="27">
        <v>114543.31405</v>
      </c>
      <c r="E8" s="27">
        <v>90483.696565000006</v>
      </c>
      <c r="F8" s="27">
        <v>71189.459598000001</v>
      </c>
      <c r="G8" s="27">
        <v>3719.9800067000001</v>
      </c>
      <c r="H8" s="27">
        <v>277117.96250000002</v>
      </c>
      <c r="J8" s="29" t="s">
        <v>72</v>
      </c>
      <c r="K8" s="27">
        <v>16606.186770842902</v>
      </c>
      <c r="L8" s="27">
        <v>6795.5963326207702</v>
      </c>
      <c r="M8" s="27">
        <v>6790.44498735462</v>
      </c>
      <c r="N8" s="27">
        <v>8289.1020983647104</v>
      </c>
      <c r="O8" s="27">
        <v>10273.185091028699</v>
      </c>
      <c r="P8" s="27">
        <v>479637.56170035998</v>
      </c>
      <c r="Q8" s="27">
        <v>919512.83890628698</v>
      </c>
      <c r="R8" s="27">
        <v>13296.5272059571</v>
      </c>
      <c r="S8" s="27">
        <v>7473.1124494515298</v>
      </c>
      <c r="T8" s="27">
        <v>4406.0577828069099</v>
      </c>
      <c r="U8" s="27">
        <v>14106.865017693101</v>
      </c>
      <c r="V8" s="27">
        <v>5587.4784177441297</v>
      </c>
      <c r="W8" s="27">
        <v>5587.4784177441297</v>
      </c>
      <c r="X8" s="27">
        <v>637.33953912377297</v>
      </c>
      <c r="Y8" s="27">
        <v>7716.5965263987</v>
      </c>
      <c r="Z8" s="27">
        <v>196.109819494965</v>
      </c>
      <c r="AA8" s="27">
        <v>2249.4532002621299</v>
      </c>
      <c r="AB8" s="27">
        <v>2888.7184277531001</v>
      </c>
      <c r="AC8" s="27">
        <v>1158.57354012269</v>
      </c>
      <c r="AD8" s="27">
        <v>1320.9081197330199</v>
      </c>
      <c r="AE8" s="27">
        <v>0</v>
      </c>
      <c r="AF8" s="27">
        <v>103223.79551161001</v>
      </c>
      <c r="AG8" s="27">
        <v>10832.0070894029</v>
      </c>
      <c r="AH8" s="27">
        <v>114693.142140136</v>
      </c>
      <c r="AI8" s="27">
        <v>1507.7195675426101</v>
      </c>
      <c r="AJ8" s="27">
        <v>6403.6755767511504</v>
      </c>
      <c r="AK8" s="27">
        <v>121.478000306222</v>
      </c>
      <c r="AL8" s="27">
        <v>116201.018340924</v>
      </c>
      <c r="AM8" s="27">
        <v>138.11774575196901</v>
      </c>
      <c r="AN8" s="27">
        <v>329.93581262917701</v>
      </c>
      <c r="AO8" s="27">
        <v>6734.6703085919598</v>
      </c>
      <c r="AP8" s="27">
        <v>462.985867612449</v>
      </c>
      <c r="AQ8" s="27">
        <v>79.588310432822396</v>
      </c>
      <c r="AR8" s="27">
        <v>1243.4449623703999</v>
      </c>
      <c r="AS8" s="27">
        <v>90798.360443271406</v>
      </c>
      <c r="AT8" s="27">
        <v>71481.873448005805</v>
      </c>
      <c r="AU8" s="27">
        <v>19316.486995265499</v>
      </c>
      <c r="AV8" s="27">
        <v>27.4685688145196</v>
      </c>
      <c r="AW8" s="27">
        <v>25.1225028860596</v>
      </c>
      <c r="AX8" s="27">
        <v>6293.2134445565098</v>
      </c>
      <c r="AY8" s="27">
        <v>112.34558668419299</v>
      </c>
      <c r="AZ8" s="27">
        <v>19080.881344709102</v>
      </c>
      <c r="BA8" s="27">
        <v>124.98498586407401</v>
      </c>
      <c r="BB8" s="27">
        <v>221.12023876056099</v>
      </c>
      <c r="BC8" s="27">
        <v>32304.616728781799</v>
      </c>
      <c r="BD8" s="27">
        <v>9558.9416315375292</v>
      </c>
      <c r="BE8" s="27">
        <v>1337.1390858093901</v>
      </c>
      <c r="BF8" s="27">
        <v>2837.8135314186102</v>
      </c>
      <c r="BG8" s="27">
        <v>6.9464220258271503</v>
      </c>
      <c r="BH8" s="27">
        <v>3724.1543935580899</v>
      </c>
      <c r="BI8" s="27">
        <v>75755.183800161496</v>
      </c>
      <c r="BJ8" s="27">
        <v>0</v>
      </c>
      <c r="BK8" s="27">
        <v>2444.9889968216398</v>
      </c>
      <c r="BL8" s="27">
        <v>23477.7501576295</v>
      </c>
      <c r="BM8" s="27">
        <v>20897.9141721456</v>
      </c>
      <c r="BN8" s="27">
        <v>277823.04593550297</v>
      </c>
      <c r="BO8" s="27">
        <v>15475.3917180398</v>
      </c>
      <c r="BR8" s="31">
        <f t="shared" si="0"/>
        <v>5.5569106158505077E-3</v>
      </c>
      <c r="BS8" s="24">
        <f t="shared" si="7"/>
        <v>1.8456236339289352E-3</v>
      </c>
      <c r="BT8" s="24">
        <f t="shared" si="8"/>
        <v>3.4726452358788801E-3</v>
      </c>
      <c r="BU8" s="24">
        <f t="shared" si="9"/>
        <v>1.3080474524300497E-3</v>
      </c>
      <c r="BV8" s="24">
        <f t="shared" si="10"/>
        <v>3.4775754110063072E-3</v>
      </c>
      <c r="BW8" s="24">
        <f t="shared" si="10"/>
        <v>4.107544173772861E-3</v>
      </c>
      <c r="BX8" s="24">
        <f t="shared" si="11"/>
        <v>1.1221530359225914E-3</v>
      </c>
      <c r="BY8" s="24">
        <f t="shared" si="12"/>
        <v>2.544344037254355E-3</v>
      </c>
    </row>
    <row r="9" spans="1:77" x14ac:dyDescent="0.3">
      <c r="A9" s="6" t="s">
        <v>124</v>
      </c>
      <c r="B9" s="27">
        <v>117444.82974</v>
      </c>
      <c r="C9" s="27">
        <v>153.61071526000001</v>
      </c>
      <c r="D9" s="27">
        <v>27011.961888000002</v>
      </c>
      <c r="E9" s="27">
        <v>13091.297705000001</v>
      </c>
      <c r="F9" s="27">
        <v>8388.3354775000007</v>
      </c>
      <c r="G9" s="27">
        <v>221.88158043000001</v>
      </c>
      <c r="H9" s="27">
        <v>34199.823295000002</v>
      </c>
      <c r="J9" s="29" t="s">
        <v>124</v>
      </c>
      <c r="K9" s="27">
        <v>1417.4826291224999</v>
      </c>
      <c r="L9" s="27">
        <v>610.71861433714105</v>
      </c>
      <c r="M9" s="27">
        <v>609.87892060411002</v>
      </c>
      <c r="N9" s="27">
        <v>676.88010276294096</v>
      </c>
      <c r="O9" s="27">
        <v>1205.6126178459899</v>
      </c>
      <c r="P9" s="27">
        <v>66650.910239107296</v>
      </c>
      <c r="Q9" s="27">
        <v>117452.410923901</v>
      </c>
      <c r="R9" s="27">
        <v>1691.7120225390599</v>
      </c>
      <c r="S9" s="27">
        <v>968.04075325451902</v>
      </c>
      <c r="T9" s="27">
        <v>632.05564655434296</v>
      </c>
      <c r="U9" s="27">
        <v>786.95538584791302</v>
      </c>
      <c r="V9" s="27">
        <v>688.82654593164398</v>
      </c>
      <c r="W9" s="27">
        <v>688.82654593164398</v>
      </c>
      <c r="X9" s="27">
        <v>186.611891951475</v>
      </c>
      <c r="Y9" s="27">
        <v>1969.0361601183899</v>
      </c>
      <c r="Z9" s="27">
        <v>23.030867647370702</v>
      </c>
      <c r="AA9" s="27">
        <v>228.799523810468</v>
      </c>
      <c r="AB9" s="27">
        <v>338.02835556209499</v>
      </c>
      <c r="AC9" s="27">
        <v>94.169080337026003</v>
      </c>
      <c r="AD9" s="27">
        <v>153.8719615073</v>
      </c>
      <c r="AE9" s="27">
        <v>0</v>
      </c>
      <c r="AF9" s="27">
        <v>24310.894612014101</v>
      </c>
      <c r="AG9" s="27">
        <v>2514.72874639682</v>
      </c>
      <c r="AH9" s="27">
        <v>27012.235250362399</v>
      </c>
      <c r="AI9" s="27">
        <v>91.349497799004595</v>
      </c>
      <c r="AJ9" s="27">
        <v>1100.1776951669101</v>
      </c>
      <c r="AK9" s="27">
        <v>16.215820146938</v>
      </c>
      <c r="AL9" s="27">
        <v>14538.606658496299</v>
      </c>
      <c r="AM9" s="27">
        <v>18.740982379558702</v>
      </c>
      <c r="AN9" s="27">
        <v>40.012226613094398</v>
      </c>
      <c r="AO9" s="27">
        <v>1218.2978349509699</v>
      </c>
      <c r="AP9" s="27">
        <v>44.628015233938001</v>
      </c>
      <c r="AQ9" s="27">
        <v>12.3715603542827</v>
      </c>
      <c r="AR9" s="27">
        <v>100.65181501016799</v>
      </c>
      <c r="AS9" s="27">
        <v>13114.2745895269</v>
      </c>
      <c r="AT9" s="27">
        <v>8406.2927341170707</v>
      </c>
      <c r="AU9" s="27">
        <v>4707.9818554098601</v>
      </c>
      <c r="AV9" s="27">
        <v>2.6110110947601601</v>
      </c>
      <c r="AW9" s="27">
        <v>3.1413050259869699</v>
      </c>
      <c r="AX9" s="27">
        <v>897.40127228735105</v>
      </c>
      <c r="AY9" s="27">
        <v>11.387454047410399</v>
      </c>
      <c r="AZ9" s="27">
        <v>2080.8806293093398</v>
      </c>
      <c r="BA9" s="27">
        <v>19.834332468019198</v>
      </c>
      <c r="BB9" s="27">
        <v>37.806301691496202</v>
      </c>
      <c r="BC9" s="27">
        <v>3544.3610831307801</v>
      </c>
      <c r="BD9" s="27">
        <v>925.79478724185401</v>
      </c>
      <c r="BE9" s="27">
        <v>129.5179948963</v>
      </c>
      <c r="BF9" s="27">
        <v>226.47579865187299</v>
      </c>
      <c r="BG9" s="27">
        <v>1.9572968247931699</v>
      </c>
      <c r="BH9" s="27">
        <v>222.36327452504099</v>
      </c>
      <c r="BI9" s="27">
        <v>10049.255172617601</v>
      </c>
      <c r="BJ9" s="27">
        <v>0</v>
      </c>
      <c r="BK9" s="27">
        <v>223.47571959368801</v>
      </c>
      <c r="BL9" s="27">
        <v>3604.5804256155002</v>
      </c>
      <c r="BM9" s="27">
        <v>2003.9962799913999</v>
      </c>
      <c r="BN9" s="27">
        <v>34230.8604485303</v>
      </c>
      <c r="BO9" s="27">
        <v>2370.03962611099</v>
      </c>
      <c r="BR9" s="31">
        <f t="shared" si="0"/>
        <v>6.9084209515379294E-3</v>
      </c>
      <c r="BS9" s="24">
        <f t="shared" si="7"/>
        <v>6.4551022959305287E-5</v>
      </c>
      <c r="BT9" s="24">
        <f t="shared" si="8"/>
        <v>1.7007032800922177E-3</v>
      </c>
      <c r="BU9" s="24">
        <f t="shared" si="9"/>
        <v>1.0120048426345731E-5</v>
      </c>
      <c r="BV9" s="24">
        <f t="shared" si="10"/>
        <v>1.7551265768040285E-3</v>
      </c>
      <c r="BW9" s="24">
        <f t="shared" si="10"/>
        <v>2.140741350323517E-3</v>
      </c>
      <c r="BX9" s="24">
        <f t="shared" si="11"/>
        <v>2.1709512529497475E-3</v>
      </c>
      <c r="BY9" s="24">
        <f t="shared" si="12"/>
        <v>9.0752379807868769E-4</v>
      </c>
    </row>
    <row r="10" spans="1:77" x14ac:dyDescent="0.3">
      <c r="A10" s="6" t="s">
        <v>125</v>
      </c>
      <c r="B10" s="27">
        <v>122892.94627</v>
      </c>
      <c r="C10" s="27">
        <v>188.29381742000001</v>
      </c>
      <c r="D10" s="27">
        <v>52642.889301000003</v>
      </c>
      <c r="E10" s="27">
        <v>15970.239949999999</v>
      </c>
      <c r="F10" s="27">
        <v>8814.6555494000004</v>
      </c>
      <c r="G10" s="27">
        <v>8769.8516146999991</v>
      </c>
      <c r="H10" s="27">
        <v>38110.123519000001</v>
      </c>
      <c r="J10" s="29" t="s">
        <v>125</v>
      </c>
      <c r="K10" s="27">
        <v>1086.4226043143301</v>
      </c>
      <c r="L10" s="27">
        <v>600.21653296297802</v>
      </c>
      <c r="M10" s="27">
        <v>599.48354423856199</v>
      </c>
      <c r="N10" s="27">
        <v>527.88550931728196</v>
      </c>
      <c r="O10" s="27">
        <v>1367.9901294174799</v>
      </c>
      <c r="P10" s="27">
        <v>50673.760802834397</v>
      </c>
      <c r="Q10" s="27">
        <v>122778.983640602</v>
      </c>
      <c r="R10" s="27">
        <v>1924.4286474799501</v>
      </c>
      <c r="S10" s="27">
        <v>1790.0020363772501</v>
      </c>
      <c r="T10" s="27">
        <v>756.64420911291495</v>
      </c>
      <c r="U10" s="27">
        <v>601.17695130527795</v>
      </c>
      <c r="V10" s="27">
        <v>812.67283966952596</v>
      </c>
      <c r="W10" s="27">
        <v>812.67283966952596</v>
      </c>
      <c r="X10" s="27">
        <v>376.37364440549499</v>
      </c>
      <c r="Y10" s="27">
        <v>3493.0810759624501</v>
      </c>
      <c r="Z10" s="27">
        <v>21.1712473047724</v>
      </c>
      <c r="AA10" s="27">
        <v>196.56093622359299</v>
      </c>
      <c r="AB10" s="27">
        <v>289.68168098304</v>
      </c>
      <c r="AC10" s="27">
        <v>74.048070113311994</v>
      </c>
      <c r="AD10" s="27">
        <v>188.13398546051801</v>
      </c>
      <c r="AE10" s="27">
        <v>0</v>
      </c>
      <c r="AF10" s="27">
        <v>47300.280514558799</v>
      </c>
      <c r="AG10" s="27">
        <v>4879.1968753892497</v>
      </c>
      <c r="AH10" s="27">
        <v>52555.851034353502</v>
      </c>
      <c r="AI10" s="27">
        <v>70.140787965883504</v>
      </c>
      <c r="AJ10" s="27">
        <v>1509.1024247369601</v>
      </c>
      <c r="AK10" s="27">
        <v>8.2376496524964509</v>
      </c>
      <c r="AL10" s="27">
        <v>15684.6799368177</v>
      </c>
      <c r="AM10" s="27">
        <v>21.504519034155098</v>
      </c>
      <c r="AN10" s="27">
        <v>37.2765407276354</v>
      </c>
      <c r="AO10" s="27">
        <v>2433.1573569889201</v>
      </c>
      <c r="AP10" s="27">
        <v>55.080537376610003</v>
      </c>
      <c r="AQ10" s="27">
        <v>11.4411612846332</v>
      </c>
      <c r="AR10" s="27">
        <v>60.788746066127601</v>
      </c>
      <c r="AS10" s="27">
        <v>15984.8293585872</v>
      </c>
      <c r="AT10" s="27">
        <v>8819.0348029012803</v>
      </c>
      <c r="AU10" s="27">
        <v>7165.7945556859904</v>
      </c>
      <c r="AV10" s="27">
        <v>1.6529433357033001</v>
      </c>
      <c r="AW10" s="27">
        <v>5.6867644416519196</v>
      </c>
      <c r="AX10" s="27">
        <v>1214.39920148591</v>
      </c>
      <c r="AY10" s="27">
        <v>9.6110419594680394</v>
      </c>
      <c r="AZ10" s="27">
        <v>1621.7225482123199</v>
      </c>
      <c r="BA10" s="27">
        <v>15.436936787976</v>
      </c>
      <c r="BB10" s="27">
        <v>32.413111879054398</v>
      </c>
      <c r="BC10" s="27">
        <v>3062.1500911060002</v>
      </c>
      <c r="BD10" s="27">
        <v>1082.2965384022</v>
      </c>
      <c r="BE10" s="27">
        <v>109.408294118619</v>
      </c>
      <c r="BF10" s="27">
        <v>117.634722024724</v>
      </c>
      <c r="BG10" s="27">
        <v>1.4326364192529599</v>
      </c>
      <c r="BH10" s="27">
        <v>8722.4079445757998</v>
      </c>
      <c r="BI10" s="27">
        <v>10680.872099541801</v>
      </c>
      <c r="BJ10" s="27">
        <v>0</v>
      </c>
      <c r="BK10" s="27">
        <v>209.819026408946</v>
      </c>
      <c r="BL10" s="27">
        <v>4350.8264295075496</v>
      </c>
      <c r="BM10" s="27">
        <v>1805.50520183865</v>
      </c>
      <c r="BN10" s="27">
        <v>38109.834152901502</v>
      </c>
      <c r="BO10" s="27">
        <v>2459.8474677634599</v>
      </c>
      <c r="BR10" s="31">
        <f t="shared" si="0"/>
        <v>7.1614032880844359E-3</v>
      </c>
      <c r="BS10" s="24">
        <f t="shared" si="7"/>
        <v>-9.2733255127284986E-4</v>
      </c>
      <c r="BT10" s="24">
        <f t="shared" si="8"/>
        <v>-8.4884337506149353E-4</v>
      </c>
      <c r="BU10" s="24">
        <f t="shared" si="9"/>
        <v>-1.6533717621165555E-3</v>
      </c>
      <c r="BV10" s="24">
        <f t="shared" si="10"/>
        <v>9.1353721878177066E-4</v>
      </c>
      <c r="BW10" s="24">
        <f t="shared" si="10"/>
        <v>4.9681504589002112E-4</v>
      </c>
      <c r="BX10" s="24">
        <f t="shared" si="11"/>
        <v>-5.4098600761584613E-3</v>
      </c>
      <c r="BY10" s="24">
        <f t="shared" si="12"/>
        <v>-7.5928932204823066E-6</v>
      </c>
    </row>
    <row r="11" spans="1:77" x14ac:dyDescent="0.3">
      <c r="A11" s="6" t="s">
        <v>126</v>
      </c>
      <c r="B11" s="27">
        <v>267799.32095999998</v>
      </c>
      <c r="C11" s="27">
        <v>568.47391135999999</v>
      </c>
      <c r="D11" s="27">
        <v>124401.51931</v>
      </c>
      <c r="E11" s="27">
        <v>36022.608220000002</v>
      </c>
      <c r="F11" s="27">
        <v>22797.065127000002</v>
      </c>
      <c r="G11" s="27">
        <v>1819.1299157000001</v>
      </c>
      <c r="H11" s="27">
        <v>101975.11831000001</v>
      </c>
      <c r="J11" s="29" t="s">
        <v>126</v>
      </c>
      <c r="K11" s="27">
        <v>5902.1837885963796</v>
      </c>
      <c r="L11" s="27">
        <v>1688.8276446751399</v>
      </c>
      <c r="M11" s="27">
        <v>1686.2887025729201</v>
      </c>
      <c r="N11" s="27">
        <v>1787.90460144842</v>
      </c>
      <c r="O11" s="27">
        <v>2303.0009422227099</v>
      </c>
      <c r="P11" s="27">
        <v>111904.89942750899</v>
      </c>
      <c r="Q11" s="27">
        <v>267425.79092026397</v>
      </c>
      <c r="R11" s="27">
        <v>4101.7555947800001</v>
      </c>
      <c r="S11" s="27">
        <v>2049.5508223932202</v>
      </c>
      <c r="T11" s="27">
        <v>1504.5085777142399</v>
      </c>
      <c r="U11" s="27">
        <v>2490.6609882386501</v>
      </c>
      <c r="V11" s="27">
        <v>1993.55177831489</v>
      </c>
      <c r="W11" s="27">
        <v>1993.55177831489</v>
      </c>
      <c r="X11" s="27">
        <v>866.77703886197503</v>
      </c>
      <c r="Y11" s="27">
        <v>4071.5800467027202</v>
      </c>
      <c r="Z11" s="27">
        <v>66.364910487055994</v>
      </c>
      <c r="AA11" s="27">
        <v>866.35644157696504</v>
      </c>
      <c r="AB11" s="27">
        <v>1531.65176443922</v>
      </c>
      <c r="AC11" s="27">
        <v>326.96107560954999</v>
      </c>
      <c r="AD11" s="27">
        <v>569.10458605466397</v>
      </c>
      <c r="AE11" s="27">
        <v>0</v>
      </c>
      <c r="AF11" s="27">
        <v>111837.175112022</v>
      </c>
      <c r="AG11" s="27">
        <v>11560.342141679999</v>
      </c>
      <c r="AH11" s="27">
        <v>124264.29429256399</v>
      </c>
      <c r="AI11" s="27">
        <v>320.65484429068999</v>
      </c>
      <c r="AJ11" s="27">
        <v>2664.8381268318999</v>
      </c>
      <c r="AK11" s="27">
        <v>50.954341286507102</v>
      </c>
      <c r="AL11" s="27">
        <v>48506.0023104383</v>
      </c>
      <c r="AM11" s="27">
        <v>49.161202621295502</v>
      </c>
      <c r="AN11" s="27">
        <v>108.696737269685</v>
      </c>
      <c r="AO11" s="27">
        <v>4912.5101550400404</v>
      </c>
      <c r="AP11" s="27">
        <v>72.6527506517413</v>
      </c>
      <c r="AQ11" s="27">
        <v>40.771412887117798</v>
      </c>
      <c r="AR11" s="27">
        <v>162.624803540622</v>
      </c>
      <c r="AS11" s="27">
        <v>36047.056232411203</v>
      </c>
      <c r="AT11" s="27">
        <v>22815.814497814601</v>
      </c>
      <c r="AU11" s="27">
        <v>13231.2417345965</v>
      </c>
      <c r="AV11" s="27">
        <v>6.3863463350915097</v>
      </c>
      <c r="AW11" s="27">
        <v>5.5603991468112799</v>
      </c>
      <c r="AX11" s="27">
        <v>2298.4168655786798</v>
      </c>
      <c r="AY11" s="27">
        <v>36.611192535149797</v>
      </c>
      <c r="AZ11" s="27">
        <v>5102.6023397653098</v>
      </c>
      <c r="BA11" s="27">
        <v>54.266506390647997</v>
      </c>
      <c r="BB11" s="27">
        <v>101.520709337125</v>
      </c>
      <c r="BC11" s="27">
        <v>9133.4537409679397</v>
      </c>
      <c r="BD11" s="27">
        <v>3380.4526143831699</v>
      </c>
      <c r="BE11" s="27">
        <v>239.14784547804399</v>
      </c>
      <c r="BF11" s="27">
        <v>435.80787369720599</v>
      </c>
      <c r="BG11" s="27">
        <v>4.6692752856363304</v>
      </c>
      <c r="BH11" s="27">
        <v>1821.89821568919</v>
      </c>
      <c r="BI11" s="27">
        <v>33161.351048681201</v>
      </c>
      <c r="BJ11" s="27">
        <v>0</v>
      </c>
      <c r="BK11" s="27">
        <v>929.29724300952796</v>
      </c>
      <c r="BL11" s="27">
        <v>8555.3608291164201</v>
      </c>
      <c r="BM11" s="27">
        <v>7489.5733308950103</v>
      </c>
      <c r="BN11" s="27">
        <v>101894.456350138</v>
      </c>
      <c r="BO11" s="27">
        <v>5741.2990929170901</v>
      </c>
      <c r="BR11" s="31">
        <f t="shared" si="0"/>
        <v>6.9752702801438851E-3</v>
      </c>
      <c r="BS11" s="24">
        <f t="shared" si="7"/>
        <v>-1.3948132444734768E-3</v>
      </c>
      <c r="BT11" s="24">
        <f t="shared" si="8"/>
        <v>1.1094171290203507E-3</v>
      </c>
      <c r="BU11" s="24">
        <f t="shared" si="9"/>
        <v>-1.1030815234181627E-3</v>
      </c>
      <c r="BV11" s="24">
        <f t="shared" si="10"/>
        <v>6.7868523739010611E-4</v>
      </c>
      <c r="BW11" s="24">
        <f t="shared" si="10"/>
        <v>8.2244669259611523E-4</v>
      </c>
      <c r="BX11" s="24">
        <f t="shared" si="11"/>
        <v>1.5217714607945892E-3</v>
      </c>
      <c r="BY11" s="24">
        <f t="shared" si="12"/>
        <v>-7.9099648226730083E-4</v>
      </c>
    </row>
    <row r="12" spans="1:77" x14ac:dyDescent="0.3">
      <c r="A12" s="6" t="s">
        <v>73</v>
      </c>
      <c r="B12" s="27">
        <v>254202.77588999999</v>
      </c>
      <c r="C12" s="27">
        <v>724.62901844999999</v>
      </c>
      <c r="D12" s="27">
        <v>57518.693419000003</v>
      </c>
      <c r="E12" s="27">
        <v>26102.660124000002</v>
      </c>
      <c r="F12" s="27">
        <v>21336.53485</v>
      </c>
      <c r="G12" s="27">
        <v>971.74808145999998</v>
      </c>
      <c r="H12" s="27">
        <v>87325.345858000001</v>
      </c>
      <c r="J12" s="29" t="s">
        <v>73</v>
      </c>
      <c r="K12" s="27">
        <v>4889.6724826138097</v>
      </c>
      <c r="L12" s="27">
        <v>2108.2777593011101</v>
      </c>
      <c r="M12" s="27">
        <v>2104.25081308586</v>
      </c>
      <c r="N12" s="27">
        <v>2571.8186744142499</v>
      </c>
      <c r="O12" s="27">
        <v>2621.9416373720001</v>
      </c>
      <c r="P12" s="27">
        <v>159096.21855429301</v>
      </c>
      <c r="Q12" s="27">
        <v>253981.464771573</v>
      </c>
      <c r="R12" s="27">
        <v>3818.4280935934698</v>
      </c>
      <c r="S12" s="27">
        <v>2599.1328685656199</v>
      </c>
      <c r="T12" s="27">
        <v>1392.7480217321699</v>
      </c>
      <c r="U12" s="27">
        <v>3035.45639503038</v>
      </c>
      <c r="V12" s="27">
        <v>1789.2994652508601</v>
      </c>
      <c r="W12" s="27">
        <v>1789.2994652508601</v>
      </c>
      <c r="X12" s="27">
        <v>377.43702155569002</v>
      </c>
      <c r="Y12" s="27">
        <v>2448.2657210116899</v>
      </c>
      <c r="Z12" s="27">
        <v>77.358570576092006</v>
      </c>
      <c r="AA12" s="27">
        <v>734.09023852378505</v>
      </c>
      <c r="AB12" s="27">
        <v>899.10832490109499</v>
      </c>
      <c r="AC12" s="27">
        <v>377.87223970196601</v>
      </c>
      <c r="AD12" s="27">
        <v>726.16700485568003</v>
      </c>
      <c r="AE12" s="27">
        <v>0</v>
      </c>
      <c r="AF12" s="27">
        <v>51670.164341341602</v>
      </c>
      <c r="AG12" s="27">
        <v>5363.7015393772899</v>
      </c>
      <c r="AH12" s="27">
        <v>57411.302902274598</v>
      </c>
      <c r="AI12" s="27">
        <v>432.60739118201798</v>
      </c>
      <c r="AJ12" s="27">
        <v>2113.07982498608</v>
      </c>
      <c r="AK12" s="27">
        <v>31.653567123574501</v>
      </c>
      <c r="AL12" s="27">
        <v>38421.050102111403</v>
      </c>
      <c r="AM12" s="27">
        <v>31.174792638767201</v>
      </c>
      <c r="AN12" s="27">
        <v>91.667639974205997</v>
      </c>
      <c r="AO12" s="27">
        <v>2217.4356303289801</v>
      </c>
      <c r="AP12" s="27">
        <v>35.2286847886594</v>
      </c>
      <c r="AQ12" s="27">
        <v>24.142570258547</v>
      </c>
      <c r="AR12" s="27">
        <v>257.56376196475901</v>
      </c>
      <c r="AS12" s="27">
        <v>26167.023709906</v>
      </c>
      <c r="AT12" s="27">
        <v>21396.842582352099</v>
      </c>
      <c r="AU12" s="27">
        <v>4770.1811275539103</v>
      </c>
      <c r="AV12" s="27">
        <v>7.4788678163770399</v>
      </c>
      <c r="AW12" s="27">
        <v>1.80777106113967</v>
      </c>
      <c r="AX12" s="27">
        <v>1722.9793855718499</v>
      </c>
      <c r="AY12" s="27">
        <v>32.008823570715997</v>
      </c>
      <c r="AZ12" s="27">
        <v>6030.5478904523297</v>
      </c>
      <c r="BA12" s="27">
        <v>34.829326252087398</v>
      </c>
      <c r="BB12" s="27">
        <v>52.159918980141804</v>
      </c>
      <c r="BC12" s="27">
        <v>10235.728117418101</v>
      </c>
      <c r="BD12" s="27">
        <v>2960.82260083647</v>
      </c>
      <c r="BE12" s="27">
        <v>242.01145645044801</v>
      </c>
      <c r="BF12" s="27">
        <v>346.84549535100302</v>
      </c>
      <c r="BG12" s="27">
        <v>1.5788823503475</v>
      </c>
      <c r="BH12" s="27">
        <v>973.69310683047001</v>
      </c>
      <c r="BI12" s="27">
        <v>25766.335644572599</v>
      </c>
      <c r="BJ12" s="27">
        <v>0</v>
      </c>
      <c r="BK12" s="27">
        <v>766.03114110185402</v>
      </c>
      <c r="BL12" s="27">
        <v>7500.1608262402997</v>
      </c>
      <c r="BM12" s="27">
        <v>6722.8851405347104</v>
      </c>
      <c r="BN12" s="27">
        <v>87375.280860023006</v>
      </c>
      <c r="BO12" s="27">
        <v>5018.0102544547099</v>
      </c>
      <c r="BR12" s="31">
        <f t="shared" si="0"/>
        <v>6.5742632979112585E-3</v>
      </c>
      <c r="BS12" s="24">
        <f t="shared" si="7"/>
        <v>-8.706085826645796E-4</v>
      </c>
      <c r="BT12" s="24">
        <f t="shared" si="8"/>
        <v>2.1224466127092684E-3</v>
      </c>
      <c r="BU12" s="24">
        <f t="shared" si="9"/>
        <v>-1.8670541756418122E-3</v>
      </c>
      <c r="BV12" s="24">
        <f t="shared" si="10"/>
        <v>2.4657864600864518E-3</v>
      </c>
      <c r="BW12" s="24">
        <f t="shared" si="10"/>
        <v>2.8265007779414222E-3</v>
      </c>
      <c r="BX12" s="24">
        <f t="shared" si="11"/>
        <v>2.0015736666520985E-3</v>
      </c>
      <c r="BY12" s="24">
        <f t="shared" si="12"/>
        <v>5.7182713142876502E-4</v>
      </c>
    </row>
    <row r="13" spans="1:77" x14ac:dyDescent="0.3">
      <c r="A13" s="6" t="s">
        <v>86</v>
      </c>
      <c r="B13" s="27">
        <v>1214.9916843000001</v>
      </c>
      <c r="C13" s="27">
        <v>2.8361373759999999</v>
      </c>
      <c r="D13" s="27">
        <v>356.80181872999998</v>
      </c>
      <c r="E13" s="27">
        <v>84.152479952999997</v>
      </c>
      <c r="F13" s="27">
        <v>47.400695689000003</v>
      </c>
      <c r="G13" s="27">
        <v>13.329497161999999</v>
      </c>
      <c r="H13" s="27">
        <v>810.87961514000006</v>
      </c>
      <c r="J13" s="29" t="s">
        <v>86</v>
      </c>
      <c r="K13" s="27">
        <v>6.1723082166261602E-3</v>
      </c>
      <c r="L13" s="27">
        <v>9.4626394001487998E-4</v>
      </c>
      <c r="M13" s="27">
        <v>9.45557639682535E-4</v>
      </c>
      <c r="N13" s="27">
        <v>2.90897032027645E-4</v>
      </c>
      <c r="O13" s="27">
        <v>4.1437277303824401E-3</v>
      </c>
      <c r="P13" s="27">
        <v>1.26775665126958E-2</v>
      </c>
      <c r="Q13" s="27">
        <v>0.41790791602594801</v>
      </c>
      <c r="R13" s="27">
        <v>5.5248161441161297E-3</v>
      </c>
      <c r="S13" s="27">
        <v>2.1212764770118498E-3</v>
      </c>
      <c r="T13" s="27">
        <v>3.0371422815853302E-3</v>
      </c>
      <c r="U13" s="27">
        <v>2.39524601597249E-3</v>
      </c>
      <c r="V13" s="27">
        <v>1.2170899103777001E-3</v>
      </c>
      <c r="W13" s="27">
        <v>1.2170899103777001E-3</v>
      </c>
      <c r="X13" s="27">
        <v>8.3761452404967194E-5</v>
      </c>
      <c r="Y13" s="27">
        <v>2.77494143950792E-3</v>
      </c>
      <c r="Z13" s="27">
        <v>1.14072857861406E-5</v>
      </c>
      <c r="AA13" s="27">
        <v>4.4388044996334698E-4</v>
      </c>
      <c r="AB13" s="27">
        <v>2.3177853734353999E-3</v>
      </c>
      <c r="AC13" s="27">
        <v>6.7286104029497696E-4</v>
      </c>
      <c r="AD13" s="27">
        <v>3.6350562454185201E-4</v>
      </c>
      <c r="AE13" s="27">
        <v>0</v>
      </c>
      <c r="AF13" s="27">
        <v>1.2453179671180601E-2</v>
      </c>
      <c r="AG13" s="27">
        <v>1.2999372785043801E-3</v>
      </c>
      <c r="AH13" s="27">
        <v>1.3836878402090001E-2</v>
      </c>
      <c r="AI13" s="27">
        <v>2.1123382871189401E-5</v>
      </c>
      <c r="AJ13" s="27">
        <v>4.1440699047052103E-3</v>
      </c>
      <c r="AK13" s="27">
        <v>3.2663772350733299E-4</v>
      </c>
      <c r="AL13" s="27">
        <v>8.0978533543874701E-2</v>
      </c>
      <c r="AM13" s="27">
        <v>7.85340476308583E-5</v>
      </c>
      <c r="AN13" s="27">
        <v>1.62324950258216E-5</v>
      </c>
      <c r="AO13" s="27">
        <v>2.1333057755584499E-4</v>
      </c>
      <c r="AP13" s="27">
        <v>1.19972804885442E-4</v>
      </c>
      <c r="AQ13" s="27">
        <v>6.0553778997668698E-6</v>
      </c>
      <c r="AR13" s="27">
        <v>5.7146426362869799E-5</v>
      </c>
      <c r="AS13" s="27">
        <v>4.2329639146350399E-2</v>
      </c>
      <c r="AT13" s="27">
        <v>5.8936622507889799E-3</v>
      </c>
      <c r="AU13" s="27">
        <v>3.6435976895561398E-2</v>
      </c>
      <c r="AV13" s="27">
        <v>1.66842573455249E-5</v>
      </c>
      <c r="AW13" s="27">
        <v>5.2654082706393999E-6</v>
      </c>
      <c r="AX13" s="27">
        <v>3.2077642377243802E-3</v>
      </c>
      <c r="AY13" s="27">
        <v>2.27305115274172E-5</v>
      </c>
      <c r="AZ13" s="27">
        <v>1.9635454730843101E-4</v>
      </c>
      <c r="BA13" s="27">
        <v>1.5905300462419399E-6</v>
      </c>
      <c r="BB13" s="27">
        <v>8.2113945887553299E-6</v>
      </c>
      <c r="BC13" s="27">
        <v>7.9117809487590804E-4</v>
      </c>
      <c r="BD13" s="27">
        <v>2.7698306581347802E-3</v>
      </c>
      <c r="BE13" s="27">
        <v>7.7262391573934997E-4</v>
      </c>
      <c r="BF13" s="27">
        <v>4.3552263320050402E-5</v>
      </c>
      <c r="BG13" s="27">
        <v>9.7976371743359896E-6</v>
      </c>
      <c r="BH13" s="27">
        <v>3.05154957368121E-4</v>
      </c>
      <c r="BI13" s="27">
        <v>5.5252156900874601E-2</v>
      </c>
      <c r="BJ13" s="27">
        <v>0</v>
      </c>
      <c r="BK13" s="27">
        <v>1.50676364289533E-3</v>
      </c>
      <c r="BL13" s="27">
        <v>1.4941898450701801E-2</v>
      </c>
      <c r="BM13" s="27">
        <v>9.2394915325981208E-3</v>
      </c>
      <c r="BN13" s="27">
        <v>0.155859686833446</v>
      </c>
      <c r="BO13" s="27">
        <v>1.8505033985350201E-2</v>
      </c>
      <c r="BR13" s="31">
        <f t="shared" si="0"/>
        <v>6.0534934232214822E-3</v>
      </c>
      <c r="BS13" s="24">
        <f t="shared" si="7"/>
        <v>-0.99965604051334167</v>
      </c>
      <c r="BT13" s="24">
        <f t="shared" si="8"/>
        <v>-0.99987183074148034</v>
      </c>
      <c r="BU13" s="24">
        <f t="shared" si="9"/>
        <v>-0.99996121970888108</v>
      </c>
      <c r="BV13" s="24">
        <f t="shared" si="10"/>
        <v>-0.99949698880924265</v>
      </c>
      <c r="BW13" s="24">
        <f t="shared" si="10"/>
        <v>-0.99987566295884223</v>
      </c>
      <c r="BX13" s="24">
        <f t="shared" si="11"/>
        <v>-0.99997710679152707</v>
      </c>
      <c r="BY13" s="24">
        <f t="shared" si="12"/>
        <v>-0.99980778936364489</v>
      </c>
    </row>
    <row r="14" spans="1:77" x14ac:dyDescent="0.3">
      <c r="A14" s="6" t="s">
        <v>180</v>
      </c>
      <c r="B14" s="27">
        <v>1995.1211063000001</v>
      </c>
      <c r="C14" s="27">
        <v>9.5595163292999992</v>
      </c>
      <c r="D14" s="27">
        <v>2716.3326262</v>
      </c>
      <c r="E14" s="27">
        <v>155.29129387</v>
      </c>
      <c r="F14" s="27">
        <v>108.97813254</v>
      </c>
      <c r="G14" s="27">
        <v>48.853248233000002</v>
      </c>
      <c r="H14" s="27">
        <v>1053.5737859000001</v>
      </c>
      <c r="J14" s="29" t="s">
        <v>180</v>
      </c>
      <c r="K14" s="27">
        <v>14.370687705021499</v>
      </c>
      <c r="L14" s="27">
        <v>2.7523773704723999</v>
      </c>
      <c r="M14" s="27">
        <v>2.74808032568659</v>
      </c>
      <c r="N14" s="27">
        <v>1.4036566084095199</v>
      </c>
      <c r="O14" s="27">
        <v>4.2278078803097401</v>
      </c>
      <c r="P14" s="27">
        <v>136.51075959523101</v>
      </c>
      <c r="Q14" s="27">
        <v>412.71941048407899</v>
      </c>
      <c r="R14" s="27">
        <v>11.394540534830201</v>
      </c>
      <c r="S14" s="27">
        <v>3.0639249850361301</v>
      </c>
      <c r="T14" s="27">
        <v>4.3659157079978099</v>
      </c>
      <c r="U14" s="27">
        <v>7.4188382561616404</v>
      </c>
      <c r="V14" s="27">
        <v>4.2181134200190797</v>
      </c>
      <c r="W14" s="27">
        <v>4.2181134200190797</v>
      </c>
      <c r="X14" s="27">
        <v>3.6146968699879198</v>
      </c>
      <c r="Y14" s="27">
        <v>4.0935204090676001</v>
      </c>
      <c r="Z14" s="27">
        <v>8.6479813245258497E-2</v>
      </c>
      <c r="AA14" s="27">
        <v>1.4847996904710701</v>
      </c>
      <c r="AB14" s="27">
        <v>5.2327948311094197</v>
      </c>
      <c r="AC14" s="27">
        <v>0.46329274673804</v>
      </c>
      <c r="AD14" s="27">
        <v>1.60087554357711</v>
      </c>
      <c r="AE14" s="27">
        <v>0</v>
      </c>
      <c r="AF14" s="27">
        <v>432.866477730562</v>
      </c>
      <c r="AG14" s="27">
        <v>44.481239658945</v>
      </c>
      <c r="AH14" s="27">
        <v>480.96241425949501</v>
      </c>
      <c r="AI14" s="27">
        <v>0.10415080436735499</v>
      </c>
      <c r="AJ14" s="27">
        <v>6.3414552726290596</v>
      </c>
      <c r="AK14" s="27">
        <v>7.5991074587873506E-2</v>
      </c>
      <c r="AL14" s="27">
        <v>116.42169842093899</v>
      </c>
      <c r="AM14" s="27">
        <v>6.0116510965238602E-2</v>
      </c>
      <c r="AN14" s="27">
        <v>0.241526359011668</v>
      </c>
      <c r="AO14" s="27">
        <v>14.2192782067604</v>
      </c>
      <c r="AP14" s="27">
        <v>5.0416550097278898E-2</v>
      </c>
      <c r="AQ14" s="27">
        <v>0.109932943335703</v>
      </c>
      <c r="AR14" s="27">
        <v>0.15084177979133201</v>
      </c>
      <c r="AS14" s="27">
        <v>52.262857962267802</v>
      </c>
      <c r="AT14" s="27">
        <v>40.505567552924603</v>
      </c>
      <c r="AU14" s="27">
        <v>11.757290409343099</v>
      </c>
      <c r="AV14" s="27">
        <v>1.8418956442181E-2</v>
      </c>
      <c r="AW14" s="27">
        <v>1.2953478066766899E-3</v>
      </c>
      <c r="AX14" s="27">
        <v>3.7566237316533999</v>
      </c>
      <c r="AY14" s="27">
        <v>7.1521817490368705E-2</v>
      </c>
      <c r="AZ14" s="27">
        <v>5.5965721434988502</v>
      </c>
      <c r="BA14" s="27">
        <v>7.2580862778815702E-2</v>
      </c>
      <c r="BB14" s="27">
        <v>0.103468619961749</v>
      </c>
      <c r="BC14" s="27">
        <v>15.0535415598802</v>
      </c>
      <c r="BD14" s="27">
        <v>4.8851063264052996</v>
      </c>
      <c r="BE14" s="27">
        <v>0.185400640442688</v>
      </c>
      <c r="BF14" s="27">
        <v>0.73481458577908498</v>
      </c>
      <c r="BG14" s="27">
        <v>3.2258626410269099E-3</v>
      </c>
      <c r="BH14" s="27">
        <v>4.1818730247964604</v>
      </c>
      <c r="BI14" s="27">
        <v>83.163353960019194</v>
      </c>
      <c r="BJ14" s="27">
        <v>0</v>
      </c>
      <c r="BK14" s="27">
        <v>1.81961641114216</v>
      </c>
      <c r="BL14" s="27">
        <v>18.0110698369792</v>
      </c>
      <c r="BM14" s="27">
        <v>15.5290204599943</v>
      </c>
      <c r="BN14" s="27">
        <v>225.182307026681</v>
      </c>
      <c r="BO14" s="27">
        <v>17.122946924827801</v>
      </c>
      <c r="BR14" s="31">
        <f t="shared" si="0"/>
        <v>7.5155495789691216E-3</v>
      </c>
      <c r="BS14" s="24">
        <f t="shared" si="7"/>
        <v>-0.79313566019584802</v>
      </c>
      <c r="BT14" s="24">
        <f t="shared" si="8"/>
        <v>-0.83253592666917542</v>
      </c>
      <c r="BU14" s="24">
        <f t="shared" si="9"/>
        <v>-0.82293684888940322</v>
      </c>
      <c r="BV14" s="24">
        <f t="shared" si="10"/>
        <v>-0.66345274960475931</v>
      </c>
      <c r="BW14" s="24">
        <f t="shared" si="10"/>
        <v>-0.62831472141388378</v>
      </c>
      <c r="BX14" s="24">
        <f t="shared" si="11"/>
        <v>-0.91439928405883075</v>
      </c>
      <c r="BY14" s="24">
        <f t="shared" si="12"/>
        <v>-0.78626811900571136</v>
      </c>
    </row>
    <row r="15" spans="1:77" x14ac:dyDescent="0.3">
      <c r="A15" s="13" t="s">
        <v>88</v>
      </c>
      <c r="B15" s="27">
        <v>388.71091160999998</v>
      </c>
      <c r="C15" s="27">
        <v>6.2007777020999999</v>
      </c>
      <c r="D15" s="27">
        <v>3939.4757961999999</v>
      </c>
      <c r="E15" s="27">
        <v>142.96654146</v>
      </c>
      <c r="F15" s="27">
        <v>102.05997925</v>
      </c>
      <c r="G15" s="27">
        <v>263.58011160000001</v>
      </c>
      <c r="H15" s="27">
        <v>475.17661104000001</v>
      </c>
      <c r="J15" s="29" t="s">
        <v>88</v>
      </c>
      <c r="K15" s="27">
        <v>1.2203551016407901</v>
      </c>
      <c r="L15" s="27">
        <v>0.105332581361001</v>
      </c>
      <c r="M15" s="27">
        <v>0.10411882766990201</v>
      </c>
      <c r="N15" s="27">
        <v>9.7412806941252303E-2</v>
      </c>
      <c r="O15" s="27">
        <v>0.74828217349779702</v>
      </c>
      <c r="P15" s="27">
        <v>68.353323025843594</v>
      </c>
      <c r="Q15" s="27">
        <v>61.8505936495865</v>
      </c>
      <c r="R15" s="27">
        <v>1.68670644286115</v>
      </c>
      <c r="S15" s="27">
        <v>1.1329781169629101</v>
      </c>
      <c r="T15" s="27">
        <v>0.635135674825972</v>
      </c>
      <c r="U15" s="27">
        <v>1.4120959286624</v>
      </c>
      <c r="V15" s="27">
        <v>0.389934681133835</v>
      </c>
      <c r="W15" s="27">
        <v>0.389934681133835</v>
      </c>
      <c r="X15" s="27">
        <v>5.2462123161207197</v>
      </c>
      <c r="Y15" s="27">
        <v>0.71534190180613599</v>
      </c>
      <c r="Z15" s="27">
        <v>0.161692015901166</v>
      </c>
      <c r="AA15" s="27">
        <v>8.5818166208656094E-2</v>
      </c>
      <c r="AB15" s="27">
        <v>0.56456281431460897</v>
      </c>
      <c r="AC15" s="27">
        <v>4.9286836670579801E-2</v>
      </c>
      <c r="AD15" s="27">
        <v>1.03489953206898</v>
      </c>
      <c r="AE15" s="27">
        <v>0</v>
      </c>
      <c r="AF15" s="27">
        <v>590.58794490649598</v>
      </c>
      <c r="AG15" s="27">
        <v>60.374679916444798</v>
      </c>
      <c r="AH15" s="27">
        <v>656.20883713906096</v>
      </c>
      <c r="AI15" s="27">
        <v>1.1488324982666101E-2</v>
      </c>
      <c r="AJ15" s="27">
        <v>1.4659197712704599</v>
      </c>
      <c r="AK15" s="27">
        <v>1.8321156103771499E-3</v>
      </c>
      <c r="AL15" s="27">
        <v>23.264698844226899</v>
      </c>
      <c r="AM15" s="27">
        <v>1.39840142859504E-2</v>
      </c>
      <c r="AN15" s="27">
        <v>9.3087694351207104E-2</v>
      </c>
      <c r="AO15" s="27">
        <v>7.1051205652650697</v>
      </c>
      <c r="AP15" s="27">
        <v>4.1360595688861596E-3</v>
      </c>
      <c r="AQ15" s="27">
        <v>1.2314288706272701E-3</v>
      </c>
      <c r="AR15" s="27">
        <v>7.1487546641533894E-2</v>
      </c>
      <c r="AS15" s="27">
        <v>15.255166845461501</v>
      </c>
      <c r="AT15" s="27">
        <v>13.993848040587</v>
      </c>
      <c r="AU15" s="27">
        <v>1.2613188048744199</v>
      </c>
      <c r="AV15" s="27">
        <v>1.13120344802879E-3</v>
      </c>
      <c r="AW15" s="27">
        <v>1.3599298930207099E-4</v>
      </c>
      <c r="AX15" s="27">
        <v>1.4139797946394601</v>
      </c>
      <c r="AY15" s="27">
        <v>6.8241064391496697E-3</v>
      </c>
      <c r="AZ15" s="27">
        <v>1.17378495014798</v>
      </c>
      <c r="BA15" s="27">
        <v>1.8231861196999499E-2</v>
      </c>
      <c r="BB15" s="27">
        <v>1.6469531572942599E-2</v>
      </c>
      <c r="BC15" s="27">
        <v>4.0115194805910503</v>
      </c>
      <c r="BD15" s="27">
        <v>1.32003364168499</v>
      </c>
      <c r="BE15" s="27">
        <v>1.1623889945270201E-2</v>
      </c>
      <c r="BF15" s="27">
        <v>4.9062407336982E-2</v>
      </c>
      <c r="BG15" s="27">
        <v>2.0539768624922001E-4</v>
      </c>
      <c r="BH15" s="27">
        <v>28.684942012930101</v>
      </c>
      <c r="BI15" s="27">
        <v>14.8331930792506</v>
      </c>
      <c r="BJ15" s="27">
        <v>0</v>
      </c>
      <c r="BK15" s="27">
        <v>0.47146813796965298</v>
      </c>
      <c r="BL15" s="27">
        <v>3.7278458826413501</v>
      </c>
      <c r="BM15" s="27">
        <v>3.7484917978141099</v>
      </c>
      <c r="BN15" s="27">
        <v>44.626256276283101</v>
      </c>
      <c r="BO15" s="27">
        <v>3.6799045160579098</v>
      </c>
      <c r="BR15" s="31">
        <f t="shared" si="0"/>
        <v>7.9947297555350728E-3</v>
      </c>
      <c r="BS15" s="24">
        <f t="shared" si="7"/>
        <v>-0.84088279540852651</v>
      </c>
      <c r="BT15" s="24">
        <f t="shared" si="8"/>
        <v>-0.83310165566514438</v>
      </c>
      <c r="BU15" s="24">
        <f t="shared" si="9"/>
        <v>-0.83342737179092785</v>
      </c>
      <c r="BV15" s="24">
        <f t="shared" si="10"/>
        <v>-0.89329554530960187</v>
      </c>
      <c r="BW15" s="24">
        <f t="shared" si="10"/>
        <v>-0.86288603874483938</v>
      </c>
      <c r="BX15" s="24">
        <f t="shared" si="11"/>
        <v>-0.89117182689238195</v>
      </c>
      <c r="BY15" s="24">
        <f t="shared" si="12"/>
        <v>-0.90608490561306998</v>
      </c>
    </row>
    <row r="16" spans="1:77" x14ac:dyDescent="0.3">
      <c r="A16" s="29" t="s">
        <v>181</v>
      </c>
      <c r="B16" s="27">
        <v>4303.9089063000001</v>
      </c>
      <c r="C16" s="27">
        <v>11322.927137999999</v>
      </c>
      <c r="D16" s="27">
        <v>6745.7116855000004</v>
      </c>
      <c r="E16" s="27">
        <v>3324.3017688999998</v>
      </c>
      <c r="F16" s="27">
        <v>1351.3083517</v>
      </c>
      <c r="G16" s="27">
        <v>299.21765839</v>
      </c>
      <c r="H16" s="27">
        <v>20908.490236000001</v>
      </c>
      <c r="J16" s="29" t="s">
        <v>181</v>
      </c>
      <c r="K16" s="27">
        <v>1986.82516369531</v>
      </c>
      <c r="L16" s="27">
        <v>224.12557082544399</v>
      </c>
      <c r="M16" s="27">
        <v>224.125444084717</v>
      </c>
      <c r="N16" s="27">
        <v>276.99019538815099</v>
      </c>
      <c r="O16" s="27">
        <v>288.68865288304102</v>
      </c>
      <c r="P16" s="27">
        <v>467.65758690464298</v>
      </c>
      <c r="Q16" s="27">
        <v>4320.8565260668902</v>
      </c>
      <c r="R16" s="27">
        <v>133.39557855061699</v>
      </c>
      <c r="S16" s="27">
        <v>289.54015752548702</v>
      </c>
      <c r="T16" s="27">
        <v>80.465262621121298</v>
      </c>
      <c r="U16" s="27">
        <v>693.79690163887301</v>
      </c>
      <c r="V16" s="27">
        <v>167.56622756349299</v>
      </c>
      <c r="W16" s="27">
        <v>167.56622756349299</v>
      </c>
      <c r="X16" s="27">
        <v>16.1196780524369</v>
      </c>
      <c r="Y16" s="27">
        <v>99.305912504218895</v>
      </c>
      <c r="Z16" s="27">
        <v>4.3686006121205798</v>
      </c>
      <c r="AA16" s="27">
        <v>136.55686655476001</v>
      </c>
      <c r="AB16" s="27">
        <v>637.85163815581097</v>
      </c>
      <c r="AC16" s="27">
        <v>31.3773271614841</v>
      </c>
      <c r="AD16" s="27">
        <v>11347.007312290199</v>
      </c>
      <c r="AE16" s="27">
        <v>1077.9518894161499</v>
      </c>
      <c r="AF16" s="27">
        <v>6088.0440126324802</v>
      </c>
      <c r="AG16" s="27">
        <v>660.33036838131102</v>
      </c>
      <c r="AH16" s="27">
        <v>6764.49405906623</v>
      </c>
      <c r="AI16" s="27">
        <v>137.396727104912</v>
      </c>
      <c r="AJ16" s="27">
        <v>223.589565189018</v>
      </c>
      <c r="AK16" s="27">
        <v>31.158622552180599</v>
      </c>
      <c r="AL16" s="27">
        <v>8208.4251101142509</v>
      </c>
      <c r="AM16" s="27">
        <v>31.631984170814</v>
      </c>
      <c r="AN16" s="27">
        <v>3.1511755937322499</v>
      </c>
      <c r="AO16" s="27">
        <v>399.20488191493399</v>
      </c>
      <c r="AP16" s="27">
        <v>23.4019580350204</v>
      </c>
      <c r="AQ16" s="27">
        <v>1.0110839696423499</v>
      </c>
      <c r="AR16" s="27">
        <v>11.425195301950501</v>
      </c>
      <c r="AS16" s="27">
        <v>3330.6208301063102</v>
      </c>
      <c r="AT16" s="27">
        <v>1354.8808135716499</v>
      </c>
      <c r="AU16" s="27">
        <v>1975.7400165346601</v>
      </c>
      <c r="AV16" s="27">
        <v>0.28822241549408301</v>
      </c>
      <c r="AW16" s="27">
        <v>0.60052231904187103</v>
      </c>
      <c r="AX16" s="27">
        <v>298.84444275423402</v>
      </c>
      <c r="AY16" s="27">
        <v>1.6611264692427601</v>
      </c>
      <c r="AZ16" s="27">
        <v>141.95196558584999</v>
      </c>
      <c r="BA16" s="27">
        <v>1.3103628179478299</v>
      </c>
      <c r="BB16" s="27">
        <v>3.64221943704977</v>
      </c>
      <c r="BC16" s="27">
        <v>303.09149644229097</v>
      </c>
      <c r="BD16" s="27">
        <v>3266.10004512861</v>
      </c>
      <c r="BE16" s="27">
        <v>89.030108302055197</v>
      </c>
      <c r="BF16" s="27">
        <v>11.2477018358989</v>
      </c>
      <c r="BG16" s="27">
        <v>2.2277436542711802</v>
      </c>
      <c r="BH16" s="27">
        <v>300.03634151799201</v>
      </c>
      <c r="BI16" s="27">
        <v>4587.1079939049096</v>
      </c>
      <c r="BJ16" s="27">
        <v>1.34569862391904E-4</v>
      </c>
      <c r="BK16" s="27">
        <v>522.15119541818399</v>
      </c>
      <c r="BL16" s="27">
        <v>1782.9175072867099</v>
      </c>
      <c r="BM16" s="27">
        <v>2817.7162795747299</v>
      </c>
      <c r="BN16" s="27">
        <v>20969.8104768046</v>
      </c>
      <c r="BO16" s="27">
        <v>1341.9083151347199</v>
      </c>
      <c r="BR16" s="31">
        <f t="shared" si="0"/>
        <v>2.3829835478726192E-3</v>
      </c>
      <c r="BS16" s="24">
        <f t="shared" si="7"/>
        <v>3.937727339461663E-3</v>
      </c>
      <c r="BT16" s="24">
        <f t="shared" si="8"/>
        <v>2.1266739595441507E-3</v>
      </c>
      <c r="BU16" s="24">
        <f t="shared" si="9"/>
        <v>2.7843427709195682E-3</v>
      </c>
      <c r="BV16" s="24">
        <f t="shared" si="10"/>
        <v>1.900868707356052E-3</v>
      </c>
      <c r="BW16" s="24">
        <f t="shared" si="10"/>
        <v>2.643705907060828E-3</v>
      </c>
      <c r="BX16" s="24">
        <f t="shared" si="11"/>
        <v>2.736078921267896E-3</v>
      </c>
      <c r="BY16" s="24">
        <f t="shared" si="12"/>
        <v>2.9327914216884798E-3</v>
      </c>
    </row>
    <row r="17" spans="1:77" x14ac:dyDescent="0.3">
      <c r="A17" s="29" t="s">
        <v>336</v>
      </c>
      <c r="B17" s="27">
        <v>15176.309117000001</v>
      </c>
      <c r="C17" s="27">
        <v>13340.614745000001</v>
      </c>
      <c r="D17" s="27">
        <v>18159.911993999998</v>
      </c>
      <c r="E17" s="27">
        <v>7405.7256293999999</v>
      </c>
      <c r="F17" s="27">
        <v>3046.6456858000001</v>
      </c>
      <c r="G17" s="27">
        <v>480.96495001</v>
      </c>
      <c r="H17" s="27">
        <v>66739.202552000002</v>
      </c>
      <c r="J17" s="29" t="s">
        <v>336</v>
      </c>
      <c r="K17" s="27">
        <v>7120.0031096945904</v>
      </c>
      <c r="L17" s="27">
        <v>256.70232612422501</v>
      </c>
      <c r="M17" s="27">
        <v>256.69991134918803</v>
      </c>
      <c r="N17" s="27">
        <v>304.93501252599998</v>
      </c>
      <c r="O17" s="27">
        <v>947.48114854756</v>
      </c>
      <c r="P17" s="27">
        <v>474.31395237161001</v>
      </c>
      <c r="Q17" s="27">
        <v>15241.7330683377</v>
      </c>
      <c r="R17" s="27">
        <v>154.09087403911099</v>
      </c>
      <c r="S17" s="27">
        <v>973.45919577175505</v>
      </c>
      <c r="T17" s="27">
        <v>87.592843846783495</v>
      </c>
      <c r="U17" s="27">
        <v>2199.1171834583602</v>
      </c>
      <c r="V17" s="27">
        <v>223.36078552312901</v>
      </c>
      <c r="W17" s="27">
        <v>223.36078552312901</v>
      </c>
      <c r="X17" s="27">
        <v>34.212415612030597</v>
      </c>
      <c r="Y17" s="27">
        <v>245.66639410462</v>
      </c>
      <c r="Z17" s="27">
        <v>4.1032268099740596</v>
      </c>
      <c r="AA17" s="27">
        <v>388.85332605631697</v>
      </c>
      <c r="AB17" s="27">
        <v>1949.18123204571</v>
      </c>
      <c r="AC17" s="27">
        <v>52.562935049383498</v>
      </c>
      <c r="AD17" s="27">
        <v>13374.7702037622</v>
      </c>
      <c r="AE17" s="27">
        <v>6985.1469656133704</v>
      </c>
      <c r="AF17" s="27">
        <v>16410.379833661202</v>
      </c>
      <c r="AG17" s="27">
        <v>1789.1630190093499</v>
      </c>
      <c r="AH17" s="27">
        <v>18233.755268282599</v>
      </c>
      <c r="AI17" s="27">
        <v>438.54852426599899</v>
      </c>
      <c r="AJ17" s="27">
        <v>595.37693462744596</v>
      </c>
      <c r="AK17" s="27">
        <v>79.453901839205898</v>
      </c>
      <c r="AL17" s="27">
        <v>25819.0468604507</v>
      </c>
      <c r="AM17" s="27">
        <v>61.599230245209</v>
      </c>
      <c r="AN17" s="27">
        <v>27.107939439033899</v>
      </c>
      <c r="AO17" s="27">
        <v>720.05552605036303</v>
      </c>
      <c r="AP17" s="27">
        <v>56.172406179555402</v>
      </c>
      <c r="AQ17" s="27">
        <v>2.1202742890369599</v>
      </c>
      <c r="AR17" s="27">
        <v>24.634201370172601</v>
      </c>
      <c r="AS17" s="27">
        <v>7422.7667241796298</v>
      </c>
      <c r="AT17" s="27">
        <v>3055.97212991275</v>
      </c>
      <c r="AU17" s="27">
        <v>4366.7945942668803</v>
      </c>
      <c r="AV17" s="27">
        <v>0.79465416866460603</v>
      </c>
      <c r="AW17" s="27">
        <v>1.46403113587636</v>
      </c>
      <c r="AX17" s="27">
        <v>628.55387456803203</v>
      </c>
      <c r="AY17" s="27">
        <v>14.890975633415399</v>
      </c>
      <c r="AZ17" s="27">
        <v>315.97164514404398</v>
      </c>
      <c r="BA17" s="27">
        <v>6.2455981855960898</v>
      </c>
      <c r="BB17" s="27">
        <v>27.0145711073265</v>
      </c>
      <c r="BC17" s="27">
        <v>773.77115891466497</v>
      </c>
      <c r="BD17" s="27">
        <v>12976.020453466899</v>
      </c>
      <c r="BE17" s="27">
        <v>221.21274051047999</v>
      </c>
      <c r="BF17" s="27">
        <v>89.221292834427402</v>
      </c>
      <c r="BG17" s="27">
        <v>5.6881082976460098</v>
      </c>
      <c r="BH17" s="27">
        <v>482.40269510629003</v>
      </c>
      <c r="BI17" s="27">
        <v>14616.358103202299</v>
      </c>
      <c r="BJ17" s="27">
        <v>5.4860639494700597E-4</v>
      </c>
      <c r="BK17" s="27">
        <v>1923.5743714881301</v>
      </c>
      <c r="BL17" s="27">
        <v>5704.7833019604604</v>
      </c>
      <c r="BM17" s="27">
        <v>8160.5827499991701</v>
      </c>
      <c r="BN17" s="27">
        <v>66925.181374361302</v>
      </c>
      <c r="BO17" s="27">
        <v>4345.8367532112998</v>
      </c>
      <c r="BR17" s="31">
        <f t="shared" si="0"/>
        <v>1.8763230672259098E-3</v>
      </c>
      <c r="BS17" s="24">
        <f t="shared" si="7"/>
        <v>4.3109263809350019E-3</v>
      </c>
      <c r="BT17" s="24">
        <f t="shared" si="8"/>
        <v>2.5602612334638319E-3</v>
      </c>
      <c r="BU17" s="24">
        <f t="shared" si="9"/>
        <v>4.0662793028401487E-3</v>
      </c>
      <c r="BV17" s="24">
        <f t="shared" si="10"/>
        <v>2.3010702303064624E-3</v>
      </c>
      <c r="BW17" s="24">
        <f t="shared" si="10"/>
        <v>3.0612171793455182E-3</v>
      </c>
      <c r="BX17" s="24">
        <f t="shared" si="11"/>
        <v>2.9892928710504515E-3</v>
      </c>
      <c r="BY17" s="24">
        <f t="shared" si="12"/>
        <v>2.7866503531622767E-3</v>
      </c>
    </row>
    <row r="18" spans="1:77" x14ac:dyDescent="0.3">
      <c r="A18" s="29" t="s">
        <v>182</v>
      </c>
      <c r="B18" s="27">
        <v>3429.4275956000001</v>
      </c>
      <c r="C18" s="27">
        <v>4408.8686948000004</v>
      </c>
      <c r="D18" s="27">
        <v>3267.3563104999998</v>
      </c>
      <c r="E18" s="27">
        <v>1989.5783718</v>
      </c>
      <c r="F18" s="27">
        <v>794.45518721999997</v>
      </c>
      <c r="G18" s="27">
        <v>172.07752144</v>
      </c>
      <c r="H18" s="27">
        <v>12321.361677999999</v>
      </c>
      <c r="J18" s="29" t="s">
        <v>182</v>
      </c>
      <c r="K18" s="27">
        <v>807.99882268525198</v>
      </c>
      <c r="L18" s="27">
        <v>159.043964369615</v>
      </c>
      <c r="M18" s="27">
        <v>159.042927377962</v>
      </c>
      <c r="N18" s="27">
        <v>195.02426315911299</v>
      </c>
      <c r="O18" s="27">
        <v>252.01554352408999</v>
      </c>
      <c r="P18" s="27">
        <v>313.88859041421</v>
      </c>
      <c r="Q18" s="27">
        <v>3440.7001645750302</v>
      </c>
      <c r="R18" s="27">
        <v>104.42792897533</v>
      </c>
      <c r="S18" s="27">
        <v>200.146762481423</v>
      </c>
      <c r="T18" s="27">
        <v>58.191351770518601</v>
      </c>
      <c r="U18" s="27">
        <v>282.353529559766</v>
      </c>
      <c r="V18" s="27">
        <v>130.44194446879499</v>
      </c>
      <c r="W18" s="27">
        <v>130.44194446879499</v>
      </c>
      <c r="X18" s="27">
        <v>10.262557604457699</v>
      </c>
      <c r="Y18" s="27">
        <v>60.772579538826101</v>
      </c>
      <c r="Z18" s="27">
        <v>2.9537283169375201</v>
      </c>
      <c r="AA18" s="27">
        <v>76.281328837227207</v>
      </c>
      <c r="AB18" s="27">
        <v>290.31419388115802</v>
      </c>
      <c r="AC18" s="27">
        <v>36.858997268150802</v>
      </c>
      <c r="AD18" s="27">
        <v>4419.06850939995</v>
      </c>
      <c r="AE18" s="27">
        <v>1188.5684234196899</v>
      </c>
      <c r="AF18" s="27">
        <v>2947.9438756152299</v>
      </c>
      <c r="AG18" s="27">
        <v>317.28708364887001</v>
      </c>
      <c r="AH18" s="27">
        <v>3275.4935168685602</v>
      </c>
      <c r="AI18" s="27">
        <v>72.710402640156005</v>
      </c>
      <c r="AJ18" s="27">
        <v>175.561904252164</v>
      </c>
      <c r="AK18" s="27">
        <v>16.427222407777801</v>
      </c>
      <c r="AL18" s="27">
        <v>4660.6086739727798</v>
      </c>
      <c r="AM18" s="27">
        <v>21.9060294283966</v>
      </c>
      <c r="AN18" s="27">
        <v>1.2040704740488399</v>
      </c>
      <c r="AO18" s="27">
        <v>227.851601492529</v>
      </c>
      <c r="AP18" s="27">
        <v>13.123705418409701</v>
      </c>
      <c r="AQ18" s="27">
        <v>0.69858598643055203</v>
      </c>
      <c r="AR18" s="27">
        <v>6.7361208650936799</v>
      </c>
      <c r="AS18" s="27">
        <v>1992.67408425084</v>
      </c>
      <c r="AT18" s="27">
        <v>796.35919665900599</v>
      </c>
      <c r="AU18" s="27">
        <v>1196.31488759183</v>
      </c>
      <c r="AV18" s="27">
        <v>0.138370615034419</v>
      </c>
      <c r="AW18" s="27">
        <v>0.34747774257731201</v>
      </c>
      <c r="AX18" s="27">
        <v>186.70421100436999</v>
      </c>
      <c r="AY18" s="27">
        <v>0.54023729118095998</v>
      </c>
      <c r="AZ18" s="27">
        <v>86.474489657567005</v>
      </c>
      <c r="BA18" s="27">
        <v>0.75026733356481701</v>
      </c>
      <c r="BB18" s="27">
        <v>1.45386962967862</v>
      </c>
      <c r="BC18" s="27">
        <v>177.80863826011199</v>
      </c>
      <c r="BD18" s="27">
        <v>2179.1440058184398</v>
      </c>
      <c r="BE18" s="27">
        <v>47.944256970739197</v>
      </c>
      <c r="BF18" s="27">
        <v>4.9967112441232899</v>
      </c>
      <c r="BG18" s="27">
        <v>1.2533308373705401</v>
      </c>
      <c r="BH18" s="27">
        <v>172.535499612537</v>
      </c>
      <c r="BI18" s="27">
        <v>2237.4177941908401</v>
      </c>
      <c r="BJ18" s="27">
        <v>2.7166602269658299E-5</v>
      </c>
      <c r="BK18" s="27">
        <v>105.150633951567</v>
      </c>
      <c r="BL18" s="27">
        <v>953.63220922647599</v>
      </c>
      <c r="BM18" s="27">
        <v>1768.9305055176101</v>
      </c>
      <c r="BN18" s="27">
        <v>12357.465279959401</v>
      </c>
      <c r="BO18" s="27">
        <v>763.73982457398404</v>
      </c>
      <c r="BR18" s="31">
        <f t="shared" si="0"/>
        <v>3.1331332367492875E-3</v>
      </c>
      <c r="BS18" s="24">
        <f t="shared" si="7"/>
        <v>3.2870118003053565E-3</v>
      </c>
      <c r="BT18" s="24">
        <f t="shared" si="8"/>
        <v>2.3134766095392412E-3</v>
      </c>
      <c r="BU18" s="24">
        <f t="shared" si="9"/>
        <v>2.4904557676830477E-3</v>
      </c>
      <c r="BV18" s="24">
        <f t="shared" si="10"/>
        <v>1.5559640649085099E-3</v>
      </c>
      <c r="BW18" s="24">
        <f t="shared" si="10"/>
        <v>2.3966228298774525E-3</v>
      </c>
      <c r="BX18" s="24">
        <f t="shared" si="11"/>
        <v>2.6614642557870917E-3</v>
      </c>
      <c r="BY18" s="24">
        <f t="shared" si="12"/>
        <v>2.9301633133507312E-3</v>
      </c>
    </row>
    <row r="19" spans="1:77" x14ac:dyDescent="0.3">
      <c r="A19" s="29" t="s">
        <v>183</v>
      </c>
      <c r="B19" s="27">
        <v>53057.845754000002</v>
      </c>
      <c r="C19" s="27">
        <v>9869.0930255000003</v>
      </c>
      <c r="D19" s="27">
        <v>34488.939946999999</v>
      </c>
      <c r="E19" s="27">
        <v>8242.4005116999997</v>
      </c>
      <c r="F19" s="27">
        <v>6695.5956747999999</v>
      </c>
      <c r="G19" s="27">
        <v>411.73030132000002</v>
      </c>
      <c r="H19" s="27">
        <v>37835.120608999998</v>
      </c>
      <c r="J19" s="29" t="s">
        <v>183</v>
      </c>
      <c r="K19" s="27">
        <v>2302.2308312416699</v>
      </c>
      <c r="L19" s="27">
        <v>3110.3148713766</v>
      </c>
      <c r="M19" s="27">
        <v>3110.3147854260001</v>
      </c>
      <c r="N19" s="27">
        <v>4047.1005703979799</v>
      </c>
      <c r="O19" s="27">
        <v>819.40043875337994</v>
      </c>
      <c r="P19" s="27">
        <v>7379.4838931716504</v>
      </c>
      <c r="Q19" s="27">
        <v>53367.528584797998</v>
      </c>
      <c r="R19" s="27">
        <v>2014.8094434294801</v>
      </c>
      <c r="S19" s="27">
        <v>913.22598862405005</v>
      </c>
      <c r="T19" s="27">
        <v>1262.57492711192</v>
      </c>
      <c r="U19" s="27">
        <v>348.83885780952198</v>
      </c>
      <c r="V19" s="27">
        <v>2131.9142616254198</v>
      </c>
      <c r="W19" s="27">
        <v>2131.9142616254198</v>
      </c>
      <c r="X19" s="27">
        <v>24.6651415914063</v>
      </c>
      <c r="Y19" s="27">
        <v>530.21516905976205</v>
      </c>
      <c r="Z19" s="27">
        <v>73.240591664082899</v>
      </c>
      <c r="AA19" s="27">
        <v>382.22046270981099</v>
      </c>
      <c r="AB19" s="27">
        <v>366.82137443132302</v>
      </c>
      <c r="AC19" s="27">
        <v>426.46579064673102</v>
      </c>
      <c r="AD19" s="27">
        <v>9892.4868831605399</v>
      </c>
      <c r="AE19" s="27">
        <v>3104.6072496789502</v>
      </c>
      <c r="AF19" s="27">
        <v>31214.3287523492</v>
      </c>
      <c r="AG19" s="27">
        <v>3443.59452592359</v>
      </c>
      <c r="AH19" s="27">
        <v>34682.588419864202</v>
      </c>
      <c r="AI19" s="27">
        <v>438.78358163788999</v>
      </c>
      <c r="AJ19" s="27">
        <v>1113.6488653235001</v>
      </c>
      <c r="AK19" s="27">
        <v>32.561976553845099</v>
      </c>
      <c r="AL19" s="27">
        <v>7942.2017798376301</v>
      </c>
      <c r="AM19" s="27">
        <v>37.953306966054299</v>
      </c>
      <c r="AN19" s="27">
        <v>95.860188726665498</v>
      </c>
      <c r="AO19" s="27">
        <v>772.61712528315604</v>
      </c>
      <c r="AP19" s="27">
        <v>21.1244683278493</v>
      </c>
      <c r="AQ19" s="27">
        <v>0.61511771468884602</v>
      </c>
      <c r="AR19" s="27">
        <v>45.509514619399503</v>
      </c>
      <c r="AS19" s="27">
        <v>8282.4406379624797</v>
      </c>
      <c r="AT19" s="27">
        <v>6731.8942398187801</v>
      </c>
      <c r="AU19" s="27">
        <v>1550.5463981436999</v>
      </c>
      <c r="AV19" s="27">
        <v>0.67020487552153096</v>
      </c>
      <c r="AW19" s="27">
        <v>0.87885400552257797</v>
      </c>
      <c r="AX19" s="27">
        <v>290.14389567728699</v>
      </c>
      <c r="AY19" s="27">
        <v>50.318678262978302</v>
      </c>
      <c r="AZ19" s="27">
        <v>1795.22652347646</v>
      </c>
      <c r="BA19" s="27">
        <v>15.7665973401235</v>
      </c>
      <c r="BB19" s="27">
        <v>83.305119595231403</v>
      </c>
      <c r="BC19" s="27">
        <v>3109.5231540424502</v>
      </c>
      <c r="BD19" s="27">
        <v>2246.0763174840799</v>
      </c>
      <c r="BE19" s="27">
        <v>83.435697129030999</v>
      </c>
      <c r="BF19" s="27">
        <v>292.50012297381397</v>
      </c>
      <c r="BG19" s="27">
        <v>3.8836942486923798</v>
      </c>
      <c r="BH19" s="27">
        <v>413.56470273207702</v>
      </c>
      <c r="BI19" s="27">
        <v>2765.9214930268099</v>
      </c>
      <c r="BJ19" s="27">
        <v>3.1602482821034198E-5</v>
      </c>
      <c r="BK19" s="27">
        <v>155.86967762354899</v>
      </c>
      <c r="BL19" s="27">
        <v>3219.75776087445</v>
      </c>
      <c r="BM19" s="27">
        <v>4309.4138428810002</v>
      </c>
      <c r="BN19" s="27">
        <v>38017.521455381197</v>
      </c>
      <c r="BO19" s="27">
        <v>1441.3171610053</v>
      </c>
      <c r="BR19" s="31">
        <f t="shared" si="0"/>
        <v>7.1116784286144911E-4</v>
      </c>
      <c r="BS19" s="24">
        <f t="shared" si="7"/>
        <v>5.8367019315828331E-3</v>
      </c>
      <c r="BT19" s="24">
        <f t="shared" si="8"/>
        <v>2.3704161669257794E-3</v>
      </c>
      <c r="BU19" s="24">
        <f t="shared" si="9"/>
        <v>5.6147992127849392E-3</v>
      </c>
      <c r="BV19" s="24">
        <f t="shared" si="10"/>
        <v>4.8578234223929677E-3</v>
      </c>
      <c r="BW19" s="24">
        <f t="shared" si="10"/>
        <v>5.4212600016150855E-3</v>
      </c>
      <c r="BX19" s="24">
        <f t="shared" si="11"/>
        <v>4.4553471196944732E-3</v>
      </c>
      <c r="BY19" s="24">
        <f t="shared" si="12"/>
        <v>4.8209400008575719E-3</v>
      </c>
    </row>
    <row r="20" spans="1:77" x14ac:dyDescent="0.3">
      <c r="A20" s="29" t="s">
        <v>184</v>
      </c>
      <c r="B20" s="27">
        <v>13228.307482</v>
      </c>
      <c r="C20" s="27">
        <v>22480.369782000002</v>
      </c>
      <c r="D20" s="27">
        <v>16085.367007000001</v>
      </c>
      <c r="E20" s="27">
        <v>5677.3692338999999</v>
      </c>
      <c r="F20" s="27">
        <v>2869.2344478999999</v>
      </c>
      <c r="G20" s="27">
        <v>376.87414009999998</v>
      </c>
      <c r="H20" s="27">
        <v>52352.284638999998</v>
      </c>
      <c r="J20" s="29" t="s">
        <v>184</v>
      </c>
      <c r="K20" s="27">
        <v>5305.7707608380197</v>
      </c>
      <c r="L20" s="27">
        <v>830.06691091153095</v>
      </c>
      <c r="M20" s="27">
        <v>830.06631772122705</v>
      </c>
      <c r="N20" s="27">
        <v>1031.57639151736</v>
      </c>
      <c r="O20" s="27">
        <v>648.20265513400602</v>
      </c>
      <c r="P20" s="27">
        <v>1753.44675015646</v>
      </c>
      <c r="Q20" s="27">
        <v>13289.300159812999</v>
      </c>
      <c r="R20" s="27">
        <v>495.53307349134002</v>
      </c>
      <c r="S20" s="27">
        <v>616.47908965780198</v>
      </c>
      <c r="T20" s="27">
        <v>304.18847095883899</v>
      </c>
      <c r="U20" s="27">
        <v>1721.3108515981201</v>
      </c>
      <c r="V20" s="27">
        <v>607.34919615849606</v>
      </c>
      <c r="W20" s="27">
        <v>607.34919615849606</v>
      </c>
      <c r="X20" s="27">
        <v>69.413498258112696</v>
      </c>
      <c r="Y20" s="27">
        <v>282.07619911901202</v>
      </c>
      <c r="Z20" s="27">
        <v>16.831134759440101</v>
      </c>
      <c r="AA20" s="27">
        <v>356.19080136353602</v>
      </c>
      <c r="AB20" s="27">
        <v>1535.0712562614201</v>
      </c>
      <c r="AC20" s="27">
        <v>123.740974369692</v>
      </c>
      <c r="AD20" s="27">
        <v>22527.826952606101</v>
      </c>
      <c r="AE20" s="27">
        <v>1204.4465276476101</v>
      </c>
      <c r="AF20" s="27">
        <v>14522.8558150763</v>
      </c>
      <c r="AG20" s="27">
        <v>1544.2366084955099</v>
      </c>
      <c r="AH20" s="27">
        <v>16136.505921829899</v>
      </c>
      <c r="AI20" s="27">
        <v>354.84195789988399</v>
      </c>
      <c r="AJ20" s="27">
        <v>607.85837541367005</v>
      </c>
      <c r="AK20" s="27">
        <v>62.095150129245901</v>
      </c>
      <c r="AL20" s="27">
        <v>20519.803085603198</v>
      </c>
      <c r="AM20" s="27">
        <v>20.674449114568599</v>
      </c>
      <c r="AN20" s="27">
        <v>13.577694234362299</v>
      </c>
      <c r="AO20" s="27">
        <v>762.98877883783302</v>
      </c>
      <c r="AP20" s="27">
        <v>40.399306536153098</v>
      </c>
      <c r="AQ20" s="27">
        <v>1.0352125597314701</v>
      </c>
      <c r="AR20" s="27">
        <v>23.6547968275489</v>
      </c>
      <c r="AS20" s="27">
        <v>5695.3934943362101</v>
      </c>
      <c r="AT20" s="27">
        <v>2879.7347722453501</v>
      </c>
      <c r="AU20" s="27">
        <v>2815.65872209086</v>
      </c>
      <c r="AV20" s="27">
        <v>0.81019320414248497</v>
      </c>
      <c r="AW20" s="27">
        <v>0.94630182200984303</v>
      </c>
      <c r="AX20" s="27">
        <v>380.08505729261401</v>
      </c>
      <c r="AY20" s="27">
        <v>7.4236985731686502</v>
      </c>
      <c r="AZ20" s="27">
        <v>457.297434900268</v>
      </c>
      <c r="BA20" s="27">
        <v>4.3344984176325596</v>
      </c>
      <c r="BB20" s="27">
        <v>15.0185518576696</v>
      </c>
      <c r="BC20" s="27">
        <v>877.84373384700905</v>
      </c>
      <c r="BD20" s="27">
        <v>6295.1462777494698</v>
      </c>
      <c r="BE20" s="27">
        <v>169.168158743806</v>
      </c>
      <c r="BF20" s="27">
        <v>38.585038448607399</v>
      </c>
      <c r="BG20" s="27">
        <v>3.7967168989787101</v>
      </c>
      <c r="BH20" s="27">
        <v>377.95323351598603</v>
      </c>
      <c r="BI20" s="27">
        <v>11111.346231834101</v>
      </c>
      <c r="BJ20" s="27">
        <v>4.9562940667310397E-4</v>
      </c>
      <c r="BK20" s="27">
        <v>1401.9557728828299</v>
      </c>
      <c r="BL20" s="27">
        <v>4823.6149416710396</v>
      </c>
      <c r="BM20" s="27">
        <v>7486.8892991993798</v>
      </c>
      <c r="BN20" s="27">
        <v>52511.930378478399</v>
      </c>
      <c r="BO20" s="27">
        <v>3556.77500522744</v>
      </c>
      <c r="BR20" s="31">
        <f t="shared" si="0"/>
        <v>4.3016436516289591E-3</v>
      </c>
      <c r="BS20" s="24">
        <f t="shared" si="7"/>
        <v>4.6107695860557497E-3</v>
      </c>
      <c r="BT20" s="24">
        <f t="shared" si="8"/>
        <v>2.1110493762472966E-3</v>
      </c>
      <c r="BU20" s="24">
        <f t="shared" si="9"/>
        <v>3.1792196477484179E-3</v>
      </c>
      <c r="BV20" s="24">
        <f t="shared" si="10"/>
        <v>3.1747557175929217E-3</v>
      </c>
      <c r="BW20" s="24">
        <f t="shared" si="10"/>
        <v>3.6596257768463122E-3</v>
      </c>
      <c r="BX20" s="24">
        <f t="shared" si="11"/>
        <v>2.8632726450791347E-3</v>
      </c>
      <c r="BY20" s="24">
        <f t="shared" si="12"/>
        <v>3.0494512432313698E-3</v>
      </c>
    </row>
    <row r="21" spans="1:77" x14ac:dyDescent="0.3">
      <c r="A21" s="29" t="s">
        <v>185</v>
      </c>
      <c r="B21" s="27">
        <v>9237.6050429000006</v>
      </c>
      <c r="C21" s="27">
        <v>4102.0058525000004</v>
      </c>
      <c r="D21" s="27">
        <v>3243.2526289000002</v>
      </c>
      <c r="E21" s="27">
        <v>3252.4591350000001</v>
      </c>
      <c r="F21" s="27">
        <v>1743.9587922999999</v>
      </c>
      <c r="G21" s="27">
        <v>135.53557395000001</v>
      </c>
      <c r="H21" s="27">
        <v>18013.304807</v>
      </c>
      <c r="J21" s="29" t="s">
        <v>185</v>
      </c>
      <c r="K21" s="27">
        <v>1162.7139702516599</v>
      </c>
      <c r="L21" s="27">
        <v>937.97883510824704</v>
      </c>
      <c r="M21" s="27">
        <v>937.977925100118</v>
      </c>
      <c r="N21" s="27">
        <v>1215.1331463879999</v>
      </c>
      <c r="O21" s="27">
        <v>354.353989851601</v>
      </c>
      <c r="P21" s="27">
        <v>2212.9428582935302</v>
      </c>
      <c r="Q21" s="27">
        <v>9286.77985989628</v>
      </c>
      <c r="R21" s="27">
        <v>605.45490525524497</v>
      </c>
      <c r="S21" s="27">
        <v>400.56292538388499</v>
      </c>
      <c r="T21" s="27">
        <v>378.22971329439901</v>
      </c>
      <c r="U21" s="27">
        <v>267.29716372189603</v>
      </c>
      <c r="V21" s="27">
        <v>656.94329492279996</v>
      </c>
      <c r="W21" s="27">
        <v>656.94329492279996</v>
      </c>
      <c r="X21" s="27">
        <v>11.21922502268</v>
      </c>
      <c r="Y21" s="27">
        <v>178.87285515130799</v>
      </c>
      <c r="Z21" s="27">
        <v>21.870142689435699</v>
      </c>
      <c r="AA21" s="27">
        <v>154.89768804462099</v>
      </c>
      <c r="AB21" s="27">
        <v>282.06403504308298</v>
      </c>
      <c r="AC21" s="27">
        <v>127.07021294407301</v>
      </c>
      <c r="AD21" s="27">
        <v>4111.7825539443402</v>
      </c>
      <c r="AE21" s="27">
        <v>1419.73820069776</v>
      </c>
      <c r="AF21" s="27">
        <v>2926.5753459327402</v>
      </c>
      <c r="AG21" s="27">
        <v>313.955666683201</v>
      </c>
      <c r="AH21" s="27">
        <v>3251.7502376386201</v>
      </c>
      <c r="AI21" s="27">
        <v>158.18059058633</v>
      </c>
      <c r="AJ21" s="27">
        <v>406.11795153358997</v>
      </c>
      <c r="AK21" s="27">
        <v>20.8461564840688</v>
      </c>
      <c r="AL21" s="27">
        <v>5061.7782399245898</v>
      </c>
      <c r="AM21" s="27">
        <v>26.468505111967101</v>
      </c>
      <c r="AN21" s="27">
        <v>3.93679317559263</v>
      </c>
      <c r="AO21" s="27">
        <v>250.450271664544</v>
      </c>
      <c r="AP21" s="27">
        <v>16.431402944272602</v>
      </c>
      <c r="AQ21" s="27">
        <v>0.84178548124142305</v>
      </c>
      <c r="AR21" s="27">
        <v>16.932142749273801</v>
      </c>
      <c r="AS21" s="27">
        <v>3261.5595917731198</v>
      </c>
      <c r="AT21" s="27">
        <v>1751.24427383907</v>
      </c>
      <c r="AU21" s="27">
        <v>1510.31531793404</v>
      </c>
      <c r="AV21" s="27">
        <v>0.26487079272695202</v>
      </c>
      <c r="AW21" s="27">
        <v>0.43159683724929199</v>
      </c>
      <c r="AX21" s="27">
        <v>250.27373964516599</v>
      </c>
      <c r="AY21" s="27">
        <v>1.4468211081532401</v>
      </c>
      <c r="AZ21" s="27">
        <v>426.46202406344901</v>
      </c>
      <c r="BA21" s="27">
        <v>2.1583390741689898</v>
      </c>
      <c r="BB21" s="27">
        <v>3.28959113080573</v>
      </c>
      <c r="BC21" s="27">
        <v>659.82277848509398</v>
      </c>
      <c r="BD21" s="27">
        <v>2319.4555962218901</v>
      </c>
      <c r="BE21" s="27">
        <v>60.652072069092803</v>
      </c>
      <c r="BF21" s="27">
        <v>8.9737483423998405</v>
      </c>
      <c r="BG21" s="27">
        <v>1.56163467980621</v>
      </c>
      <c r="BH21" s="27">
        <v>135.93603280477501</v>
      </c>
      <c r="BI21" s="27">
        <v>2089.6545219252598</v>
      </c>
      <c r="BJ21" s="27">
        <v>2.3289786502201799E-5</v>
      </c>
      <c r="BK21" s="27">
        <v>112.444995762825</v>
      </c>
      <c r="BL21" s="27">
        <v>1549.5080017841501</v>
      </c>
      <c r="BM21" s="27">
        <v>2451.8405003984799</v>
      </c>
      <c r="BN21" s="27">
        <v>18084.480291340798</v>
      </c>
      <c r="BO21" s="27">
        <v>888.577623565811</v>
      </c>
      <c r="BR21" s="31">
        <f t="shared" si="0"/>
        <v>3.450211179450012E-3</v>
      </c>
      <c r="BS21" s="24">
        <f t="shared" si="7"/>
        <v>5.3233296690980494E-3</v>
      </c>
      <c r="BT21" s="24">
        <f t="shared" si="8"/>
        <v>2.3833952938856215E-3</v>
      </c>
      <c r="BU21" s="24">
        <f t="shared" si="9"/>
        <v>2.6200884454387913E-3</v>
      </c>
      <c r="BV21" s="24">
        <f t="shared" si="10"/>
        <v>2.7980234017974006E-3</v>
      </c>
      <c r="BW21" s="24">
        <f t="shared" si="10"/>
        <v>4.1775537192950303E-3</v>
      </c>
      <c r="BX21" s="24">
        <f t="shared" si="11"/>
        <v>2.9546401959586496E-3</v>
      </c>
      <c r="BY21" s="24">
        <f t="shared" si="12"/>
        <v>3.9512729675866632E-3</v>
      </c>
    </row>
    <row r="22" spans="1:77" x14ac:dyDescent="0.3">
      <c r="A22" s="29" t="s">
        <v>186</v>
      </c>
      <c r="B22" s="27">
        <v>328431.68550000002</v>
      </c>
      <c r="C22" s="27">
        <v>39610.291948999999</v>
      </c>
      <c r="D22" s="27">
        <v>22594.071602</v>
      </c>
      <c r="E22" s="27">
        <v>48164.635605000003</v>
      </c>
      <c r="F22" s="27">
        <v>43967.745816000002</v>
      </c>
      <c r="G22" s="27">
        <v>850.62526580999997</v>
      </c>
      <c r="H22" s="27">
        <v>336599.71010000003</v>
      </c>
      <c r="J22" s="29" t="s">
        <v>186</v>
      </c>
      <c r="K22" s="27">
        <v>17309.914877758401</v>
      </c>
      <c r="L22" s="27">
        <v>30655.213967883399</v>
      </c>
      <c r="M22" s="27">
        <v>30655.213647389599</v>
      </c>
      <c r="N22" s="27">
        <v>40174.6964142582</v>
      </c>
      <c r="O22" s="27">
        <v>7249.0383120124598</v>
      </c>
      <c r="P22" s="27">
        <v>74052.475050781199</v>
      </c>
      <c r="Q22" s="27">
        <v>283305.19033730403</v>
      </c>
      <c r="R22" s="27">
        <v>20126.588678431999</v>
      </c>
      <c r="S22" s="27">
        <v>8270.6218375109802</v>
      </c>
      <c r="T22" s="27">
        <v>12625.2542561838</v>
      </c>
      <c r="U22" s="27">
        <v>1363.7375604767501</v>
      </c>
      <c r="V22" s="27">
        <v>20981.667481153101</v>
      </c>
      <c r="W22" s="27">
        <v>20981.667481153101</v>
      </c>
      <c r="X22" s="27">
        <v>18.106177190639102</v>
      </c>
      <c r="Y22" s="27">
        <v>5054.24236662156</v>
      </c>
      <c r="Z22" s="27">
        <v>736.04863368704105</v>
      </c>
      <c r="AA22" s="27">
        <v>3374.5829261097301</v>
      </c>
      <c r="AB22" s="27">
        <v>1611.6919193584999</v>
      </c>
      <c r="AC22" s="27">
        <v>4104.7546902821896</v>
      </c>
      <c r="AD22" s="27">
        <v>34923.7533950285</v>
      </c>
      <c r="AE22" s="27">
        <v>6752.75978379977</v>
      </c>
      <c r="AF22" s="27">
        <v>16219.513707263401</v>
      </c>
      <c r="AG22" s="27">
        <v>1784.0624039429599</v>
      </c>
      <c r="AH22" s="27">
        <v>18021.682288397002</v>
      </c>
      <c r="AI22" s="27">
        <v>4081.4204993339099</v>
      </c>
      <c r="AJ22" s="27">
        <v>10381.214175388999</v>
      </c>
      <c r="AK22" s="27">
        <v>46.834397612063597</v>
      </c>
      <c r="AL22" s="27">
        <v>48084.215344459299</v>
      </c>
      <c r="AM22" s="27">
        <v>24.450781244729502</v>
      </c>
      <c r="AN22" s="27">
        <v>137.062630125938</v>
      </c>
      <c r="AO22" s="27">
        <v>2385.1812232517</v>
      </c>
      <c r="AP22" s="27">
        <v>30.987750711596799</v>
      </c>
      <c r="AQ22" s="27">
        <v>1.44779566222876</v>
      </c>
      <c r="AR22" s="27">
        <v>359.85049843934797</v>
      </c>
      <c r="AS22" s="27">
        <v>41460.813734116397</v>
      </c>
      <c r="AT22" s="27">
        <v>37871.685038636497</v>
      </c>
      <c r="AU22" s="27">
        <v>3589.1286954799698</v>
      </c>
      <c r="AV22" s="27">
        <v>4.68560392105248</v>
      </c>
      <c r="AW22" s="27">
        <v>0.76044208046870199</v>
      </c>
      <c r="AX22" s="27">
        <v>1129.7909216563301</v>
      </c>
      <c r="AY22" s="27">
        <v>51.188955755992403</v>
      </c>
      <c r="AZ22" s="27">
        <v>13530.266940224899</v>
      </c>
      <c r="BA22" s="27">
        <v>59.825683597171398</v>
      </c>
      <c r="BB22" s="27">
        <v>100.666746894624</v>
      </c>
      <c r="BC22" s="27">
        <v>19633.087264843401</v>
      </c>
      <c r="BD22" s="27">
        <v>10524.413312410201</v>
      </c>
      <c r="BE22" s="27">
        <v>127.355124193191</v>
      </c>
      <c r="BF22" s="27">
        <v>245.11999094253099</v>
      </c>
      <c r="BG22" s="27">
        <v>3.1222874790698598</v>
      </c>
      <c r="BH22" s="27">
        <v>688.44055305358904</v>
      </c>
      <c r="BI22" s="27">
        <v>12074.845137430601</v>
      </c>
      <c r="BJ22" s="27">
        <v>7.0164998404922906E-5</v>
      </c>
      <c r="BK22" s="27">
        <v>435.584738466207</v>
      </c>
      <c r="BL22" s="27">
        <v>25929.1117503797</v>
      </c>
      <c r="BM22" s="27">
        <v>31263.4613988071</v>
      </c>
      <c r="BN22" s="27">
        <v>289452.752987538</v>
      </c>
      <c r="BO22" s="27">
        <v>8831.1013135308294</v>
      </c>
      <c r="BR22" s="31">
        <f t="shared" si="0"/>
        <v>1.0046885135854659E-3</v>
      </c>
      <c r="BS22" s="24">
        <f t="shared" si="7"/>
        <v>-0.13739994390004126</v>
      </c>
      <c r="BT22" s="24">
        <f t="shared" si="8"/>
        <v>-0.11831618307700495</v>
      </c>
      <c r="BU22" s="24">
        <f t="shared" si="9"/>
        <v>-0.20237119692929786</v>
      </c>
      <c r="BV22" s="24">
        <f t="shared" si="10"/>
        <v>-0.13918556191023437</v>
      </c>
      <c r="BW22" s="24">
        <f t="shared" si="10"/>
        <v>-0.1386484720611974</v>
      </c>
      <c r="BX22" s="24">
        <f t="shared" si="11"/>
        <v>-0.19066528972892904</v>
      </c>
      <c r="BY22" s="24">
        <f t="shared" si="12"/>
        <v>-0.14006832358368695</v>
      </c>
    </row>
    <row r="23" spans="1:77" x14ac:dyDescent="0.3">
      <c r="A23" s="29" t="s">
        <v>187</v>
      </c>
      <c r="B23" s="27">
        <v>63838.626128999997</v>
      </c>
      <c r="C23" s="27">
        <v>39602.181346999998</v>
      </c>
      <c r="D23" s="27">
        <v>56599.869902999999</v>
      </c>
      <c r="E23" s="27">
        <v>28745.882517999999</v>
      </c>
      <c r="F23" s="27">
        <v>14374.600662000001</v>
      </c>
      <c r="G23" s="27">
        <v>2381.4935999999998</v>
      </c>
      <c r="H23" s="27">
        <v>105239.71007</v>
      </c>
      <c r="J23" s="29" t="s">
        <v>187</v>
      </c>
      <c r="K23" s="27">
        <v>9741.7145604709003</v>
      </c>
      <c r="L23" s="27">
        <v>5016.9992995722696</v>
      </c>
      <c r="M23" s="27">
        <v>5016.9970523766397</v>
      </c>
      <c r="N23" s="27">
        <v>6404.9472860163496</v>
      </c>
      <c r="O23" s="27">
        <v>1546.28748867951</v>
      </c>
      <c r="P23" s="27">
        <v>11220.090170139199</v>
      </c>
      <c r="Q23" s="27">
        <v>64134.140108797998</v>
      </c>
      <c r="R23" s="27">
        <v>3142.96731066231</v>
      </c>
      <c r="S23" s="27">
        <v>1751.1974696219199</v>
      </c>
      <c r="T23" s="27">
        <v>1952.21639717619</v>
      </c>
      <c r="U23" s="27">
        <v>2464.4236749870302</v>
      </c>
      <c r="V23" s="27">
        <v>3452.38112341949</v>
      </c>
      <c r="W23" s="27">
        <v>3452.38112341949</v>
      </c>
      <c r="X23" s="27">
        <v>155.65193306141501</v>
      </c>
      <c r="Y23" s="27">
        <v>986.51156141629303</v>
      </c>
      <c r="Z23" s="27">
        <v>110.911073202975</v>
      </c>
      <c r="AA23" s="27">
        <v>871.01707234760102</v>
      </c>
      <c r="AB23" s="27">
        <v>2150.97944392928</v>
      </c>
      <c r="AC23" s="27">
        <v>666.78786957202101</v>
      </c>
      <c r="AD23" s="27">
        <v>39695.045583315397</v>
      </c>
      <c r="AE23" s="27">
        <v>15647.4509672227</v>
      </c>
      <c r="AF23" s="27">
        <v>51087.723563154097</v>
      </c>
      <c r="AG23" s="27">
        <v>5520.7629867579299</v>
      </c>
      <c r="AH23" s="27">
        <v>56764.138482973503</v>
      </c>
      <c r="AI23" s="27">
        <v>1164.80368340204</v>
      </c>
      <c r="AJ23" s="27">
        <v>2040.3758878167</v>
      </c>
      <c r="AK23" s="27">
        <v>327.67130532052403</v>
      </c>
      <c r="AL23" s="27">
        <v>33019.078404496096</v>
      </c>
      <c r="AM23" s="27">
        <v>126.337709028257</v>
      </c>
      <c r="AN23" s="27">
        <v>39.554329379343699</v>
      </c>
      <c r="AO23" s="27">
        <v>3760.1845013089901</v>
      </c>
      <c r="AP23" s="27">
        <v>216.520286771386</v>
      </c>
      <c r="AQ23" s="27">
        <v>3.43831964196939</v>
      </c>
      <c r="AR23" s="27">
        <v>131.855261786515</v>
      </c>
      <c r="AS23" s="27">
        <v>28834.5400982869</v>
      </c>
      <c r="AT23" s="27">
        <v>14427.151190037799</v>
      </c>
      <c r="AU23" s="27">
        <v>14407.3889082491</v>
      </c>
      <c r="AV23" s="27">
        <v>3.5344321925516802</v>
      </c>
      <c r="AW23" s="27">
        <v>5.0143889806268804</v>
      </c>
      <c r="AX23" s="27">
        <v>2158.5552181032499</v>
      </c>
      <c r="AY23" s="27">
        <v>19.934114704277501</v>
      </c>
      <c r="AZ23" s="27">
        <v>2403.4394173955702</v>
      </c>
      <c r="BA23" s="27">
        <v>14.5916749538407</v>
      </c>
      <c r="BB23" s="27">
        <v>37.7160895539498</v>
      </c>
      <c r="BC23" s="27">
        <v>4159.3883077872697</v>
      </c>
      <c r="BD23" s="27">
        <v>9237.5653512422705</v>
      </c>
      <c r="BE23" s="27">
        <v>899.87451065405503</v>
      </c>
      <c r="BF23" s="27">
        <v>99.662684042394901</v>
      </c>
      <c r="BG23" s="27">
        <v>19.8786384330649</v>
      </c>
      <c r="BH23" s="27">
        <v>2388.1600826962499</v>
      </c>
      <c r="BI23" s="27">
        <v>16016.0446624343</v>
      </c>
      <c r="BJ23" s="27">
        <v>7.9217404282473701E-4</v>
      </c>
      <c r="BK23" s="27">
        <v>2322.9875197992001</v>
      </c>
      <c r="BL23" s="27">
        <v>9633.9846110180897</v>
      </c>
      <c r="BM23" s="27">
        <v>13565.5439864852</v>
      </c>
      <c r="BN23" s="27">
        <v>105628.669426081</v>
      </c>
      <c r="BO23" s="27">
        <v>5852.04030020133</v>
      </c>
      <c r="BR23" s="31">
        <f t="shared" si="0"/>
        <v>2.7420821881777181E-3</v>
      </c>
      <c r="BS23" s="24">
        <f t="shared" si="7"/>
        <v>4.6290780005329357E-3</v>
      </c>
      <c r="BT23" s="24">
        <f t="shared" si="8"/>
        <v>2.3449273034156803E-3</v>
      </c>
      <c r="BU23" s="24">
        <f t="shared" si="9"/>
        <v>2.9022784019649786E-3</v>
      </c>
      <c r="BV23" s="24">
        <f t="shared" si="10"/>
        <v>3.084183629825446E-3</v>
      </c>
      <c r="BW23" s="24">
        <f t="shared" si="10"/>
        <v>3.6557904649635515E-3</v>
      </c>
      <c r="BX23" s="24">
        <f t="shared" si="11"/>
        <v>2.7992864210301107E-3</v>
      </c>
      <c r="BY23" s="24">
        <f t="shared" si="12"/>
        <v>3.6959371687957619E-3</v>
      </c>
    </row>
    <row r="24" spans="1:77" x14ac:dyDescent="0.3">
      <c r="A24" s="29" t="s">
        <v>188</v>
      </c>
      <c r="B24" s="27">
        <v>11740.271073</v>
      </c>
      <c r="C24" s="27">
        <v>15189.11598</v>
      </c>
      <c r="D24" s="27">
        <v>8737.0789112000002</v>
      </c>
      <c r="E24" s="27">
        <v>1136.1980679999999</v>
      </c>
      <c r="F24" s="27">
        <v>648.63949573000002</v>
      </c>
      <c r="G24" s="27">
        <v>370.25295573</v>
      </c>
      <c r="H24" s="27">
        <v>109491.27537</v>
      </c>
      <c r="J24" s="29" t="s">
        <v>188</v>
      </c>
      <c r="K24" s="27">
        <v>11062.671387766901</v>
      </c>
      <c r="L24" s="27">
        <v>87.022384824263597</v>
      </c>
      <c r="M24" s="27">
        <v>86.999299170884399</v>
      </c>
      <c r="N24" s="27">
        <v>109.766507837596</v>
      </c>
      <c r="O24" s="27">
        <v>214.06442194792999</v>
      </c>
      <c r="P24" s="27">
        <v>112.825677840594</v>
      </c>
      <c r="Q24" s="27">
        <v>11768.2283490137</v>
      </c>
      <c r="R24" s="27">
        <v>108.268699426412</v>
      </c>
      <c r="S24" s="27">
        <v>2085.2633386765601</v>
      </c>
      <c r="T24" s="27">
        <v>30.7967571385858</v>
      </c>
      <c r="U24" s="27">
        <v>5915.10275655241</v>
      </c>
      <c r="V24" s="27">
        <v>121.39228127057601</v>
      </c>
      <c r="W24" s="27">
        <v>121.39228127057601</v>
      </c>
      <c r="X24" s="27">
        <v>46.023462015575703</v>
      </c>
      <c r="Y24" s="27">
        <v>432.64913420845801</v>
      </c>
      <c r="Z24" s="27">
        <v>0.168177553818152</v>
      </c>
      <c r="AA24" s="27">
        <v>844.73521969609203</v>
      </c>
      <c r="AB24" s="27">
        <v>4115.5406454222702</v>
      </c>
      <c r="AC24" s="27">
        <v>17.269714023481701</v>
      </c>
      <c r="AD24" s="27">
        <v>15230.3696445598</v>
      </c>
      <c r="AE24" s="27">
        <v>75.247863972618603</v>
      </c>
      <c r="AF24" s="27">
        <v>7883.9139851298096</v>
      </c>
      <c r="AG24" s="27">
        <v>829.96647014666303</v>
      </c>
      <c r="AH24" s="27">
        <v>8759.9039172920493</v>
      </c>
      <c r="AI24" s="27">
        <v>317.37368076564201</v>
      </c>
      <c r="AJ24" s="27">
        <v>432.77140613656502</v>
      </c>
      <c r="AK24" s="27">
        <v>7.6333634209119303</v>
      </c>
      <c r="AL24" s="27">
        <v>39229.638314691001</v>
      </c>
      <c r="AM24" s="27">
        <v>9.6440660879533908</v>
      </c>
      <c r="AN24" s="27">
        <v>5.8842005103699799</v>
      </c>
      <c r="AO24" s="27">
        <v>217.96996489139499</v>
      </c>
      <c r="AP24" s="27">
        <v>6.1425833705363297</v>
      </c>
      <c r="AQ24" s="27">
        <v>0.465144643595297</v>
      </c>
      <c r="AR24" s="27">
        <v>2.6930495896647302</v>
      </c>
      <c r="AS24" s="27">
        <v>1138.2637151101401</v>
      </c>
      <c r="AT24" s="27">
        <v>650.08154829742602</v>
      </c>
      <c r="AU24" s="27">
        <v>488.18216681272298</v>
      </c>
      <c r="AV24" s="27">
        <v>0.13086572198614399</v>
      </c>
      <c r="AW24" s="27">
        <v>0.16356920253311</v>
      </c>
      <c r="AX24" s="27">
        <v>87.521139723430096</v>
      </c>
      <c r="AY24" s="27">
        <v>2.7986157398986902</v>
      </c>
      <c r="AZ24" s="27">
        <v>69.025633139877698</v>
      </c>
      <c r="BA24" s="27">
        <v>2.1422268589097002</v>
      </c>
      <c r="BB24" s="27">
        <v>5.3663390708620602</v>
      </c>
      <c r="BC24" s="27">
        <v>189.917352469452</v>
      </c>
      <c r="BD24" s="27">
        <v>27507.158936167601</v>
      </c>
      <c r="BE24" s="27">
        <v>21.624438906066501</v>
      </c>
      <c r="BF24" s="27">
        <v>20.326666865082601</v>
      </c>
      <c r="BG24" s="27">
        <v>0.63232808489999204</v>
      </c>
      <c r="BH24" s="27">
        <v>371.197152122224</v>
      </c>
      <c r="BI24" s="27">
        <v>24722.899466276402</v>
      </c>
      <c r="BJ24" s="27">
        <v>5.0645019097538002E-4</v>
      </c>
      <c r="BK24" s="27">
        <v>1656.19756469815</v>
      </c>
      <c r="BL24" s="27">
        <v>8022.3423188390498</v>
      </c>
      <c r="BM24" s="27">
        <v>10654.7416747763</v>
      </c>
      <c r="BN24" s="27">
        <v>109789.21265938001</v>
      </c>
      <c r="BO24" s="27">
        <v>6385.6640545853397</v>
      </c>
      <c r="BR24" s="31">
        <f t="shared" si="0"/>
        <v>5.2538774911361063E-3</v>
      </c>
      <c r="BS24" s="24">
        <f t="shared" si="7"/>
        <v>2.3813143529535104E-3</v>
      </c>
      <c r="BT24" s="24">
        <f t="shared" si="8"/>
        <v>2.7160016826600917E-3</v>
      </c>
      <c r="BU24" s="24">
        <f t="shared" si="9"/>
        <v>2.612429889215017E-3</v>
      </c>
      <c r="BV24" s="24">
        <f t="shared" si="10"/>
        <v>1.8180343448182684E-3</v>
      </c>
      <c r="BW24" s="24">
        <f t="shared" si="10"/>
        <v>2.2231957457401982E-3</v>
      </c>
      <c r="BX24" s="24">
        <f t="shared" si="11"/>
        <v>2.5501387027752403E-3</v>
      </c>
      <c r="BY24" s="24">
        <f t="shared" si="12"/>
        <v>2.7211052969580798E-3</v>
      </c>
    </row>
    <row r="25" spans="1:77" x14ac:dyDescent="0.3">
      <c r="A25" s="29" t="s">
        <v>189</v>
      </c>
      <c r="B25" s="27">
        <v>41039.078828999998</v>
      </c>
      <c r="C25" s="27">
        <v>33179.785986000003</v>
      </c>
      <c r="D25" s="27">
        <v>27667.942499000001</v>
      </c>
      <c r="E25" s="27">
        <v>14336.348742</v>
      </c>
      <c r="F25" s="27">
        <v>8167.9719590000004</v>
      </c>
      <c r="G25" s="27">
        <v>1165.8331935000001</v>
      </c>
      <c r="H25" s="27">
        <v>54675.368729000002</v>
      </c>
      <c r="J25" s="29" t="s">
        <v>189</v>
      </c>
      <c r="K25" s="27">
        <v>4238.1638442461499</v>
      </c>
      <c r="L25" s="27">
        <v>3616.3498149787702</v>
      </c>
      <c r="M25" s="27">
        <v>3616.3487631764101</v>
      </c>
      <c r="N25" s="27">
        <v>4638.4431497686801</v>
      </c>
      <c r="O25" s="27">
        <v>1027.6515650971401</v>
      </c>
      <c r="P25" s="27">
        <v>8244.1094268872203</v>
      </c>
      <c r="Q25" s="27">
        <v>41244.296927748997</v>
      </c>
      <c r="R25" s="27">
        <v>2283.2983241427601</v>
      </c>
      <c r="S25" s="27">
        <v>1171.2766357246201</v>
      </c>
      <c r="T25" s="27">
        <v>1425.4000068329501</v>
      </c>
      <c r="U25" s="27">
        <v>764.15886265565302</v>
      </c>
      <c r="V25" s="27">
        <v>2480.4043748347799</v>
      </c>
      <c r="W25" s="27">
        <v>2480.4043748347799</v>
      </c>
      <c r="X25" s="27">
        <v>79.501771102476397</v>
      </c>
      <c r="Y25" s="27">
        <v>639.89449974910895</v>
      </c>
      <c r="Z25" s="27">
        <v>81.685372800502094</v>
      </c>
      <c r="AA25" s="27">
        <v>519.44113485703497</v>
      </c>
      <c r="AB25" s="27">
        <v>756.06549067784601</v>
      </c>
      <c r="AC25" s="27">
        <v>492.52872644487297</v>
      </c>
      <c r="AD25" s="27">
        <v>33251.6373292106</v>
      </c>
      <c r="AE25" s="27">
        <v>6547.1048754112999</v>
      </c>
      <c r="AF25" s="27">
        <v>24971.579232901699</v>
      </c>
      <c r="AG25" s="27">
        <v>2695.1175193086301</v>
      </c>
      <c r="AH25" s="27">
        <v>27746.1985233128</v>
      </c>
      <c r="AI25" s="27">
        <v>556.11563638272901</v>
      </c>
      <c r="AJ25" s="27">
        <v>1373.80699669201</v>
      </c>
      <c r="AK25" s="27">
        <v>133.966573179671</v>
      </c>
      <c r="AL25" s="27">
        <v>14414.715156292201</v>
      </c>
      <c r="AM25" s="27">
        <v>50.572324983327498</v>
      </c>
      <c r="AN25" s="27">
        <v>21.720627582025699</v>
      </c>
      <c r="AO25" s="27">
        <v>2024.43695927511</v>
      </c>
      <c r="AP25" s="27">
        <v>88.515780122025802</v>
      </c>
      <c r="AQ25" s="27">
        <v>2.0608069345282298</v>
      </c>
      <c r="AR25" s="27">
        <v>71.577548724901703</v>
      </c>
      <c r="AS25" s="27">
        <v>14385.618172774</v>
      </c>
      <c r="AT25" s="27">
        <v>8201.4059787893293</v>
      </c>
      <c r="AU25" s="27">
        <v>6184.2121939846802</v>
      </c>
      <c r="AV25" s="27">
        <v>1.66206720250004</v>
      </c>
      <c r="AW25" s="27">
        <v>2.0416521216730801</v>
      </c>
      <c r="AX25" s="27">
        <v>920.38152559841706</v>
      </c>
      <c r="AY25" s="27">
        <v>10.062911134994501</v>
      </c>
      <c r="AZ25" s="27">
        <v>1668.68260189487</v>
      </c>
      <c r="BA25" s="27">
        <v>9.88602331497985</v>
      </c>
      <c r="BB25" s="27">
        <v>22.974344935156498</v>
      </c>
      <c r="BC25" s="27">
        <v>2746.12128000352</v>
      </c>
      <c r="BD25" s="27">
        <v>4967.12015057603</v>
      </c>
      <c r="BE25" s="27">
        <v>367.76000584224801</v>
      </c>
      <c r="BF25" s="27">
        <v>50.9124887316258</v>
      </c>
      <c r="BG25" s="27">
        <v>8.0704572077360197</v>
      </c>
      <c r="BH25" s="27">
        <v>1169.1324674018999</v>
      </c>
      <c r="BI25" s="27">
        <v>5784.43798897337</v>
      </c>
      <c r="BJ25" s="27">
        <v>1.45481594999035E-4</v>
      </c>
      <c r="BK25" s="27">
        <v>445.802703665411</v>
      </c>
      <c r="BL25" s="27">
        <v>4990.1958652032599</v>
      </c>
      <c r="BM25" s="27">
        <v>6826.7908529506103</v>
      </c>
      <c r="BN25" s="27">
        <v>54906.4181055683</v>
      </c>
      <c r="BO25" s="27">
        <v>2673.5832377810202</v>
      </c>
      <c r="BR25" s="31">
        <f t="shared" si="0"/>
        <v>2.8653212091623195E-3</v>
      </c>
      <c r="BS25" s="24">
        <f t="shared" si="7"/>
        <v>5.000553243509529E-3</v>
      </c>
      <c r="BT25" s="24">
        <f t="shared" si="8"/>
        <v>2.1655155714661515E-3</v>
      </c>
      <c r="BU25" s="24">
        <f t="shared" si="9"/>
        <v>2.8284005692012525E-3</v>
      </c>
      <c r="BV25" s="24">
        <f t="shared" si="10"/>
        <v>3.4366791475754044E-3</v>
      </c>
      <c r="BW25" s="24">
        <f t="shared" si="10"/>
        <v>4.0933073665231088E-3</v>
      </c>
      <c r="BX25" s="24">
        <f t="shared" si="11"/>
        <v>2.8299708056818366E-3</v>
      </c>
      <c r="BY25" s="24">
        <f t="shared" si="12"/>
        <v>4.225840299559777E-3</v>
      </c>
    </row>
    <row r="26" spans="1:77" x14ac:dyDescent="0.3">
      <c r="A26" s="29" t="s">
        <v>190</v>
      </c>
      <c r="B26" s="27">
        <v>76548.125125000006</v>
      </c>
      <c r="C26" s="27">
        <v>45553.338364000003</v>
      </c>
      <c r="D26" s="27">
        <v>43686.843305000002</v>
      </c>
      <c r="E26" s="27">
        <v>26322.044279999998</v>
      </c>
      <c r="F26" s="27">
        <v>14807.512656000001</v>
      </c>
      <c r="G26" s="27">
        <v>1772.7996598</v>
      </c>
      <c r="H26" s="27">
        <v>130530.83426</v>
      </c>
      <c r="J26" s="29" t="s">
        <v>190</v>
      </c>
      <c r="K26" s="27">
        <v>10276.3596600364</v>
      </c>
      <c r="L26" s="27">
        <v>6753.5699205911696</v>
      </c>
      <c r="M26" s="27">
        <v>6753.5686862044804</v>
      </c>
      <c r="N26" s="27">
        <v>8727.5403342763493</v>
      </c>
      <c r="O26" s="27">
        <v>2297.17235462905</v>
      </c>
      <c r="P26" s="27">
        <v>15730.572007454701</v>
      </c>
      <c r="Q26" s="27">
        <v>76945.015547655596</v>
      </c>
      <c r="R26" s="27">
        <v>4320.4542856135304</v>
      </c>
      <c r="S26" s="27">
        <v>2612.7024971471401</v>
      </c>
      <c r="T26" s="27">
        <v>2697.7278647286098</v>
      </c>
      <c r="U26" s="27">
        <v>2779.5156438294398</v>
      </c>
      <c r="V26" s="27">
        <v>4650.53819615269</v>
      </c>
      <c r="W26" s="27">
        <v>4650.53819615269</v>
      </c>
      <c r="X26" s="27">
        <v>100.581504637973</v>
      </c>
      <c r="Y26" s="27">
        <v>1323.4374516323501</v>
      </c>
      <c r="Z26" s="27">
        <v>155.34957689020399</v>
      </c>
      <c r="AA26" s="27">
        <v>1129.37891391323</v>
      </c>
      <c r="AB26" s="27">
        <v>2640.8220327506001</v>
      </c>
      <c r="AC26" s="27">
        <v>883.82046116764695</v>
      </c>
      <c r="AD26" s="27">
        <v>45658.879144165701</v>
      </c>
      <c r="AE26" s="27">
        <v>12536.5625503067</v>
      </c>
      <c r="AF26" s="27">
        <v>39441.631027358198</v>
      </c>
      <c r="AG26" s="27">
        <v>4281.8234055457197</v>
      </c>
      <c r="AH26" s="27">
        <v>43824.035937541899</v>
      </c>
      <c r="AI26" s="27">
        <v>1350.1047056851901</v>
      </c>
      <c r="AJ26" s="27">
        <v>2766.8838092197798</v>
      </c>
      <c r="AK26" s="27">
        <v>252.37578315338101</v>
      </c>
      <c r="AL26" s="27">
        <v>39064.935277544202</v>
      </c>
      <c r="AM26" s="27">
        <v>114.344888187084</v>
      </c>
      <c r="AN26" s="27">
        <v>50.216825587945102</v>
      </c>
      <c r="AO26" s="27">
        <v>2983.61862638822</v>
      </c>
      <c r="AP26" s="27">
        <v>168.78160753319301</v>
      </c>
      <c r="AQ26" s="27">
        <v>2.7748556109283098</v>
      </c>
      <c r="AR26" s="27">
        <v>136.091154979414</v>
      </c>
      <c r="AS26" s="27">
        <v>26412.411065816199</v>
      </c>
      <c r="AT26" s="27">
        <v>14869.994107202499</v>
      </c>
      <c r="AU26" s="27">
        <v>11542.4169586137</v>
      </c>
      <c r="AV26" s="27">
        <v>3.2268583560133801</v>
      </c>
      <c r="AW26" s="27">
        <v>3.9837011595209302</v>
      </c>
      <c r="AX26" s="27">
        <v>1815.1044989720899</v>
      </c>
      <c r="AY26" s="27">
        <v>23.820828135385799</v>
      </c>
      <c r="AZ26" s="27">
        <v>3203.2652508584201</v>
      </c>
      <c r="BA26" s="27">
        <v>17.114763137617999</v>
      </c>
      <c r="BB26" s="27">
        <v>42.019071448491701</v>
      </c>
      <c r="BC26" s="27">
        <v>5221.5804603250699</v>
      </c>
      <c r="BD26" s="27">
        <v>13653.707790746599</v>
      </c>
      <c r="BE26" s="27">
        <v>694.98284930857506</v>
      </c>
      <c r="BF26" s="27">
        <v>120.94307908750601</v>
      </c>
      <c r="BG26" s="27">
        <v>15.7490049736272</v>
      </c>
      <c r="BH26" s="27">
        <v>1777.9595610562301</v>
      </c>
      <c r="BI26" s="27">
        <v>18892.3894208161</v>
      </c>
      <c r="BJ26" s="27">
        <v>4.5702447434104202E-4</v>
      </c>
      <c r="BK26" s="27">
        <v>1941.8562179456601</v>
      </c>
      <c r="BL26" s="27">
        <v>11249.9184961008</v>
      </c>
      <c r="BM26" s="27">
        <v>16381.496260376</v>
      </c>
      <c r="BN26" s="27">
        <v>131044.024105006</v>
      </c>
      <c r="BO26" s="27">
        <v>6432.6324942307501</v>
      </c>
      <c r="BR26" s="31">
        <f t="shared" si="0"/>
        <v>2.2951219002586148E-3</v>
      </c>
      <c r="BS26" s="24">
        <f t="shared" si="7"/>
        <v>5.1848483814265021E-3</v>
      </c>
      <c r="BT26" s="24">
        <f t="shared" si="8"/>
        <v>2.3168615946950089E-3</v>
      </c>
      <c r="BU26" s="24">
        <f t="shared" si="9"/>
        <v>3.140364974051475E-3</v>
      </c>
      <c r="BV26" s="24">
        <f t="shared" si="10"/>
        <v>3.4331218675467071E-3</v>
      </c>
      <c r="BW26" s="24">
        <f t="shared" si="10"/>
        <v>4.2195777679907079E-3</v>
      </c>
      <c r="BX26" s="24">
        <f t="shared" si="11"/>
        <v>2.9105946787084972E-3</v>
      </c>
      <c r="BY26" s="24">
        <f t="shared" si="12"/>
        <v>3.9315602931318935E-3</v>
      </c>
    </row>
    <row r="27" spans="1:77" x14ac:dyDescent="0.3">
      <c r="A27" s="29" t="s">
        <v>191</v>
      </c>
      <c r="B27" s="27">
        <v>162655.35414000001</v>
      </c>
      <c r="C27" s="27">
        <v>33485.140794999999</v>
      </c>
      <c r="D27" s="27">
        <v>5207.9337403</v>
      </c>
      <c r="E27" s="27">
        <v>26172.995490000001</v>
      </c>
      <c r="F27" s="27">
        <v>22400.867905999999</v>
      </c>
      <c r="G27" s="27">
        <v>390.34544292999999</v>
      </c>
      <c r="H27" s="27">
        <v>184462.27684999999</v>
      </c>
      <c r="J27" s="29" t="s">
        <v>191</v>
      </c>
      <c r="K27" s="27">
        <v>11458.895177967201</v>
      </c>
      <c r="L27" s="27">
        <v>17897.824214999899</v>
      </c>
      <c r="M27" s="27">
        <v>17897.823936762801</v>
      </c>
      <c r="N27" s="27">
        <v>23456.336970185101</v>
      </c>
      <c r="O27" s="27">
        <v>4417.2057413471903</v>
      </c>
      <c r="P27" s="27">
        <v>43256.6332628198</v>
      </c>
      <c r="Q27" s="27">
        <v>161138.54198978099</v>
      </c>
      <c r="R27" s="27">
        <v>11760.9420939718</v>
      </c>
      <c r="S27" s="27">
        <v>5044.7485559901697</v>
      </c>
      <c r="T27" s="27">
        <v>7373.1441710439203</v>
      </c>
      <c r="U27" s="27">
        <v>1227.8135137711199</v>
      </c>
      <c r="V27" s="27">
        <v>12279.4414064746</v>
      </c>
      <c r="W27" s="27">
        <v>12279.4414064746</v>
      </c>
      <c r="X27" s="27">
        <v>7.9847846258701303</v>
      </c>
      <c r="Y27" s="27">
        <v>2997.40553295683</v>
      </c>
      <c r="Z27" s="27">
        <v>429.756152223301</v>
      </c>
      <c r="AA27" s="27">
        <v>2050.48556754428</v>
      </c>
      <c r="AB27" s="27">
        <v>1328.2636081959199</v>
      </c>
      <c r="AC27" s="27">
        <v>2412.82603754109</v>
      </c>
      <c r="AD27" s="27">
        <v>32641.037605559999</v>
      </c>
      <c r="AE27" s="27">
        <v>5323.1882273847104</v>
      </c>
      <c r="AF27" s="27">
        <v>4658.9209260735097</v>
      </c>
      <c r="AG27" s="27">
        <v>509.67293595242398</v>
      </c>
      <c r="AH27" s="27">
        <v>5176.5786466518002</v>
      </c>
      <c r="AI27" s="27">
        <v>2394.6855967451502</v>
      </c>
      <c r="AJ27" s="27">
        <v>6177.2748735191799</v>
      </c>
      <c r="AK27" s="27">
        <v>67.201977865595097</v>
      </c>
      <c r="AL27" s="27">
        <v>33445.538099935497</v>
      </c>
      <c r="AM27" s="27">
        <v>23.879847838092498</v>
      </c>
      <c r="AN27" s="27">
        <v>65.314718349619895</v>
      </c>
      <c r="AO27" s="27">
        <v>1321.5412439028401</v>
      </c>
      <c r="AP27" s="27">
        <v>44.3968836235167</v>
      </c>
      <c r="AQ27" s="27">
        <v>0.87507546112424694</v>
      </c>
      <c r="AR27" s="27">
        <v>218.91067931017301</v>
      </c>
      <c r="AS27" s="27">
        <v>25874.7044176731</v>
      </c>
      <c r="AT27" s="27">
        <v>22179.2589903347</v>
      </c>
      <c r="AU27" s="27">
        <v>3695.4454273384099</v>
      </c>
      <c r="AV27" s="27">
        <v>3.1320520709667798</v>
      </c>
      <c r="AW27" s="27">
        <v>0.96972263683813198</v>
      </c>
      <c r="AX27" s="27">
        <v>902.58137127487703</v>
      </c>
      <c r="AY27" s="27">
        <v>22.019976102999902</v>
      </c>
      <c r="AZ27" s="27">
        <v>7839.82177538208</v>
      </c>
      <c r="BA27" s="27">
        <v>33.289316216978897</v>
      </c>
      <c r="BB27" s="27">
        <v>44.250119260128798</v>
      </c>
      <c r="BC27" s="27">
        <v>11309.1228555366</v>
      </c>
      <c r="BD27" s="27">
        <v>9125.8827008901608</v>
      </c>
      <c r="BE27" s="27">
        <v>185.05380803253999</v>
      </c>
      <c r="BF27" s="27">
        <v>93.059077036106203</v>
      </c>
      <c r="BG27" s="27">
        <v>3.83849043359402</v>
      </c>
      <c r="BH27" s="27">
        <v>387.902860474985</v>
      </c>
      <c r="BI27" s="27">
        <v>9883.2103883616692</v>
      </c>
      <c r="BJ27" s="27">
        <v>9.85802421887047E-5</v>
      </c>
      <c r="BK27" s="27">
        <v>500.41371046704899</v>
      </c>
      <c r="BL27" s="27">
        <v>16386.587006098802</v>
      </c>
      <c r="BM27" s="27">
        <v>20188.942112725399</v>
      </c>
      <c r="BN27" s="27">
        <v>182570.460684424</v>
      </c>
      <c r="BO27" s="27">
        <v>6135.3888379549298</v>
      </c>
      <c r="BR27" s="31">
        <f t="shared" si="0"/>
        <v>1.5424830126042172E-3</v>
      </c>
      <c r="BS27" s="24">
        <f t="shared" si="7"/>
        <v>-9.3253133795612713E-3</v>
      </c>
      <c r="BT27" s="24">
        <f t="shared" si="8"/>
        <v>-2.5208291480919853E-2</v>
      </c>
      <c r="BU27" s="24">
        <f t="shared" si="9"/>
        <v>-6.0206398951599439E-3</v>
      </c>
      <c r="BV27" s="24">
        <f t="shared" si="10"/>
        <v>-1.1396902293467726E-2</v>
      </c>
      <c r="BW27" s="24">
        <f t="shared" si="10"/>
        <v>-9.892871856359748E-3</v>
      </c>
      <c r="BX27" s="24">
        <f t="shared" si="11"/>
        <v>-6.2574893578378728E-3</v>
      </c>
      <c r="BY27" s="24">
        <f t="shared" si="12"/>
        <v>-1.0255843080124002E-2</v>
      </c>
    </row>
    <row r="28" spans="1:77" x14ac:dyDescent="0.3">
      <c r="A28" s="29" t="s">
        <v>192</v>
      </c>
      <c r="B28" s="27">
        <v>103191.71139</v>
      </c>
      <c r="C28" s="27">
        <v>28219.199710000001</v>
      </c>
      <c r="D28" s="27">
        <v>19042.737561000002</v>
      </c>
      <c r="E28" s="27">
        <v>19135.139233999998</v>
      </c>
      <c r="F28" s="27">
        <v>15186.187598</v>
      </c>
      <c r="G28" s="27">
        <v>646.88825167000005</v>
      </c>
      <c r="H28" s="27">
        <v>119711.10941999999</v>
      </c>
      <c r="J28" s="29" t="s">
        <v>192</v>
      </c>
      <c r="K28" s="27">
        <v>7855.78032887878</v>
      </c>
      <c r="L28" s="27">
        <v>10788.7233490033</v>
      </c>
      <c r="M28" s="27">
        <v>10788.7223205096</v>
      </c>
      <c r="N28" s="27">
        <v>14074.8968808096</v>
      </c>
      <c r="O28" s="27">
        <v>2790.98332412533</v>
      </c>
      <c r="P28" s="27">
        <v>25756.671106183701</v>
      </c>
      <c r="Q28" s="27">
        <v>103768.611889746</v>
      </c>
      <c r="R28" s="27">
        <v>7021.17065484246</v>
      </c>
      <c r="S28" s="27">
        <v>3191.5945886140698</v>
      </c>
      <c r="T28" s="27">
        <v>4401.4539498192999</v>
      </c>
      <c r="U28" s="27">
        <v>1189.2125249809101</v>
      </c>
      <c r="V28" s="27">
        <v>7377.0230390451698</v>
      </c>
      <c r="W28" s="27">
        <v>7377.0230390451698</v>
      </c>
      <c r="X28" s="27">
        <v>57.980210329022597</v>
      </c>
      <c r="Y28" s="27">
        <v>1825.0346990661801</v>
      </c>
      <c r="Z28" s="27">
        <v>255.75607187146699</v>
      </c>
      <c r="AA28" s="27">
        <v>1305.4683728788</v>
      </c>
      <c r="AB28" s="27">
        <v>1172.3007090439601</v>
      </c>
      <c r="AC28" s="27">
        <v>1430.95025295492</v>
      </c>
      <c r="AD28" s="27">
        <v>28280.1470300986</v>
      </c>
      <c r="AE28" s="27">
        <v>3056.5554308547798</v>
      </c>
      <c r="AF28" s="27">
        <v>17197.262945271301</v>
      </c>
      <c r="AG28" s="27">
        <v>1852.8272657766599</v>
      </c>
      <c r="AH28" s="27">
        <v>19108.070421377</v>
      </c>
      <c r="AI28" s="27">
        <v>1479.23786381175</v>
      </c>
      <c r="AJ28" s="27">
        <v>3780.8567328322201</v>
      </c>
      <c r="AK28" s="27">
        <v>84.926477454984294</v>
      </c>
      <c r="AL28" s="27">
        <v>24283.561345749698</v>
      </c>
      <c r="AM28" s="27">
        <v>28.611604347514501</v>
      </c>
      <c r="AN28" s="27">
        <v>52.319113535827803</v>
      </c>
      <c r="AO28" s="27">
        <v>1745.1380875124601</v>
      </c>
      <c r="AP28" s="27">
        <v>55.282835132856</v>
      </c>
      <c r="AQ28" s="27">
        <v>0.74660625826044302</v>
      </c>
      <c r="AR28" s="27">
        <v>141.06300475867599</v>
      </c>
      <c r="AS28" s="27">
        <v>19227.018940982402</v>
      </c>
      <c r="AT28" s="27">
        <v>15265.9416705249</v>
      </c>
      <c r="AU28" s="27">
        <v>3961.0772704575102</v>
      </c>
      <c r="AV28" s="27">
        <v>2.2991303728566899</v>
      </c>
      <c r="AW28" s="27">
        <v>1.2731209248389199</v>
      </c>
      <c r="AX28" s="27">
        <v>785.63358260994096</v>
      </c>
      <c r="AY28" s="27">
        <v>20.764818171596701</v>
      </c>
      <c r="AZ28" s="27">
        <v>4801.26661761382</v>
      </c>
      <c r="BA28" s="27">
        <v>21.594375547435199</v>
      </c>
      <c r="BB28" s="27">
        <v>39.335593690371802</v>
      </c>
      <c r="BC28" s="27">
        <v>7149.3620835882402</v>
      </c>
      <c r="BD28" s="27">
        <v>7835.9809763838703</v>
      </c>
      <c r="BE28" s="27">
        <v>231.61508897303199</v>
      </c>
      <c r="BF28" s="27">
        <v>99.561688939962593</v>
      </c>
      <c r="BG28" s="27">
        <v>5.1478410922799602</v>
      </c>
      <c r="BH28" s="27">
        <v>649.13905212453903</v>
      </c>
      <c r="BI28" s="27">
        <v>8640.2131810680694</v>
      </c>
      <c r="BJ28" s="27">
        <v>1.08358036918467E-4</v>
      </c>
      <c r="BK28" s="27">
        <v>636.60263098432301</v>
      </c>
      <c r="BL28" s="27">
        <v>10629.402549250201</v>
      </c>
      <c r="BM28" s="27">
        <v>13150.335551896</v>
      </c>
      <c r="BN28" s="27">
        <v>120296.98890512899</v>
      </c>
      <c r="BO28" s="27">
        <v>4339.2333841838599</v>
      </c>
      <c r="BR28" s="31">
        <f t="shared" si="0"/>
        <v>3.0343309947276362E-3</v>
      </c>
      <c r="BS28" s="24">
        <f t="shared" si="7"/>
        <v>5.5905701337356194E-3</v>
      </c>
      <c r="BT28" s="24">
        <f t="shared" si="8"/>
        <v>2.1597820180918039E-3</v>
      </c>
      <c r="BU28" s="24">
        <f t="shared" si="9"/>
        <v>3.4308544224650787E-3</v>
      </c>
      <c r="BV28" s="24">
        <f t="shared" si="10"/>
        <v>4.8016220764753054E-3</v>
      </c>
      <c r="BW28" s="24">
        <f t="shared" si="10"/>
        <v>5.2517507774896407E-3</v>
      </c>
      <c r="BX28" s="24">
        <f t="shared" si="11"/>
        <v>3.4794270088046061E-3</v>
      </c>
      <c r="BY28" s="24">
        <f t="shared" si="12"/>
        <v>4.894111231343398E-3</v>
      </c>
    </row>
    <row r="29" spans="1:77" x14ac:dyDescent="0.3">
      <c r="A29" s="29" t="s">
        <v>193</v>
      </c>
      <c r="B29" s="27">
        <v>65355.915528999998</v>
      </c>
      <c r="C29" s="27">
        <v>82978.775783000005</v>
      </c>
      <c r="D29" s="27">
        <v>47713.682580000001</v>
      </c>
      <c r="E29" s="27">
        <v>24249.977675999999</v>
      </c>
      <c r="F29" s="27">
        <v>13435.019593999999</v>
      </c>
      <c r="G29" s="27">
        <v>1908.8721009000001</v>
      </c>
      <c r="H29" s="27">
        <v>157318.99872999999</v>
      </c>
      <c r="J29" s="29" t="s">
        <v>193</v>
      </c>
      <c r="K29" s="27">
        <v>12983.725239659299</v>
      </c>
      <c r="L29" s="27">
        <v>5132.9366038286798</v>
      </c>
      <c r="M29" s="27">
        <v>5132.9334828989904</v>
      </c>
      <c r="N29" s="27">
        <v>6506.8922622642503</v>
      </c>
      <c r="O29" s="27">
        <v>2495.0868365547899</v>
      </c>
      <c r="P29" s="27">
        <v>11290.176696072</v>
      </c>
      <c r="Q29" s="27">
        <v>65210.859073728097</v>
      </c>
      <c r="R29" s="27">
        <v>3193.6780741634698</v>
      </c>
      <c r="S29" s="27">
        <v>2728.6599924284401</v>
      </c>
      <c r="T29" s="27">
        <v>1967.86910290473</v>
      </c>
      <c r="U29" s="27">
        <v>3842.85094135799</v>
      </c>
      <c r="V29" s="27">
        <v>3572.0589502257899</v>
      </c>
      <c r="W29" s="27">
        <v>3572.0589502257899</v>
      </c>
      <c r="X29" s="27">
        <v>179.02804410191899</v>
      </c>
      <c r="Y29" s="27">
        <v>1168.8819258113499</v>
      </c>
      <c r="Z29" s="27">
        <v>110.64192478052701</v>
      </c>
      <c r="AA29" s="27">
        <v>1195.06027445268</v>
      </c>
      <c r="AB29" s="27">
        <v>3663.3726569055998</v>
      </c>
      <c r="AC29" s="27">
        <v>664.93261876109295</v>
      </c>
      <c r="AD29" s="27">
        <v>83127.628142220099</v>
      </c>
      <c r="AE29" s="27">
        <v>10488.3667282858</v>
      </c>
      <c r="AF29" s="27">
        <v>42977.943615469798</v>
      </c>
      <c r="AG29" s="27">
        <v>4596.2979016848803</v>
      </c>
      <c r="AH29" s="27">
        <v>47753.269561256602</v>
      </c>
      <c r="AI29" s="27">
        <v>1556.45935963432</v>
      </c>
      <c r="AJ29" s="27">
        <v>2570.2421874932802</v>
      </c>
      <c r="AK29" s="27">
        <v>208.97542769115401</v>
      </c>
      <c r="AL29" s="27">
        <v>53371.726884574702</v>
      </c>
      <c r="AM29" s="27">
        <v>113.954191868251</v>
      </c>
      <c r="AN29" s="27">
        <v>29.533948566168899</v>
      </c>
      <c r="AO29" s="27">
        <v>3824.5460437507199</v>
      </c>
      <c r="AP29" s="27">
        <v>143.58720892651399</v>
      </c>
      <c r="AQ29" s="27">
        <v>4.5047204194293204</v>
      </c>
      <c r="AR29" s="27">
        <v>107.50604242795001</v>
      </c>
      <c r="AS29" s="27">
        <v>24258.585706027101</v>
      </c>
      <c r="AT29" s="27">
        <v>13422.6248076437</v>
      </c>
      <c r="AU29" s="27">
        <v>10835.9608983834</v>
      </c>
      <c r="AV29" s="27">
        <v>2.70109389143339</v>
      </c>
      <c r="AW29" s="27">
        <v>3.3889276428732802</v>
      </c>
      <c r="AX29" s="27">
        <v>1604.36181782106</v>
      </c>
      <c r="AY29" s="27">
        <v>13.6172111046809</v>
      </c>
      <c r="AZ29" s="27">
        <v>2425.6098522352099</v>
      </c>
      <c r="BA29" s="27">
        <v>15.116597075568899</v>
      </c>
      <c r="BB29" s="27">
        <v>33.774010747532202</v>
      </c>
      <c r="BC29" s="27">
        <v>4225.07819320204</v>
      </c>
      <c r="BD29" s="27">
        <v>21387.445756104298</v>
      </c>
      <c r="BE29" s="27">
        <v>580.16651487844194</v>
      </c>
      <c r="BF29" s="27">
        <v>73.092660752768197</v>
      </c>
      <c r="BG29" s="27">
        <v>13.110344641941801</v>
      </c>
      <c r="BH29" s="27">
        <v>1910.87564454879</v>
      </c>
      <c r="BI29" s="27">
        <v>26917.740853149098</v>
      </c>
      <c r="BJ29" s="27">
        <v>6.4655570885894197E-4</v>
      </c>
      <c r="BK29" s="27">
        <v>2679.06406564491</v>
      </c>
      <c r="BL29" s="27">
        <v>13083.323245072501</v>
      </c>
      <c r="BM29" s="27">
        <v>20347.274202077399</v>
      </c>
      <c r="BN29" s="27">
        <v>157208.33542397601</v>
      </c>
      <c r="BO29" s="27">
        <v>8612.7162454969093</v>
      </c>
      <c r="BR29" s="31">
        <f t="shared" si="0"/>
        <v>3.7490217056712037E-3</v>
      </c>
      <c r="BS29" s="24">
        <f t="shared" si="7"/>
        <v>-2.2194847107227132E-3</v>
      </c>
      <c r="BT29" s="24">
        <f t="shared" si="8"/>
        <v>1.7938606326196264E-3</v>
      </c>
      <c r="BU29" s="24">
        <f t="shared" si="9"/>
        <v>8.2967775941895396E-4</v>
      </c>
      <c r="BV29" s="24">
        <f t="shared" si="10"/>
        <v>3.5497063717389131E-4</v>
      </c>
      <c r="BW29" s="24">
        <f t="shared" si="10"/>
        <v>-9.2257300181641528E-4</v>
      </c>
      <c r="BX29" s="24">
        <f t="shared" si="11"/>
        <v>1.0495955427528457E-3</v>
      </c>
      <c r="BY29" s="24">
        <f t="shared" si="12"/>
        <v>-7.0343256006803441E-4</v>
      </c>
    </row>
    <row r="30" spans="1:77" x14ac:dyDescent="0.3">
      <c r="A30" s="29" t="s">
        <v>194</v>
      </c>
      <c r="B30" s="27">
        <v>196458.37224</v>
      </c>
      <c r="C30" s="27">
        <v>47692.041567</v>
      </c>
      <c r="D30" s="27">
        <v>33083.695291999997</v>
      </c>
      <c r="E30" s="27">
        <v>35248.451973000003</v>
      </c>
      <c r="F30" s="27">
        <v>28574.952427</v>
      </c>
      <c r="G30" s="27">
        <v>1084.3550049</v>
      </c>
      <c r="H30" s="27">
        <v>374663.19406000001</v>
      </c>
      <c r="J30" s="29" t="s">
        <v>194</v>
      </c>
      <c r="K30" s="27">
        <v>28282.6113829809</v>
      </c>
      <c r="L30" s="27">
        <v>19851.633370622301</v>
      </c>
      <c r="M30" s="27">
        <v>19851.6308232794</v>
      </c>
      <c r="N30" s="27">
        <v>25936.2672632867</v>
      </c>
      <c r="O30" s="27">
        <v>6478.9336788236897</v>
      </c>
      <c r="P30" s="27">
        <v>47772.882378169597</v>
      </c>
      <c r="Q30" s="27">
        <v>192295.80102647201</v>
      </c>
      <c r="R30" s="27">
        <v>12982.9841418461</v>
      </c>
      <c r="S30" s="27">
        <v>7999.4179942091696</v>
      </c>
      <c r="T30" s="27">
        <v>8121.6167335710297</v>
      </c>
      <c r="U30" s="27">
        <v>7148.4999745499699</v>
      </c>
      <c r="V30" s="27">
        <v>13750.1639717535</v>
      </c>
      <c r="W30" s="27">
        <v>13750.1639717535</v>
      </c>
      <c r="X30" s="27">
        <v>76.7331862215336</v>
      </c>
      <c r="Y30" s="27">
        <v>3914.7908508472501</v>
      </c>
      <c r="Z30" s="27">
        <v>471.952030457403</v>
      </c>
      <c r="AA30" s="27">
        <v>3258.5446475225599</v>
      </c>
      <c r="AB30" s="27">
        <v>7188.3371078846303</v>
      </c>
      <c r="AC30" s="27">
        <v>2638.2878878929901</v>
      </c>
      <c r="AD30" s="27">
        <v>46259.963020442301</v>
      </c>
      <c r="AE30" s="27">
        <v>6721.9509426324303</v>
      </c>
      <c r="AF30" s="27">
        <v>29469.200846751199</v>
      </c>
      <c r="AG30" s="27">
        <v>3197.6231717257201</v>
      </c>
      <c r="AH30" s="27">
        <v>32743.557204698402</v>
      </c>
      <c r="AI30" s="27">
        <v>3725.6120359911902</v>
      </c>
      <c r="AJ30" s="27">
        <v>7984.8796605564403</v>
      </c>
      <c r="AK30" s="27">
        <v>127.87824988949301</v>
      </c>
      <c r="AL30" s="27">
        <v>106045.765395033</v>
      </c>
      <c r="AM30" s="27">
        <v>52.5605648616324</v>
      </c>
      <c r="AN30" s="27">
        <v>102.969568955615</v>
      </c>
      <c r="AO30" s="27">
        <v>2603.7416213561701</v>
      </c>
      <c r="AP30" s="27">
        <v>84.401699852841404</v>
      </c>
      <c r="AQ30" s="27">
        <v>1.1955939245357801</v>
      </c>
      <c r="AR30" s="27">
        <v>256.00899691242603</v>
      </c>
      <c r="AS30" s="27">
        <v>34382.727429168997</v>
      </c>
      <c r="AT30" s="27">
        <v>27950.511844585901</v>
      </c>
      <c r="AU30" s="27">
        <v>6432.2155845830703</v>
      </c>
      <c r="AV30" s="27">
        <v>4.7393709772538104</v>
      </c>
      <c r="AW30" s="27">
        <v>1.9805235699443799</v>
      </c>
      <c r="AX30" s="27">
        <v>1319.47552366937</v>
      </c>
      <c r="AY30" s="27">
        <v>42.167194916802998</v>
      </c>
      <c r="AZ30" s="27">
        <v>9056.3941456483499</v>
      </c>
      <c r="BA30" s="27">
        <v>40.375960574744902</v>
      </c>
      <c r="BB30" s="27">
        <v>74.844179713068399</v>
      </c>
      <c r="BC30" s="27">
        <v>13628.988662566</v>
      </c>
      <c r="BD30" s="27">
        <v>42211.379144023696</v>
      </c>
      <c r="BE30" s="27">
        <v>349.15391870456398</v>
      </c>
      <c r="BF30" s="27">
        <v>195.61175990343699</v>
      </c>
      <c r="BG30" s="27">
        <v>8.0243085896481894</v>
      </c>
      <c r="BH30" s="27">
        <v>1059.76099392472</v>
      </c>
      <c r="BI30" s="27">
        <v>50336.664560565303</v>
      </c>
      <c r="BJ30" s="27">
        <v>6.6174148232300996E-4</v>
      </c>
      <c r="BK30" s="27">
        <v>4032.3267130342801</v>
      </c>
      <c r="BL30" s="27">
        <v>31461.618411854299</v>
      </c>
      <c r="BM30" s="27">
        <v>45519.9448560233</v>
      </c>
      <c r="BN30" s="27">
        <v>370262.20338596799</v>
      </c>
      <c r="BO30" s="27">
        <v>17142.386294019299</v>
      </c>
      <c r="BR30" s="31">
        <f t="shared" si="0"/>
        <v>2.3434590732409211E-3</v>
      </c>
      <c r="BS30" s="24">
        <f t="shared" si="7"/>
        <v>-2.1188057124095768E-2</v>
      </c>
      <c r="BT30" s="24">
        <f t="shared" si="8"/>
        <v>-3.0027620951094083E-2</v>
      </c>
      <c r="BU30" s="24">
        <f t="shared" si="9"/>
        <v>-1.0281139525059168E-2</v>
      </c>
      <c r="BV30" s="24">
        <f t="shared" si="10"/>
        <v>-2.4560640123831332E-2</v>
      </c>
      <c r="BW30" s="24">
        <f t="shared" si="10"/>
        <v>-2.1852725179835327E-2</v>
      </c>
      <c r="BX30" s="24">
        <f t="shared" si="11"/>
        <v>-2.2680774159887007E-2</v>
      </c>
      <c r="BY30" s="24">
        <f t="shared" si="12"/>
        <v>-1.1746525262706278E-2</v>
      </c>
    </row>
    <row r="31" spans="1:77" x14ac:dyDescent="0.3">
      <c r="A31" s="29" t="s">
        <v>195</v>
      </c>
      <c r="B31" s="27">
        <v>123059.70299000001</v>
      </c>
      <c r="C31" s="27">
        <v>36731.415639999999</v>
      </c>
      <c r="D31" s="27">
        <v>30154.860526</v>
      </c>
      <c r="E31" s="27">
        <v>27165.79998</v>
      </c>
      <c r="F31" s="27">
        <v>19248.056341</v>
      </c>
      <c r="G31" s="27">
        <v>1326.7605553999999</v>
      </c>
      <c r="H31" s="27">
        <v>161027.69956000001</v>
      </c>
      <c r="J31" s="29" t="s">
        <v>195</v>
      </c>
      <c r="K31" s="27">
        <v>11302.920845938999</v>
      </c>
      <c r="L31" s="27">
        <v>12724.8690186514</v>
      </c>
      <c r="M31" s="27">
        <v>12724.868324102499</v>
      </c>
      <c r="N31" s="27">
        <v>16603.915192657099</v>
      </c>
      <c r="O31" s="27">
        <v>3537.9967773163498</v>
      </c>
      <c r="P31" s="27">
        <v>30437.3418504367</v>
      </c>
      <c r="Q31" s="27">
        <v>123742.243249612</v>
      </c>
      <c r="R31" s="27">
        <v>8294.0500801371199</v>
      </c>
      <c r="S31" s="27">
        <v>3996.86555612758</v>
      </c>
      <c r="T31" s="27">
        <v>5196.3857990339002</v>
      </c>
      <c r="U31" s="27">
        <v>1824.3995327498201</v>
      </c>
      <c r="V31" s="27">
        <v>8751.0060814440403</v>
      </c>
      <c r="W31" s="27">
        <v>8751.0060814440403</v>
      </c>
      <c r="X31" s="27">
        <v>66.184491520075795</v>
      </c>
      <c r="Y31" s="27">
        <v>2213.4149535325801</v>
      </c>
      <c r="Z31" s="27">
        <v>301.973493569129</v>
      </c>
      <c r="AA31" s="27">
        <v>1661.6592713907301</v>
      </c>
      <c r="AB31" s="27">
        <v>1802.4637432683</v>
      </c>
      <c r="AC31" s="27">
        <v>1718.3140063748899</v>
      </c>
      <c r="AD31" s="27">
        <v>36815.7514428699</v>
      </c>
      <c r="AE31" s="27">
        <v>9921.5240341275494</v>
      </c>
      <c r="AF31" s="27">
        <v>27226.029506418199</v>
      </c>
      <c r="AG31" s="27">
        <v>2958.9309998908702</v>
      </c>
      <c r="AH31" s="27">
        <v>30251.144997829098</v>
      </c>
      <c r="AI31" s="27">
        <v>1853.89997955066</v>
      </c>
      <c r="AJ31" s="27">
        <v>4654.8436160288602</v>
      </c>
      <c r="AK31" s="27">
        <v>169.16794059646</v>
      </c>
      <c r="AL31" s="27">
        <v>36671.738597139403</v>
      </c>
      <c r="AM31" s="27">
        <v>64.9813476303069</v>
      </c>
      <c r="AN31" s="27">
        <v>61.2364915270865</v>
      </c>
      <c r="AO31" s="27">
        <v>2379.75412324939</v>
      </c>
      <c r="AP31" s="27">
        <v>111.650206198294</v>
      </c>
      <c r="AQ31" s="27">
        <v>2.0404382841427</v>
      </c>
      <c r="AR31" s="27">
        <v>183.905314241306</v>
      </c>
      <c r="AS31" s="27">
        <v>27284.659410830802</v>
      </c>
      <c r="AT31" s="27">
        <v>19345.265084535698</v>
      </c>
      <c r="AU31" s="27">
        <v>7939.3943262950697</v>
      </c>
      <c r="AV31" s="27">
        <v>3.3304406012004102</v>
      </c>
      <c r="AW31" s="27">
        <v>2.5766842815963602</v>
      </c>
      <c r="AX31" s="27">
        <v>1386.49028290811</v>
      </c>
      <c r="AY31" s="27">
        <v>24.685102447681501</v>
      </c>
      <c r="AZ31" s="27">
        <v>5712.5641074312198</v>
      </c>
      <c r="BA31" s="27">
        <v>26.780285128171201</v>
      </c>
      <c r="BB31" s="27">
        <v>48.047393614312398</v>
      </c>
      <c r="BC31" s="27">
        <v>8577.7936026279003</v>
      </c>
      <c r="BD31" s="27">
        <v>12862.1633560717</v>
      </c>
      <c r="BE31" s="27">
        <v>464.241386817462</v>
      </c>
      <c r="BF31" s="27">
        <v>115.778954451407</v>
      </c>
      <c r="BG31" s="27">
        <v>10.240982499710601</v>
      </c>
      <c r="BH31" s="27">
        <v>1330.9527517143599</v>
      </c>
      <c r="BI31" s="27">
        <v>13566.599729404699</v>
      </c>
      <c r="BJ31" s="27">
        <v>2.0374177175085499E-4</v>
      </c>
      <c r="BK31" s="27">
        <v>846.92378808885303</v>
      </c>
      <c r="BL31" s="27">
        <v>14507.6135049646</v>
      </c>
      <c r="BM31" s="27">
        <v>18963.509190389301</v>
      </c>
      <c r="BN31" s="27">
        <v>161772.877067191</v>
      </c>
      <c r="BO31" s="27">
        <v>6636.1756791383796</v>
      </c>
      <c r="BR31" s="31">
        <f t="shared" si="0"/>
        <v>2.1878342629617943E-3</v>
      </c>
      <c r="BS31" s="24">
        <f t="shared" si="7"/>
        <v>5.5464156261409202E-3</v>
      </c>
      <c r="BT31" s="24">
        <f t="shared" si="8"/>
        <v>2.2960128652939758E-3</v>
      </c>
      <c r="BU31" s="24">
        <f t="shared" si="9"/>
        <v>3.1930000719479382E-3</v>
      </c>
      <c r="BV31" s="24">
        <f t="shared" si="10"/>
        <v>4.3753333573209215E-3</v>
      </c>
      <c r="BW31" s="24">
        <f t="shared" si="10"/>
        <v>5.0503147857394815E-3</v>
      </c>
      <c r="BX31" s="24">
        <f t="shared" si="11"/>
        <v>3.1597233557309821E-3</v>
      </c>
      <c r="BY31" s="24">
        <f t="shared" si="12"/>
        <v>4.62763555107074E-3</v>
      </c>
    </row>
    <row r="32" spans="1:77" x14ac:dyDescent="0.3">
      <c r="A32" s="29" t="s">
        <v>196</v>
      </c>
      <c r="B32" s="27">
        <v>27357.231264999999</v>
      </c>
      <c r="C32" s="27">
        <v>7093.8835007999996</v>
      </c>
      <c r="D32" s="27">
        <v>8187.8396166000002</v>
      </c>
      <c r="E32" s="27">
        <v>5759.992534</v>
      </c>
      <c r="F32" s="27">
        <v>4421.7007176999996</v>
      </c>
      <c r="G32" s="27">
        <v>252.91667831000001</v>
      </c>
      <c r="H32" s="27">
        <v>48825.871806000003</v>
      </c>
      <c r="J32" s="29" t="s">
        <v>196</v>
      </c>
      <c r="K32" s="27">
        <v>3309.8336809546599</v>
      </c>
      <c r="L32" s="27">
        <v>2735.61049207211</v>
      </c>
      <c r="M32" s="27">
        <v>2735.6097998540899</v>
      </c>
      <c r="N32" s="27">
        <v>3519.7669901023401</v>
      </c>
      <c r="O32" s="27">
        <v>897.19684853588706</v>
      </c>
      <c r="P32" s="27">
        <v>6320.3816080050401</v>
      </c>
      <c r="Q32" s="27">
        <v>27499.147172406902</v>
      </c>
      <c r="R32" s="27">
        <v>1741.35516922325</v>
      </c>
      <c r="S32" s="27">
        <v>1051.2415024069501</v>
      </c>
      <c r="T32" s="27">
        <v>1087.0474002384601</v>
      </c>
      <c r="U32" s="27">
        <v>795.32142780372101</v>
      </c>
      <c r="V32" s="27">
        <v>1901.5000591202399</v>
      </c>
      <c r="W32" s="27">
        <v>1901.5000591202399</v>
      </c>
      <c r="X32" s="27">
        <v>41.659705006365797</v>
      </c>
      <c r="Y32" s="27">
        <v>508.21892374867298</v>
      </c>
      <c r="Z32" s="27">
        <v>62.493557888604897</v>
      </c>
      <c r="AA32" s="27">
        <v>421.314271053467</v>
      </c>
      <c r="AB32" s="27">
        <v>790.70748339187696</v>
      </c>
      <c r="AC32" s="27">
        <v>355.11082202364503</v>
      </c>
      <c r="AD32" s="27">
        <v>7110.8555441282597</v>
      </c>
      <c r="AE32" s="27">
        <v>1566.19766861224</v>
      </c>
      <c r="AF32" s="27">
        <v>7386.5853769628002</v>
      </c>
      <c r="AG32" s="27">
        <v>779.07154604628602</v>
      </c>
      <c r="AH32" s="27">
        <v>8207.3166280154492</v>
      </c>
      <c r="AI32" s="27">
        <v>453.33974120944902</v>
      </c>
      <c r="AJ32" s="27">
        <v>1120.04862453545</v>
      </c>
      <c r="AK32" s="27">
        <v>28.1473195610597</v>
      </c>
      <c r="AL32" s="27">
        <v>13662.575776805101</v>
      </c>
      <c r="AM32" s="27">
        <v>10.5339081830056</v>
      </c>
      <c r="AN32" s="27">
        <v>10.7999018832983</v>
      </c>
      <c r="AO32" s="27">
        <v>885.23281370392999</v>
      </c>
      <c r="AP32" s="27">
        <v>18.760336469408099</v>
      </c>
      <c r="AQ32" s="27">
        <v>0.247532021583249</v>
      </c>
      <c r="AR32" s="27">
        <v>36.424481393541498</v>
      </c>
      <c r="AS32" s="27">
        <v>5784.4108911184503</v>
      </c>
      <c r="AT32" s="27">
        <v>4442.3514473445803</v>
      </c>
      <c r="AU32" s="27">
        <v>1342.05944377387</v>
      </c>
      <c r="AV32" s="27">
        <v>0.69982679684959503</v>
      </c>
      <c r="AW32" s="27">
        <v>0.41743604490815001</v>
      </c>
      <c r="AX32" s="27">
        <v>246.66165166972499</v>
      </c>
      <c r="AY32" s="27">
        <v>3.9867906358680898</v>
      </c>
      <c r="AZ32" s="27">
        <v>1210.43652584643</v>
      </c>
      <c r="BA32" s="27">
        <v>5.1349624740267901</v>
      </c>
      <c r="BB32" s="27">
        <v>8.0989286981155892</v>
      </c>
      <c r="BC32" s="27">
        <v>1879.50078914444</v>
      </c>
      <c r="BD32" s="27">
        <v>5454.5753635859401</v>
      </c>
      <c r="BE32" s="27">
        <v>77.316092803562697</v>
      </c>
      <c r="BF32" s="27">
        <v>18.289969442836899</v>
      </c>
      <c r="BG32" s="27">
        <v>1.66218057198917</v>
      </c>
      <c r="BH32" s="27">
        <v>253.668613585983</v>
      </c>
      <c r="BI32" s="27">
        <v>5690.63393117548</v>
      </c>
      <c r="BJ32" s="27">
        <v>6.5111929286749596E-5</v>
      </c>
      <c r="BK32" s="27">
        <v>401.57947910716001</v>
      </c>
      <c r="BL32" s="27">
        <v>4268.6136366150804</v>
      </c>
      <c r="BM32" s="27">
        <v>6680.8665349030198</v>
      </c>
      <c r="BN32" s="27">
        <v>49021.780840291598</v>
      </c>
      <c r="BO32" s="27">
        <v>2371.6545263805001</v>
      </c>
      <c r="BR32" s="31">
        <f t="shared" si="0"/>
        <v>5.0759227277965054E-3</v>
      </c>
      <c r="BS32" s="24">
        <f t="shared" si="7"/>
        <v>5.1875098774511524E-3</v>
      </c>
      <c r="BT32" s="24">
        <f t="shared" si="8"/>
        <v>2.392489716859045E-3</v>
      </c>
      <c r="BU32" s="24">
        <f t="shared" si="9"/>
        <v>2.378772952020373E-3</v>
      </c>
      <c r="BV32" s="24">
        <f t="shared" si="10"/>
        <v>4.239303605744974E-3</v>
      </c>
      <c r="BW32" s="24">
        <f t="shared" si="10"/>
        <v>4.6703137464541933E-3</v>
      </c>
      <c r="BX32" s="24">
        <f t="shared" si="11"/>
        <v>2.9730553200660809E-3</v>
      </c>
      <c r="BY32" s="24">
        <f t="shared" si="12"/>
        <v>4.0124021762478956E-3</v>
      </c>
    </row>
    <row r="33" spans="1:77" x14ac:dyDescent="0.3">
      <c r="A33" s="29" t="s">
        <v>197</v>
      </c>
      <c r="B33" s="27">
        <v>24576.130754000002</v>
      </c>
      <c r="C33" s="27">
        <v>13665.436744000001</v>
      </c>
      <c r="D33" s="27">
        <v>13224.168045</v>
      </c>
      <c r="E33" s="27">
        <v>7071.1292464999997</v>
      </c>
      <c r="F33" s="27">
        <v>4664.5905355000004</v>
      </c>
      <c r="G33" s="27">
        <v>460.68666387000002</v>
      </c>
      <c r="H33" s="27">
        <v>32755.547371000001</v>
      </c>
      <c r="J33" s="29" t="s">
        <v>197</v>
      </c>
      <c r="K33" s="27">
        <v>2067.08381666274</v>
      </c>
      <c r="L33" s="27">
        <v>2288.8323938840799</v>
      </c>
      <c r="M33" s="27">
        <v>2288.8318791516299</v>
      </c>
      <c r="N33" s="27">
        <v>2906.3771411795801</v>
      </c>
      <c r="O33" s="27">
        <v>683.74138994692305</v>
      </c>
      <c r="P33" s="27">
        <v>5073.1122930157298</v>
      </c>
      <c r="Q33" s="27">
        <v>24691.2322637609</v>
      </c>
      <c r="R33" s="27">
        <v>1414.3862510205199</v>
      </c>
      <c r="S33" s="27">
        <v>759.89098282898101</v>
      </c>
      <c r="T33" s="27">
        <v>883.07908127703104</v>
      </c>
      <c r="U33" s="27">
        <v>415.968059977721</v>
      </c>
      <c r="V33" s="27">
        <v>1551.8166415399901</v>
      </c>
      <c r="W33" s="27">
        <v>1551.8166415399901</v>
      </c>
      <c r="X33" s="27">
        <v>60.712077479455701</v>
      </c>
      <c r="Y33" s="27">
        <v>392.61449789079398</v>
      </c>
      <c r="Z33" s="27">
        <v>50.236280486956503</v>
      </c>
      <c r="AA33" s="27">
        <v>320.80490947228998</v>
      </c>
      <c r="AB33" s="27">
        <v>445.83521256030298</v>
      </c>
      <c r="AC33" s="27">
        <v>296.99373499709401</v>
      </c>
      <c r="AD33" s="27">
        <v>13697.183236826</v>
      </c>
      <c r="AE33" s="27">
        <v>4825.2764470312004</v>
      </c>
      <c r="AF33" s="27">
        <v>11930.2786357799</v>
      </c>
      <c r="AG33" s="27">
        <v>1264.8738112733299</v>
      </c>
      <c r="AH33" s="27">
        <v>13255.864524532701</v>
      </c>
      <c r="AI33" s="27">
        <v>343.83160388286802</v>
      </c>
      <c r="AJ33" s="27">
        <v>864.98563361607603</v>
      </c>
      <c r="AK33" s="27">
        <v>52.2285542309451</v>
      </c>
      <c r="AL33" s="27">
        <v>8402.3069772747494</v>
      </c>
      <c r="AM33" s="27">
        <v>18.493819827267799</v>
      </c>
      <c r="AN33" s="27">
        <v>9.0988583728787304</v>
      </c>
      <c r="AO33" s="27">
        <v>1317.54220550383</v>
      </c>
      <c r="AP33" s="27">
        <v>34.588176017019599</v>
      </c>
      <c r="AQ33" s="27">
        <v>0.68905980092263397</v>
      </c>
      <c r="AR33" s="27">
        <v>36.432615750921698</v>
      </c>
      <c r="AS33" s="27">
        <v>7096.0258340412302</v>
      </c>
      <c r="AT33" s="27">
        <v>4683.1044634277396</v>
      </c>
      <c r="AU33" s="27">
        <v>2412.9213706134901</v>
      </c>
      <c r="AV33" s="27">
        <v>0.78622687764899002</v>
      </c>
      <c r="AW33" s="27">
        <v>0.77668682705291603</v>
      </c>
      <c r="AX33" s="27">
        <v>377.823294587102</v>
      </c>
      <c r="AY33" s="27">
        <v>3.5791277710720499</v>
      </c>
      <c r="AZ33" s="27">
        <v>1006.55076737379</v>
      </c>
      <c r="BA33" s="27">
        <v>4.8696606061608101</v>
      </c>
      <c r="BB33" s="27">
        <v>9.00842067494502</v>
      </c>
      <c r="BC33" s="27">
        <v>1646.42812998451</v>
      </c>
      <c r="BD33" s="27">
        <v>3253.2687135629399</v>
      </c>
      <c r="BE33" s="27">
        <v>143.393902897424</v>
      </c>
      <c r="BF33" s="27">
        <v>17.741136846398401</v>
      </c>
      <c r="BG33" s="27">
        <v>3.0738194778352801</v>
      </c>
      <c r="BH33" s="27">
        <v>461.96269837794898</v>
      </c>
      <c r="BI33" s="27">
        <v>3372.1248574370902</v>
      </c>
      <c r="BJ33" s="27">
        <v>2.9603170635537398E-5</v>
      </c>
      <c r="BK33" s="27">
        <v>141.45199938203001</v>
      </c>
      <c r="BL33" s="27">
        <v>2771.1594889202302</v>
      </c>
      <c r="BM33" s="27">
        <v>3937.3011720630202</v>
      </c>
      <c r="BN33" s="27">
        <v>32890.6402280681</v>
      </c>
      <c r="BO33" s="27">
        <v>1446.32426816101</v>
      </c>
      <c r="BR33" s="31">
        <f t="shared" si="0"/>
        <v>4.580016442314685E-3</v>
      </c>
      <c r="BS33" s="24">
        <f t="shared" si="7"/>
        <v>4.683467504019689E-3</v>
      </c>
      <c r="BT33" s="24">
        <f t="shared" si="8"/>
        <v>2.3231231771599545E-3</v>
      </c>
      <c r="BU33" s="24">
        <f t="shared" si="9"/>
        <v>2.3968600084966875E-3</v>
      </c>
      <c r="BV33" s="24">
        <f t="shared" si="10"/>
        <v>3.5208785857723576E-3</v>
      </c>
      <c r="BW33" s="24">
        <f t="shared" si="10"/>
        <v>3.9690360358188683E-3</v>
      </c>
      <c r="BX33" s="24">
        <f t="shared" si="11"/>
        <v>2.7698533689463276E-3</v>
      </c>
      <c r="BY33" s="24">
        <f t="shared" si="12"/>
        <v>4.124274143185374E-3</v>
      </c>
    </row>
    <row r="34" spans="1:77" x14ac:dyDescent="0.3">
      <c r="A34" s="29" t="s">
        <v>198</v>
      </c>
      <c r="B34" s="27">
        <v>33971.321247</v>
      </c>
      <c r="C34" s="27">
        <v>18577.222400999999</v>
      </c>
      <c r="D34" s="27">
        <v>26128.363716</v>
      </c>
      <c r="E34" s="27">
        <v>11297.608285</v>
      </c>
      <c r="F34" s="27">
        <v>5883.5633117999996</v>
      </c>
      <c r="G34" s="27">
        <v>601.35300544999996</v>
      </c>
      <c r="H34" s="27">
        <v>95367.234095000007</v>
      </c>
      <c r="J34" s="29" t="s">
        <v>198</v>
      </c>
      <c r="K34" s="27">
        <v>9968.6564299374895</v>
      </c>
      <c r="L34" s="27">
        <v>2043.5074622265099</v>
      </c>
      <c r="M34" s="27">
        <v>2043.50691520188</v>
      </c>
      <c r="N34" s="27">
        <v>2635.9621803013902</v>
      </c>
      <c r="O34" s="27">
        <v>1323.7897406776799</v>
      </c>
      <c r="P34" s="27">
        <v>4733.6308050674097</v>
      </c>
      <c r="Q34" s="27">
        <v>34147.655103292003</v>
      </c>
      <c r="R34" s="27">
        <v>1310.6237405781701</v>
      </c>
      <c r="S34" s="27">
        <v>1247.51608520985</v>
      </c>
      <c r="T34" s="27">
        <v>808.28368481995903</v>
      </c>
      <c r="U34" s="27">
        <v>2919.8336380476599</v>
      </c>
      <c r="V34" s="27">
        <v>1452.5699206817701</v>
      </c>
      <c r="W34" s="27">
        <v>1452.5699206817701</v>
      </c>
      <c r="X34" s="27">
        <v>59.204999582224097</v>
      </c>
      <c r="Y34" s="27">
        <v>597.26401835042202</v>
      </c>
      <c r="Z34" s="27">
        <v>46.013222025999902</v>
      </c>
      <c r="AA34" s="27">
        <v>685.93709621077301</v>
      </c>
      <c r="AB34" s="27">
        <v>2629.6774916921399</v>
      </c>
      <c r="AC34" s="27">
        <v>284.13154815869501</v>
      </c>
      <c r="AD34" s="27">
        <v>18618.263170036898</v>
      </c>
      <c r="AE34" s="27">
        <v>724.52495775701595</v>
      </c>
      <c r="AF34" s="27">
        <v>23614.817791365502</v>
      </c>
      <c r="AG34" s="27">
        <v>2564.6628351879699</v>
      </c>
      <c r="AH34" s="27">
        <v>26238.685626135699</v>
      </c>
      <c r="AI34" s="27">
        <v>951.51358475395</v>
      </c>
      <c r="AJ34" s="27">
        <v>1224.81776656438</v>
      </c>
      <c r="AK34" s="27">
        <v>77.272313776572602</v>
      </c>
      <c r="AL34" s="27">
        <v>35817.125530492798</v>
      </c>
      <c r="AM34" s="27">
        <v>103.873978826038</v>
      </c>
      <c r="AN34" s="27">
        <v>46.301415514145397</v>
      </c>
      <c r="AO34" s="27">
        <v>957.85057408356602</v>
      </c>
      <c r="AP34" s="27">
        <v>60.037272781736903</v>
      </c>
      <c r="AQ34" s="27">
        <v>3.0396235527703799</v>
      </c>
      <c r="AR34" s="27">
        <v>47.5589904353577</v>
      </c>
      <c r="AS34" s="27">
        <v>11327.454285694301</v>
      </c>
      <c r="AT34" s="27">
        <v>5906.9860407387896</v>
      </c>
      <c r="AU34" s="27">
        <v>5420.4682449555503</v>
      </c>
      <c r="AV34" s="27">
        <v>0.94204027083781205</v>
      </c>
      <c r="AW34" s="27">
        <v>1.73565725326146</v>
      </c>
      <c r="AX34" s="27">
        <v>861.56223595738504</v>
      </c>
      <c r="AY34" s="27">
        <v>24.013044147996201</v>
      </c>
      <c r="AZ34" s="27">
        <v>1178.3751407044799</v>
      </c>
      <c r="BA34" s="27">
        <v>9.8692099821976793</v>
      </c>
      <c r="BB34" s="27">
        <v>41.280570634435001</v>
      </c>
      <c r="BC34" s="27">
        <v>2121.7677902191899</v>
      </c>
      <c r="BD34" s="27">
        <v>11343.9580848653</v>
      </c>
      <c r="BE34" s="27">
        <v>221.13130262757801</v>
      </c>
      <c r="BF34" s="27">
        <v>143.828077885987</v>
      </c>
      <c r="BG34" s="27">
        <v>6.5468020852417004</v>
      </c>
      <c r="BH34" s="27">
        <v>603.27297594382605</v>
      </c>
      <c r="BI34" s="27">
        <v>19350.731152726101</v>
      </c>
      <c r="BJ34" s="27">
        <v>8.5353739661070199E-4</v>
      </c>
      <c r="BK34" s="27">
        <v>2455.9194103567002</v>
      </c>
      <c r="BL34" s="27">
        <v>8559.4571347783094</v>
      </c>
      <c r="BM34" s="27">
        <v>12452.151954323301</v>
      </c>
      <c r="BN34" s="27">
        <v>95675.522087887206</v>
      </c>
      <c r="BO34" s="27">
        <v>5888.3109380195401</v>
      </c>
      <c r="BR34" s="31">
        <f t="shared" si="0"/>
        <v>2.2564011180213799E-3</v>
      </c>
      <c r="BS34" s="24">
        <f t="shared" si="7"/>
        <v>5.1906681818439868E-3</v>
      </c>
      <c r="BT34" s="24">
        <f t="shared" si="8"/>
        <v>2.2091983479021115E-3</v>
      </c>
      <c r="BU34" s="24">
        <f t="shared" si="9"/>
        <v>4.222304593384932E-3</v>
      </c>
      <c r="BV34" s="24">
        <f t="shared" si="10"/>
        <v>2.641798152439707E-3</v>
      </c>
      <c r="BW34" s="24">
        <f t="shared" si="10"/>
        <v>3.9810447678558436E-3</v>
      </c>
      <c r="BX34" s="24">
        <f t="shared" si="11"/>
        <v>3.192751140221477E-3</v>
      </c>
      <c r="BY34" s="24">
        <f t="shared" si="12"/>
        <v>3.2326406004403781E-3</v>
      </c>
    </row>
    <row r="35" spans="1:77" x14ac:dyDescent="0.3">
      <c r="A35" s="29" t="s">
        <v>199</v>
      </c>
      <c r="B35" s="27">
        <v>247093.40654</v>
      </c>
      <c r="C35" s="27">
        <v>39527.651659000003</v>
      </c>
      <c r="D35" s="27">
        <v>13048.204414</v>
      </c>
      <c r="E35" s="27">
        <v>39773.331478</v>
      </c>
      <c r="F35" s="27">
        <v>34297.824094000003</v>
      </c>
      <c r="G35" s="27">
        <v>682.42610714</v>
      </c>
      <c r="H35" s="27">
        <v>260160.00138999999</v>
      </c>
      <c r="J35" s="29" t="s">
        <v>199</v>
      </c>
      <c r="K35" s="27">
        <v>15874.705183085</v>
      </c>
      <c r="L35" s="27">
        <v>27454.751923023599</v>
      </c>
      <c r="M35" s="27">
        <v>27454.751261718699</v>
      </c>
      <c r="N35" s="27">
        <v>35935.866166158601</v>
      </c>
      <c r="O35" s="27">
        <v>6504.2979296727099</v>
      </c>
      <c r="P35" s="27">
        <v>66102.526494696707</v>
      </c>
      <c r="Q35" s="27">
        <v>248499.95468112</v>
      </c>
      <c r="R35" s="27">
        <v>17989.003977618599</v>
      </c>
      <c r="S35" s="27">
        <v>7491.2408304207402</v>
      </c>
      <c r="T35" s="27">
        <v>11280.742110052601</v>
      </c>
      <c r="U35" s="27">
        <v>1372.7257798578801</v>
      </c>
      <c r="V35" s="27">
        <v>18784.7619250354</v>
      </c>
      <c r="W35" s="27">
        <v>18784.7619250354</v>
      </c>
      <c r="X35" s="27">
        <v>47.917111284884903</v>
      </c>
      <c r="Y35" s="27">
        <v>4522.8534120867498</v>
      </c>
      <c r="Z35" s="27">
        <v>657.044703139391</v>
      </c>
      <c r="AA35" s="27">
        <v>3032.66454376516</v>
      </c>
      <c r="AB35" s="27">
        <v>1479.7948762762201</v>
      </c>
      <c r="AC35" s="27">
        <v>3684.44563941563</v>
      </c>
      <c r="AD35" s="27">
        <v>39615.327116690598</v>
      </c>
      <c r="AE35" s="27">
        <v>7663.8949293539799</v>
      </c>
      <c r="AF35" s="27">
        <v>11779.3158575988</v>
      </c>
      <c r="AG35" s="27">
        <v>1260.89574415273</v>
      </c>
      <c r="AH35" s="27">
        <v>13088.1287130364</v>
      </c>
      <c r="AI35" s="27">
        <v>3619.7291349586599</v>
      </c>
      <c r="AJ35" s="27">
        <v>9283.4281612227896</v>
      </c>
      <c r="AK35" s="27">
        <v>101.222502437871</v>
      </c>
      <c r="AL35" s="27">
        <v>43800.391763183798</v>
      </c>
      <c r="AM35" s="27">
        <v>34.941129144661801</v>
      </c>
      <c r="AN35" s="27">
        <v>99.330301273389594</v>
      </c>
      <c r="AO35" s="27">
        <v>2566.21633468245</v>
      </c>
      <c r="AP35" s="27">
        <v>66.814316154257398</v>
      </c>
      <c r="AQ35" s="27">
        <v>1.11314554823988</v>
      </c>
      <c r="AR35" s="27">
        <v>333.85760782310098</v>
      </c>
      <c r="AS35" s="27">
        <v>39982.002479414703</v>
      </c>
      <c r="AT35" s="27">
        <v>34488.361188663599</v>
      </c>
      <c r="AU35" s="27">
        <v>5493.6412907510503</v>
      </c>
      <c r="AV35" s="27">
        <v>4.6950462282555296</v>
      </c>
      <c r="AW35" s="27">
        <v>1.45063416690641</v>
      </c>
      <c r="AX35" s="27">
        <v>1365.7608116183501</v>
      </c>
      <c r="AY35" s="27">
        <v>33.243476144667198</v>
      </c>
      <c r="AZ35" s="27">
        <v>11989.3072692603</v>
      </c>
      <c r="BA35" s="27">
        <v>50.366251433511302</v>
      </c>
      <c r="BB35" s="27">
        <v>67.221377799566795</v>
      </c>
      <c r="BC35" s="27">
        <v>17345.810542626899</v>
      </c>
      <c r="BD35" s="27">
        <v>10964.275641342099</v>
      </c>
      <c r="BE35" s="27">
        <v>278.53378666357997</v>
      </c>
      <c r="BF35" s="27">
        <v>142.716178767065</v>
      </c>
      <c r="BG35" s="27">
        <v>5.7604768904798798</v>
      </c>
      <c r="BH35" s="27">
        <v>685.39874393676098</v>
      </c>
      <c r="BI35" s="27">
        <v>11231.2513301372</v>
      </c>
      <c r="BJ35" s="27">
        <v>1.18464689686006E-4</v>
      </c>
      <c r="BK35" s="27">
        <v>452.38087476007797</v>
      </c>
      <c r="BL35" s="27">
        <v>23441.845706412001</v>
      </c>
      <c r="BM35" s="27">
        <v>27970.073267842501</v>
      </c>
      <c r="BN35" s="27">
        <v>261535.14076764899</v>
      </c>
      <c r="BO35" s="27">
        <v>8114.2198892997703</v>
      </c>
      <c r="BR35" s="31">
        <f t="shared" si="0"/>
        <v>3.661112473409371E-3</v>
      </c>
      <c r="BS35" s="24">
        <f t="shared" si="7"/>
        <v>5.6923742353776922E-3</v>
      </c>
      <c r="BT35" s="24">
        <f t="shared" si="8"/>
        <v>2.218079091744686E-3</v>
      </c>
      <c r="BU35" s="24">
        <f t="shared" si="9"/>
        <v>3.0597542596407738E-3</v>
      </c>
      <c r="BV35" s="24">
        <f t="shared" si="10"/>
        <v>5.2465054764176851E-3</v>
      </c>
      <c r="BW35" s="24">
        <f t="shared" si="10"/>
        <v>5.555369755859468E-3</v>
      </c>
      <c r="BX35" s="24">
        <f t="shared" si="11"/>
        <v>4.3559834034179803E-3</v>
      </c>
      <c r="BY35" s="24">
        <f t="shared" si="12"/>
        <v>5.2857448120457225E-3</v>
      </c>
    </row>
    <row r="36" spans="1:77" x14ac:dyDescent="0.3">
      <c r="A36" s="29" t="s">
        <v>200</v>
      </c>
      <c r="B36" s="27">
        <v>213539.32999</v>
      </c>
      <c r="C36" s="27">
        <v>61776.414635000001</v>
      </c>
      <c r="D36" s="27">
        <v>18801.813145</v>
      </c>
      <c r="E36" s="27">
        <v>35272.640141000003</v>
      </c>
      <c r="F36" s="27">
        <v>29959.603064999999</v>
      </c>
      <c r="G36" s="27">
        <v>846.64028918999998</v>
      </c>
      <c r="H36" s="27">
        <v>264556.342</v>
      </c>
      <c r="J36" s="29" t="s">
        <v>200</v>
      </c>
      <c r="K36" s="27">
        <v>17855.046294011801</v>
      </c>
      <c r="L36" s="27">
        <v>23399.218432646099</v>
      </c>
      <c r="M36" s="27">
        <v>23399.217323577301</v>
      </c>
      <c r="N36" s="27">
        <v>30638.8799673086</v>
      </c>
      <c r="O36" s="27">
        <v>5890.4074432663401</v>
      </c>
      <c r="P36" s="27">
        <v>56425.860607935298</v>
      </c>
      <c r="Q36" s="27">
        <v>214754.155712318</v>
      </c>
      <c r="R36" s="27">
        <v>15339.297532417901</v>
      </c>
      <c r="S36" s="27">
        <v>7037.6451050703499</v>
      </c>
      <c r="T36" s="27">
        <v>9617.5202432231399</v>
      </c>
      <c r="U36" s="27">
        <v>2801.30978234842</v>
      </c>
      <c r="V36" s="27">
        <v>16040.220851477399</v>
      </c>
      <c r="W36" s="27">
        <v>16040.220851477399</v>
      </c>
      <c r="X36" s="27">
        <v>45.573614862309199</v>
      </c>
      <c r="Y36" s="27">
        <v>4006.1786546148301</v>
      </c>
      <c r="Z36" s="27">
        <v>560.23739799913199</v>
      </c>
      <c r="AA36" s="27">
        <v>2834.5799757249301</v>
      </c>
      <c r="AB36" s="27">
        <v>2735.56864101271</v>
      </c>
      <c r="AC36" s="27">
        <v>3126.4453420044902</v>
      </c>
      <c r="AD36" s="27">
        <v>61915.103142468201</v>
      </c>
      <c r="AE36" s="27">
        <v>14741.8518517964</v>
      </c>
      <c r="AF36" s="27">
        <v>16979.290754408401</v>
      </c>
      <c r="AG36" s="27">
        <v>1841.01472831363</v>
      </c>
      <c r="AH36" s="27">
        <v>18865.8790975843</v>
      </c>
      <c r="AI36" s="27">
        <v>3366.71148634371</v>
      </c>
      <c r="AJ36" s="27">
        <v>8171.97106925765</v>
      </c>
      <c r="AK36" s="27">
        <v>105.16474524711001</v>
      </c>
      <c r="AL36" s="27">
        <v>54322.7212085067</v>
      </c>
      <c r="AM36" s="27">
        <v>34.141936908679</v>
      </c>
      <c r="AN36" s="27">
        <v>93.813088577632996</v>
      </c>
      <c r="AO36" s="27">
        <v>2305.8376430209901</v>
      </c>
      <c r="AP36" s="27">
        <v>68.669845086724294</v>
      </c>
      <c r="AQ36" s="27">
        <v>0.85125147307329796</v>
      </c>
      <c r="AR36" s="27">
        <v>289.41584850388801</v>
      </c>
      <c r="AS36" s="27">
        <v>35455.498431838598</v>
      </c>
      <c r="AT36" s="27">
        <v>30124.8633585073</v>
      </c>
      <c r="AU36" s="27">
        <v>5330.6350733312302</v>
      </c>
      <c r="AV36" s="27">
        <v>4.3679135050733802</v>
      </c>
      <c r="AW36" s="27">
        <v>1.5247676121188001</v>
      </c>
      <c r="AX36" s="27">
        <v>1255.7661339748699</v>
      </c>
      <c r="AY36" s="27">
        <v>33.6412253766321</v>
      </c>
      <c r="AZ36" s="27">
        <v>10325.7485159917</v>
      </c>
      <c r="BA36" s="27">
        <v>43.8857000843268</v>
      </c>
      <c r="BB36" s="27">
        <v>64.497530041942895</v>
      </c>
      <c r="BC36" s="27">
        <v>15055.4128355958</v>
      </c>
      <c r="BD36" s="27">
        <v>17893.9103803615</v>
      </c>
      <c r="BE36" s="27">
        <v>287.75640859582097</v>
      </c>
      <c r="BF36" s="27">
        <v>148.22813219795199</v>
      </c>
      <c r="BG36" s="27">
        <v>6.1398367129086102</v>
      </c>
      <c r="BH36" s="27">
        <v>849.95806941957699</v>
      </c>
      <c r="BI36" s="27">
        <v>19766.272158902299</v>
      </c>
      <c r="BJ36" s="27">
        <v>2.9438283569044798E-4</v>
      </c>
      <c r="BK36" s="27">
        <v>1658.30764160532</v>
      </c>
      <c r="BL36" s="27">
        <v>23437.570670468798</v>
      </c>
      <c r="BM36" s="27">
        <v>29332.3789272541</v>
      </c>
      <c r="BN36" s="27">
        <v>265845.77694274002</v>
      </c>
      <c r="BO36" s="27">
        <v>9568.3042275422195</v>
      </c>
      <c r="BR36" s="31">
        <f t="shared" si="0"/>
        <v>2.4156634645318338E-3</v>
      </c>
      <c r="BS36" s="24">
        <f t="shared" si="7"/>
        <v>5.6890022197544927E-3</v>
      </c>
      <c r="BT36" s="24">
        <f t="shared" si="8"/>
        <v>2.2450073913746408E-3</v>
      </c>
      <c r="BU36" s="24">
        <f t="shared" si="9"/>
        <v>3.4074348090911339E-3</v>
      </c>
      <c r="BV36" s="24">
        <f t="shared" si="10"/>
        <v>5.184139608139072E-3</v>
      </c>
      <c r="BW36" s="24">
        <f t="shared" si="10"/>
        <v>5.5161042403917768E-3</v>
      </c>
      <c r="BX36" s="24">
        <f t="shared" si="11"/>
        <v>3.9187601534427406E-3</v>
      </c>
      <c r="BY36" s="24">
        <f t="shared" si="12"/>
        <v>4.8739521154250601E-3</v>
      </c>
    </row>
    <row r="37" spans="1:77" x14ac:dyDescent="0.3">
      <c r="A37" s="29" t="s">
        <v>201</v>
      </c>
      <c r="B37" s="27">
        <v>29810.493509</v>
      </c>
      <c r="C37" s="27">
        <v>17427.957750000001</v>
      </c>
      <c r="D37" s="27">
        <v>9912.1783133999998</v>
      </c>
      <c r="E37" s="27">
        <v>5614.098489</v>
      </c>
      <c r="F37" s="27">
        <v>4348.2678567000003</v>
      </c>
      <c r="G37" s="27">
        <v>275.20383859999998</v>
      </c>
      <c r="H37" s="27">
        <v>54429.167205999998</v>
      </c>
      <c r="J37" s="29" t="s">
        <v>201</v>
      </c>
      <c r="K37" s="27">
        <v>4437.3182858376804</v>
      </c>
      <c r="L37" s="27">
        <v>2792.2871453565499</v>
      </c>
      <c r="M37" s="27">
        <v>2792.2864436693899</v>
      </c>
      <c r="N37" s="27">
        <v>3641.9077846359801</v>
      </c>
      <c r="O37" s="27">
        <v>1001.82922290804</v>
      </c>
      <c r="P37" s="27">
        <v>6670.7183289013701</v>
      </c>
      <c r="Q37" s="27">
        <v>29975.384288320402</v>
      </c>
      <c r="R37" s="27">
        <v>1819.96981779354</v>
      </c>
      <c r="S37" s="27">
        <v>1065.4285444076399</v>
      </c>
      <c r="T37" s="27">
        <v>1137.52996963961</v>
      </c>
      <c r="U37" s="27">
        <v>1070.58212495056</v>
      </c>
      <c r="V37" s="27">
        <v>1932.3336547084</v>
      </c>
      <c r="W37" s="27">
        <v>1932.3336547084</v>
      </c>
      <c r="X37" s="27">
        <v>22.807013874127101</v>
      </c>
      <c r="Y37" s="27">
        <v>549.00927010673695</v>
      </c>
      <c r="Z37" s="27">
        <v>65.937385989087502</v>
      </c>
      <c r="AA37" s="27">
        <v>456.90611104561901</v>
      </c>
      <c r="AB37" s="27">
        <v>987.98236115369798</v>
      </c>
      <c r="AC37" s="27">
        <v>376.087451096184</v>
      </c>
      <c r="AD37" s="27">
        <v>17465.864659909501</v>
      </c>
      <c r="AE37" s="27">
        <v>1794.5307376113999</v>
      </c>
      <c r="AF37" s="27">
        <v>8956.3976917166801</v>
      </c>
      <c r="AG37" s="27">
        <v>972.34825657390695</v>
      </c>
      <c r="AH37" s="27">
        <v>9951.5529621647202</v>
      </c>
      <c r="AI37" s="27">
        <v>731.19151359946397</v>
      </c>
      <c r="AJ37" s="27">
        <v>1150.2822861197001</v>
      </c>
      <c r="AK37" s="27">
        <v>26.295944730126699</v>
      </c>
      <c r="AL37" s="27">
        <v>16226.359782036699</v>
      </c>
      <c r="AM37" s="27">
        <v>10.857221338536201</v>
      </c>
      <c r="AN37" s="27">
        <v>21.935438992046802</v>
      </c>
      <c r="AO37" s="27">
        <v>534.61109994102605</v>
      </c>
      <c r="AP37" s="27">
        <v>17.103793518411301</v>
      </c>
      <c r="AQ37" s="27">
        <v>0.40277632136774699</v>
      </c>
      <c r="AR37" s="27">
        <v>38.012112865622797</v>
      </c>
      <c r="AS37" s="27">
        <v>5640.2674590104498</v>
      </c>
      <c r="AT37" s="27">
        <v>4370.6935001156298</v>
      </c>
      <c r="AU37" s="27">
        <v>1269.57395889482</v>
      </c>
      <c r="AV37" s="27">
        <v>0.70950603360946296</v>
      </c>
      <c r="AW37" s="27">
        <v>0.42725473646499901</v>
      </c>
      <c r="AX37" s="27">
        <v>228.034642768564</v>
      </c>
      <c r="AY37" s="27">
        <v>10.0495491459845</v>
      </c>
      <c r="AZ37" s="27">
        <v>1307.69655097912</v>
      </c>
      <c r="BA37" s="27">
        <v>7.03193792556094</v>
      </c>
      <c r="BB37" s="27">
        <v>18.352278947513401</v>
      </c>
      <c r="BC37" s="27">
        <v>2023.7088540925999</v>
      </c>
      <c r="BD37" s="27">
        <v>5464.7653647535999</v>
      </c>
      <c r="BE37" s="27">
        <v>71.112151215022195</v>
      </c>
      <c r="BF37" s="27">
        <v>52.596368215964702</v>
      </c>
      <c r="BG37" s="27">
        <v>1.75601834807674</v>
      </c>
      <c r="BH37" s="27">
        <v>276.13191699598201</v>
      </c>
      <c r="BI37" s="27">
        <v>7423.8154871615998</v>
      </c>
      <c r="BJ37" s="27">
        <v>2.17347557192634E-4</v>
      </c>
      <c r="BK37" s="27">
        <v>832.49447834689101</v>
      </c>
      <c r="BL37" s="27">
        <v>4681.6696195895802</v>
      </c>
      <c r="BM37" s="27">
        <v>6879.6213053059701</v>
      </c>
      <c r="BN37" s="27">
        <v>54644.916937008398</v>
      </c>
      <c r="BO37" s="27">
        <v>2598.4201647577902</v>
      </c>
      <c r="BR37" s="31">
        <f t="shared" si="0"/>
        <v>2.2918045013515143E-3</v>
      </c>
      <c r="BS37" s="24">
        <f t="shared" si="7"/>
        <v>5.5312998850763724E-3</v>
      </c>
      <c r="BT37" s="24">
        <f t="shared" si="8"/>
        <v>2.1750632204452936E-3</v>
      </c>
      <c r="BU37" s="24">
        <f t="shared" si="9"/>
        <v>3.9723507305645328E-3</v>
      </c>
      <c r="BV37" s="24">
        <f t="shared" si="10"/>
        <v>4.6612951414593201E-3</v>
      </c>
      <c r="BW37" s="24">
        <f t="shared" si="10"/>
        <v>5.1573739600873844E-3</v>
      </c>
      <c r="BX37" s="24">
        <f t="shared" si="11"/>
        <v>3.3723308537529496E-3</v>
      </c>
      <c r="BY37" s="24">
        <f t="shared" si="12"/>
        <v>3.963862430447343E-3</v>
      </c>
    </row>
    <row r="38" spans="1:77" x14ac:dyDescent="0.3">
      <c r="A38" s="29" t="s">
        <v>202</v>
      </c>
      <c r="B38" s="27">
        <v>30079.935551999999</v>
      </c>
      <c r="C38" s="27">
        <v>4495.7497947000002</v>
      </c>
      <c r="D38" s="27">
        <v>4014.4751686999998</v>
      </c>
      <c r="E38" s="27">
        <v>5457.6267731999997</v>
      </c>
      <c r="F38" s="27">
        <v>4157.8578920999998</v>
      </c>
      <c r="G38" s="27">
        <v>226.67077037000001</v>
      </c>
      <c r="H38" s="27">
        <v>44867.558656000001</v>
      </c>
      <c r="J38" s="29" t="s">
        <v>202</v>
      </c>
      <c r="K38" s="27">
        <v>2665.3123561182001</v>
      </c>
      <c r="L38" s="27">
        <v>2764.2698983876398</v>
      </c>
      <c r="M38" s="27">
        <v>2764.2696678991902</v>
      </c>
      <c r="N38" s="27">
        <v>3609.8762786009402</v>
      </c>
      <c r="O38" s="27">
        <v>922.52783474491196</v>
      </c>
      <c r="P38" s="27">
        <v>6614.1122487654302</v>
      </c>
      <c r="Q38" s="27">
        <v>27645.232656977299</v>
      </c>
      <c r="R38" s="27">
        <v>1822.0305655351799</v>
      </c>
      <c r="S38" s="27">
        <v>984.76532969483503</v>
      </c>
      <c r="T38" s="27">
        <v>1132.1088073175599</v>
      </c>
      <c r="U38" s="27">
        <v>498.68287799891402</v>
      </c>
      <c r="V38" s="27">
        <v>1922.46660828373</v>
      </c>
      <c r="W38" s="27">
        <v>1922.46660828373</v>
      </c>
      <c r="X38" s="27">
        <v>18.9911001140891</v>
      </c>
      <c r="Y38" s="27">
        <v>509.46059734784001</v>
      </c>
      <c r="Z38" s="27">
        <v>65.431859650110795</v>
      </c>
      <c r="AA38" s="27">
        <v>394.508459184179</v>
      </c>
      <c r="AB38" s="27">
        <v>588.731084208026</v>
      </c>
      <c r="AC38" s="27">
        <v>376.12135271159201</v>
      </c>
      <c r="AD38" s="27">
        <v>4297.8023861725997</v>
      </c>
      <c r="AE38" s="27">
        <v>557.98123861174702</v>
      </c>
      <c r="AF38" s="27">
        <v>3426.4898839156199</v>
      </c>
      <c r="AG38" s="27">
        <v>361.729917895467</v>
      </c>
      <c r="AH38" s="27">
        <v>3807.2109019251802</v>
      </c>
      <c r="AI38" s="27">
        <v>460.74661215973498</v>
      </c>
      <c r="AJ38" s="27">
        <v>1090.7561408070001</v>
      </c>
      <c r="AK38" s="27">
        <v>14.918473096115999</v>
      </c>
      <c r="AL38" s="27">
        <v>10661.0424956199</v>
      </c>
      <c r="AM38" s="27">
        <v>20.440379015966901</v>
      </c>
      <c r="AN38" s="27">
        <v>10.820181858165601</v>
      </c>
      <c r="AO38" s="27">
        <v>342.16637846745698</v>
      </c>
      <c r="AP38" s="27">
        <v>12.0934219804119</v>
      </c>
      <c r="AQ38" s="27">
        <v>0.61476405110313703</v>
      </c>
      <c r="AR38" s="27">
        <v>35.808216544585598</v>
      </c>
      <c r="AS38" s="27">
        <v>5008.4057441117302</v>
      </c>
      <c r="AT38" s="27">
        <v>3805.16762103871</v>
      </c>
      <c r="AU38" s="27">
        <v>1203.23812307302</v>
      </c>
      <c r="AV38" s="27">
        <v>0.52612811058383901</v>
      </c>
      <c r="AW38" s="27">
        <v>0.31139252116161498</v>
      </c>
      <c r="AX38" s="27">
        <v>243.46434166129299</v>
      </c>
      <c r="AY38" s="27">
        <v>3.6485344940668099</v>
      </c>
      <c r="AZ38" s="27">
        <v>1226.97768437529</v>
      </c>
      <c r="BA38" s="27">
        <v>5.6558612851843799</v>
      </c>
      <c r="BB38" s="27">
        <v>7.4546267067907603</v>
      </c>
      <c r="BC38" s="27">
        <v>1817.00238396798</v>
      </c>
      <c r="BD38" s="27">
        <v>4139.49457542441</v>
      </c>
      <c r="BE38" s="27">
        <v>43.681312588942603</v>
      </c>
      <c r="BF38" s="27">
        <v>18.460024149429199</v>
      </c>
      <c r="BG38" s="27">
        <v>1.1235161641781899</v>
      </c>
      <c r="BH38" s="27">
        <v>216.260637268914</v>
      </c>
      <c r="BI38" s="27">
        <v>4335.3276846174704</v>
      </c>
      <c r="BJ38" s="27">
        <v>2.4994665339484101E-5</v>
      </c>
      <c r="BK38" s="27">
        <v>159.57198638912701</v>
      </c>
      <c r="BL38" s="27">
        <v>3491.5374343346498</v>
      </c>
      <c r="BM38" s="27">
        <v>5032.61535761504</v>
      </c>
      <c r="BN38" s="27">
        <v>41946.358621780499</v>
      </c>
      <c r="BO38" s="27">
        <v>1736.3423777314399</v>
      </c>
      <c r="BR38" s="31">
        <f t="shared" si="0"/>
        <v>4.9881923022667149E-3</v>
      </c>
      <c r="BS38" s="24">
        <f t="shared" si="7"/>
        <v>-8.0941094132790367E-2</v>
      </c>
      <c r="BT38" s="24">
        <f t="shared" si="8"/>
        <v>-4.4029898808149635E-2</v>
      </c>
      <c r="BU38" s="24">
        <f t="shared" si="9"/>
        <v>-5.1629231235707854E-2</v>
      </c>
      <c r="BV38" s="24">
        <f t="shared" si="10"/>
        <v>-8.2310690663970648E-2</v>
      </c>
      <c r="BW38" s="24">
        <f t="shared" si="10"/>
        <v>-8.4824994074811297E-2</v>
      </c>
      <c r="BX38" s="24">
        <f t="shared" si="11"/>
        <v>-4.5926226324167485E-2</v>
      </c>
      <c r="BY38" s="24">
        <f t="shared" si="12"/>
        <v>-6.5107175913366955E-2</v>
      </c>
    </row>
    <row r="39" spans="1:77" x14ac:dyDescent="0.3">
      <c r="A39" s="29" t="s">
        <v>203</v>
      </c>
      <c r="B39" s="27">
        <v>92630.734356999994</v>
      </c>
      <c r="C39" s="27">
        <v>22961.831523000001</v>
      </c>
      <c r="D39" s="27">
        <v>24264.544324999999</v>
      </c>
      <c r="E39" s="27">
        <v>19216.566211000001</v>
      </c>
      <c r="F39" s="27">
        <v>14206.310546999999</v>
      </c>
      <c r="G39" s="27">
        <v>822.05420100000003</v>
      </c>
      <c r="H39" s="27">
        <v>111119.03813</v>
      </c>
      <c r="J39" s="29" t="s">
        <v>203</v>
      </c>
      <c r="K39" s="27">
        <v>7662.3176302475704</v>
      </c>
      <c r="L39" s="27">
        <v>9378.7888105805996</v>
      </c>
      <c r="M39" s="27">
        <v>9378.7873848688196</v>
      </c>
      <c r="N39" s="27">
        <v>12215.169201292199</v>
      </c>
      <c r="O39" s="27">
        <v>2481.8563341608801</v>
      </c>
      <c r="P39" s="27">
        <v>22291.8811252634</v>
      </c>
      <c r="Q39" s="27">
        <v>93143.340343149393</v>
      </c>
      <c r="R39" s="27">
        <v>6084.8991477521904</v>
      </c>
      <c r="S39" s="27">
        <v>2813.9969283123901</v>
      </c>
      <c r="T39" s="27">
        <v>3813.00538892228</v>
      </c>
      <c r="U39" s="27">
        <v>1256.9131627951599</v>
      </c>
      <c r="V39" s="27">
        <v>6414.80699095829</v>
      </c>
      <c r="W39" s="27">
        <v>6414.80699095829</v>
      </c>
      <c r="X39" s="27">
        <v>70.834641139569101</v>
      </c>
      <c r="Y39" s="27">
        <v>1605.6688596203601</v>
      </c>
      <c r="Z39" s="27">
        <v>221.26008708595799</v>
      </c>
      <c r="AA39" s="27">
        <v>1163.77330278459</v>
      </c>
      <c r="AB39" s="27">
        <v>1220.2793347618599</v>
      </c>
      <c r="AC39" s="27">
        <v>1256.0865041828199</v>
      </c>
      <c r="AD39" s="27">
        <v>23012.148134834599</v>
      </c>
      <c r="AE39" s="27">
        <v>3141.9224521569399</v>
      </c>
      <c r="AF39" s="27">
        <v>21912.716545577801</v>
      </c>
      <c r="AG39" s="27">
        <v>2363.9126719886199</v>
      </c>
      <c r="AH39" s="27">
        <v>24347.463858705902</v>
      </c>
      <c r="AI39" s="27">
        <v>1373.0789723591399</v>
      </c>
      <c r="AJ39" s="27">
        <v>3329.1776746401201</v>
      </c>
      <c r="AK39" s="27">
        <v>109.898763096832</v>
      </c>
      <c r="AL39" s="27">
        <v>24215.772875821302</v>
      </c>
      <c r="AM39" s="27">
        <v>39.569540818024898</v>
      </c>
      <c r="AN39" s="27">
        <v>51.279830567083799</v>
      </c>
      <c r="AO39" s="27">
        <v>1886.9057289858099</v>
      </c>
      <c r="AP39" s="27">
        <v>71.853479863533906</v>
      </c>
      <c r="AQ39" s="27">
        <v>1.1054320339291299</v>
      </c>
      <c r="AR39" s="27">
        <v>131.05478970772199</v>
      </c>
      <c r="AS39" s="27">
        <v>19303.0293280359</v>
      </c>
      <c r="AT39" s="27">
        <v>14278.346453759999</v>
      </c>
      <c r="AU39" s="27">
        <v>5024.6828742759099</v>
      </c>
      <c r="AV39" s="27">
        <v>2.30909062043574</v>
      </c>
      <c r="AW39" s="27">
        <v>1.67433693480381</v>
      </c>
      <c r="AX39" s="27">
        <v>904.76736597276204</v>
      </c>
      <c r="AY39" s="27">
        <v>21.464772802680798</v>
      </c>
      <c r="AZ39" s="27">
        <v>4214.56471339363</v>
      </c>
      <c r="BA39" s="27">
        <v>19.994512648357201</v>
      </c>
      <c r="BB39" s="27">
        <v>40.4196323770785</v>
      </c>
      <c r="BC39" s="27">
        <v>6368.67038079333</v>
      </c>
      <c r="BD39" s="27">
        <v>7662.5371904454396</v>
      </c>
      <c r="BE39" s="27">
        <v>300.117972949288</v>
      </c>
      <c r="BF39" s="27">
        <v>105.95718381146</v>
      </c>
      <c r="BG39" s="27">
        <v>6.7389263832625099</v>
      </c>
      <c r="BH39" s="27">
        <v>824.74221558777901</v>
      </c>
      <c r="BI39" s="27">
        <v>9089.3775244599601</v>
      </c>
      <c r="BJ39" s="27">
        <v>1.9655116936093399E-4</v>
      </c>
      <c r="BK39" s="27">
        <v>773.71290065375604</v>
      </c>
      <c r="BL39" s="27">
        <v>9856.6573280978191</v>
      </c>
      <c r="BM39" s="27">
        <v>12477.7992869339</v>
      </c>
      <c r="BN39" s="27">
        <v>111646.48922612199</v>
      </c>
      <c r="BO39" s="27">
        <v>4288.3394724084401</v>
      </c>
      <c r="BR39" s="31">
        <f t="shared" si="0"/>
        <v>2.9093231866217893E-3</v>
      </c>
      <c r="BS39" s="24">
        <f t="shared" si="7"/>
        <v>5.5338650795297567E-3</v>
      </c>
      <c r="BT39" s="24">
        <f t="shared" si="8"/>
        <v>2.1913152609014551E-3</v>
      </c>
      <c r="BU39" s="24">
        <f t="shared" si="9"/>
        <v>3.4173126268219225E-3</v>
      </c>
      <c r="BV39" s="24">
        <f t="shared" si="10"/>
        <v>4.4994051531644314E-3</v>
      </c>
      <c r="BW39" s="24">
        <f t="shared" si="10"/>
        <v>5.07069773828169E-3</v>
      </c>
      <c r="BX39" s="24">
        <f t="shared" si="11"/>
        <v>3.2698751305073374E-3</v>
      </c>
      <c r="BY39" s="24">
        <f t="shared" si="12"/>
        <v>4.7467212189590702E-3</v>
      </c>
    </row>
    <row r="40" spans="1:77" x14ac:dyDescent="0.3">
      <c r="A40" s="29" t="s">
        <v>204</v>
      </c>
      <c r="B40" s="27">
        <v>56162.672939999997</v>
      </c>
      <c r="C40" s="27">
        <v>29453.880136</v>
      </c>
      <c r="D40" s="27">
        <v>34074.375251999998</v>
      </c>
      <c r="E40" s="27">
        <v>23533.585497</v>
      </c>
      <c r="F40" s="27">
        <v>11953.544361</v>
      </c>
      <c r="G40" s="27">
        <v>1530.7332746</v>
      </c>
      <c r="H40" s="27">
        <v>79484.208786999996</v>
      </c>
      <c r="J40" s="29" t="s">
        <v>204</v>
      </c>
      <c r="K40" s="27">
        <v>5124.4696818222301</v>
      </c>
      <c r="L40" s="27">
        <v>4936.2880443815202</v>
      </c>
      <c r="M40" s="27">
        <v>4936.2864108343801</v>
      </c>
      <c r="N40" s="27">
        <v>6324.1270272540796</v>
      </c>
      <c r="O40" s="27">
        <v>1648.4634867356001</v>
      </c>
      <c r="P40" s="27">
        <v>11143.4547221823</v>
      </c>
      <c r="Q40" s="27">
        <v>56421.5711926453</v>
      </c>
      <c r="R40" s="27">
        <v>3142.2841375490998</v>
      </c>
      <c r="S40" s="27">
        <v>1819.8935557442001</v>
      </c>
      <c r="T40" s="27">
        <v>1941.8610867667001</v>
      </c>
      <c r="U40" s="27">
        <v>1115.34611919137</v>
      </c>
      <c r="V40" s="27">
        <v>3409.73939494352</v>
      </c>
      <c r="W40" s="27">
        <v>3409.73939494352</v>
      </c>
      <c r="X40" s="27">
        <v>121.391995436234</v>
      </c>
      <c r="Y40" s="27">
        <v>893.01684901602198</v>
      </c>
      <c r="Z40" s="27">
        <v>110.27642586116301</v>
      </c>
      <c r="AA40" s="27">
        <v>726.65675491966795</v>
      </c>
      <c r="AB40" s="27">
        <v>1181.32978688516</v>
      </c>
      <c r="AC40" s="27">
        <v>637.10040989528898</v>
      </c>
      <c r="AD40" s="27">
        <v>29522.365139965899</v>
      </c>
      <c r="AE40" s="27">
        <v>10470.463093635801</v>
      </c>
      <c r="AF40" s="27">
        <v>30743.976034744799</v>
      </c>
      <c r="AG40" s="27">
        <v>3294.6064956783898</v>
      </c>
      <c r="AH40" s="27">
        <v>34159.974525859398</v>
      </c>
      <c r="AI40" s="27">
        <v>824.26388708652598</v>
      </c>
      <c r="AJ40" s="27">
        <v>1991.03812523741</v>
      </c>
      <c r="AK40" s="27">
        <v>270.15574265447498</v>
      </c>
      <c r="AL40" s="27">
        <v>21309.4613510739</v>
      </c>
      <c r="AM40" s="27">
        <v>90.057021996615802</v>
      </c>
      <c r="AN40" s="27">
        <v>22.608422052833699</v>
      </c>
      <c r="AO40" s="27">
        <v>2814.4084321279502</v>
      </c>
      <c r="AP40" s="27">
        <v>177.03613739204201</v>
      </c>
      <c r="AQ40" s="27">
        <v>2.4689002904589401</v>
      </c>
      <c r="AR40" s="27">
        <v>116.28685946085901</v>
      </c>
      <c r="AS40" s="27">
        <v>23609.263240811899</v>
      </c>
      <c r="AT40" s="27">
        <v>11998.7978107177</v>
      </c>
      <c r="AU40" s="27">
        <v>11610.4654300941</v>
      </c>
      <c r="AV40" s="27">
        <v>3.0562785672161601</v>
      </c>
      <c r="AW40" s="27">
        <v>4.0110248383736504</v>
      </c>
      <c r="AX40" s="27">
        <v>1747.1390813340099</v>
      </c>
      <c r="AY40" s="27">
        <v>10.479605626195299</v>
      </c>
      <c r="AZ40" s="27">
        <v>2235.8328246168098</v>
      </c>
      <c r="BA40" s="27">
        <v>11.7140226370585</v>
      </c>
      <c r="BB40" s="27">
        <v>21.1289492330671</v>
      </c>
      <c r="BC40" s="27">
        <v>3673.1836831517198</v>
      </c>
      <c r="BD40" s="27">
        <v>9049.8376951611808</v>
      </c>
      <c r="BE40" s="27">
        <v>741.07341512480798</v>
      </c>
      <c r="BF40" s="27">
        <v>42.240835375364398</v>
      </c>
      <c r="BG40" s="27">
        <v>15.9165742378897</v>
      </c>
      <c r="BH40" s="27">
        <v>1534.9755179461699</v>
      </c>
      <c r="BI40" s="27">
        <v>8814.7317596138801</v>
      </c>
      <c r="BJ40" s="27">
        <v>1.4011753837860999E-4</v>
      </c>
      <c r="BK40" s="27">
        <v>494.59944231024701</v>
      </c>
      <c r="BL40" s="27">
        <v>6671.4065807018396</v>
      </c>
      <c r="BM40" s="27">
        <v>9915.7017547578398</v>
      </c>
      <c r="BN40" s="27">
        <v>79801.823383874202</v>
      </c>
      <c r="BO40" s="27">
        <v>3578.78688512999</v>
      </c>
      <c r="BR40" s="31">
        <f t="shared" si="0"/>
        <v>3.5536324930318434E-3</v>
      </c>
      <c r="BS40" s="24">
        <f t="shared" si="7"/>
        <v>4.6097922177224587E-3</v>
      </c>
      <c r="BT40" s="24">
        <f t="shared" si="8"/>
        <v>2.3251606800081238E-3</v>
      </c>
      <c r="BU40" s="24">
        <f t="shared" si="9"/>
        <v>2.5121303978823586E-3</v>
      </c>
      <c r="BV40" s="24">
        <f t="shared" si="10"/>
        <v>3.2157336935141495E-3</v>
      </c>
      <c r="BW40" s="24">
        <f t="shared" si="10"/>
        <v>3.7857766994487067E-3</v>
      </c>
      <c r="BX40" s="24">
        <f t="shared" si="11"/>
        <v>2.7713798455701066E-3</v>
      </c>
      <c r="BY40" s="24">
        <f t="shared" si="12"/>
        <v>3.9959458831041799E-3</v>
      </c>
    </row>
    <row r="41" spans="1:77" x14ac:dyDescent="0.3">
      <c r="A41" s="29" t="s">
        <v>205</v>
      </c>
      <c r="B41" s="27">
        <v>28061.854351000002</v>
      </c>
      <c r="C41" s="27">
        <v>42711.473270000002</v>
      </c>
      <c r="D41" s="27">
        <v>24986.969023000001</v>
      </c>
      <c r="E41" s="27">
        <v>14598.767125</v>
      </c>
      <c r="F41" s="27">
        <v>6565.0049519000004</v>
      </c>
      <c r="G41" s="27">
        <v>855.72086838999996</v>
      </c>
      <c r="H41" s="27">
        <v>64619.744794999999</v>
      </c>
      <c r="J41" s="29" t="s">
        <v>205</v>
      </c>
      <c r="K41" s="27">
        <v>5145.8857485499902</v>
      </c>
      <c r="L41" s="27">
        <v>2087.0804560634001</v>
      </c>
      <c r="M41" s="27">
        <v>2087.07935516723</v>
      </c>
      <c r="N41" s="27">
        <v>2649.6506712191599</v>
      </c>
      <c r="O41" s="27">
        <v>1116.1011639219601</v>
      </c>
      <c r="P41" s="27">
        <v>4626.2221870441299</v>
      </c>
      <c r="Q41" s="27">
        <v>28190.1294575637</v>
      </c>
      <c r="R41" s="27">
        <v>1305.4578950545799</v>
      </c>
      <c r="S41" s="27">
        <v>1107.9745983427399</v>
      </c>
      <c r="T41" s="27">
        <v>803.88550362680098</v>
      </c>
      <c r="U41" s="27">
        <v>1647.31818241374</v>
      </c>
      <c r="V41" s="27">
        <v>1479.90793122881</v>
      </c>
      <c r="W41" s="27">
        <v>1479.90793122881</v>
      </c>
      <c r="X41" s="27">
        <v>89.229619507763005</v>
      </c>
      <c r="Y41" s="27">
        <v>468.50158583955101</v>
      </c>
      <c r="Z41" s="27">
        <v>45.283660553699598</v>
      </c>
      <c r="AA41" s="27">
        <v>466.69987496279401</v>
      </c>
      <c r="AB41" s="27">
        <v>1396.0767681105101</v>
      </c>
      <c r="AC41" s="27">
        <v>290.81293773139902</v>
      </c>
      <c r="AD41" s="27">
        <v>42813.470088791197</v>
      </c>
      <c r="AE41" s="27">
        <v>20502.917194847701</v>
      </c>
      <c r="AF41" s="27">
        <v>22556.104268456798</v>
      </c>
      <c r="AG41" s="27">
        <v>2417.0044136752599</v>
      </c>
      <c r="AH41" s="27">
        <v>25062.3383016398</v>
      </c>
      <c r="AI41" s="27">
        <v>509.282198979589</v>
      </c>
      <c r="AJ41" s="27">
        <v>1116.5816011285399</v>
      </c>
      <c r="AK41" s="27">
        <v>190.52371035676299</v>
      </c>
      <c r="AL41" s="27">
        <v>21574.1951384229</v>
      </c>
      <c r="AM41" s="27">
        <v>57.204292260123303</v>
      </c>
      <c r="AN41" s="27">
        <v>21.345116914521199</v>
      </c>
      <c r="AO41" s="27">
        <v>1487.01900728076</v>
      </c>
      <c r="AP41" s="27">
        <v>123.606584895032</v>
      </c>
      <c r="AQ41" s="27">
        <v>1.97102279788576</v>
      </c>
      <c r="AR41" s="27">
        <v>66.926343552858498</v>
      </c>
      <c r="AS41" s="27">
        <v>14644.3625961543</v>
      </c>
      <c r="AT41" s="27">
        <v>6588.7599851103096</v>
      </c>
      <c r="AU41" s="27">
        <v>8055.6026110440498</v>
      </c>
      <c r="AV41" s="27">
        <v>2.0575628955505199</v>
      </c>
      <c r="AW41" s="27">
        <v>2.8187830611176299</v>
      </c>
      <c r="AX41" s="27">
        <v>1148.0157881248001</v>
      </c>
      <c r="AY41" s="27">
        <v>11.4035661281877</v>
      </c>
      <c r="AZ41" s="27">
        <v>1034.09829672007</v>
      </c>
      <c r="BA41" s="27">
        <v>8.6602317476589601</v>
      </c>
      <c r="BB41" s="27">
        <v>22.547910253586601</v>
      </c>
      <c r="BC41" s="27">
        <v>1824.82544690443</v>
      </c>
      <c r="BD41" s="27">
        <v>8663.3819070388199</v>
      </c>
      <c r="BE41" s="27">
        <v>520.36833634925597</v>
      </c>
      <c r="BF41" s="27">
        <v>54.094421047305602</v>
      </c>
      <c r="BG41" s="27">
        <v>11.2735638203894</v>
      </c>
      <c r="BH41" s="27">
        <v>858.13062090047595</v>
      </c>
      <c r="BI41" s="27">
        <v>10412.6642199863</v>
      </c>
      <c r="BJ41" s="27">
        <v>3.8270629611605102E-4</v>
      </c>
      <c r="BK41" s="27">
        <v>1098.8877767978599</v>
      </c>
      <c r="BL41" s="27">
        <v>5557.6908588753904</v>
      </c>
      <c r="BM41" s="27">
        <v>8872.4599208961699</v>
      </c>
      <c r="BN41" s="27">
        <v>64837.301636931799</v>
      </c>
      <c r="BO41" s="27">
        <v>3737.7969517947099</v>
      </c>
      <c r="BR41" s="31">
        <f t="shared" si="0"/>
        <v>3.5603070405415766E-3</v>
      </c>
      <c r="BS41" s="24">
        <f t="shared" si="7"/>
        <v>4.5711557390050858E-3</v>
      </c>
      <c r="BT41" s="24">
        <f t="shared" si="8"/>
        <v>2.3880426260743338E-3</v>
      </c>
      <c r="BU41" s="24">
        <f t="shared" si="9"/>
        <v>3.0163433816411595E-3</v>
      </c>
      <c r="BV41" s="24">
        <f t="shared" si="10"/>
        <v>3.1232412137199533E-3</v>
      </c>
      <c r="BW41" s="24">
        <f t="shared" si="10"/>
        <v>3.6184334032275433E-3</v>
      </c>
      <c r="BX41" s="24">
        <f t="shared" si="11"/>
        <v>2.8160497184202397E-3</v>
      </c>
      <c r="BY41" s="24">
        <f t="shared" si="12"/>
        <v>3.3667239420703222E-3</v>
      </c>
    </row>
    <row r="42" spans="1:77" x14ac:dyDescent="0.3">
      <c r="A42" s="29" t="s">
        <v>206</v>
      </c>
      <c r="B42" s="27">
        <v>96206.864528999999</v>
      </c>
      <c r="C42" s="27">
        <v>15167.407535</v>
      </c>
      <c r="D42" s="27">
        <v>10408.534183</v>
      </c>
      <c r="E42" s="27">
        <v>15087.893163999999</v>
      </c>
      <c r="F42" s="27">
        <v>13171.966732999999</v>
      </c>
      <c r="G42" s="27">
        <v>285.44391832999997</v>
      </c>
      <c r="H42" s="27">
        <v>110025.67320999999</v>
      </c>
      <c r="J42" s="29" t="s">
        <v>206</v>
      </c>
      <c r="K42" s="27">
        <v>6581.7321669396997</v>
      </c>
      <c r="L42" s="27">
        <v>10236.6852026379</v>
      </c>
      <c r="M42" s="27">
        <v>10236.6845135763</v>
      </c>
      <c r="N42" s="27">
        <v>13382.3531809173</v>
      </c>
      <c r="O42" s="27">
        <v>2637.9621502698301</v>
      </c>
      <c r="P42" s="27">
        <v>24613.142374723499</v>
      </c>
      <c r="Q42" s="27">
        <v>96754.823195709803</v>
      </c>
      <c r="R42" s="27">
        <v>6695.8334429246497</v>
      </c>
      <c r="S42" s="27">
        <v>2922.9461723555901</v>
      </c>
      <c r="T42" s="27">
        <v>4198.4698470802095</v>
      </c>
      <c r="U42" s="27">
        <v>751.43549695714501</v>
      </c>
      <c r="V42" s="27">
        <v>7040.4568156998403</v>
      </c>
      <c r="W42" s="27">
        <v>7040.4568156998403</v>
      </c>
      <c r="X42" s="27">
        <v>25.174098975842799</v>
      </c>
      <c r="Y42" s="27">
        <v>1719.8972164346801</v>
      </c>
      <c r="Z42" s="27">
        <v>244.463511088649</v>
      </c>
      <c r="AA42" s="27">
        <v>1192.37302653549</v>
      </c>
      <c r="AB42" s="27">
        <v>873.949046881242</v>
      </c>
      <c r="AC42" s="27">
        <v>1363.66048799499</v>
      </c>
      <c r="AD42" s="27">
        <v>15200.474659633899</v>
      </c>
      <c r="AE42" s="27">
        <v>1336.0057875295499</v>
      </c>
      <c r="AF42" s="27">
        <v>9408.4075107061799</v>
      </c>
      <c r="AG42" s="27">
        <v>1020.2046975864901</v>
      </c>
      <c r="AH42" s="27">
        <v>10453.7863072685</v>
      </c>
      <c r="AI42" s="27">
        <v>1411.15171984415</v>
      </c>
      <c r="AJ42" s="27">
        <v>3612.3511820951599</v>
      </c>
      <c r="AK42" s="27">
        <v>23.867180508937</v>
      </c>
      <c r="AL42" s="27">
        <v>21797.341411111302</v>
      </c>
      <c r="AM42" s="27">
        <v>20.855804251613499</v>
      </c>
      <c r="AN42" s="27">
        <v>50.760818719445297</v>
      </c>
      <c r="AO42" s="27">
        <v>1045.14805050788</v>
      </c>
      <c r="AP42" s="27">
        <v>16.996482307357301</v>
      </c>
      <c r="AQ42" s="27">
        <v>1.1359075775062399</v>
      </c>
      <c r="AR42" s="27">
        <v>122.748904953234</v>
      </c>
      <c r="AS42" s="27">
        <v>15166.1524648252</v>
      </c>
      <c r="AT42" s="27">
        <v>13244.892879073701</v>
      </c>
      <c r="AU42" s="27">
        <v>1921.25958575152</v>
      </c>
      <c r="AV42" s="27">
        <v>1.6476292167529201</v>
      </c>
      <c r="AW42" s="27">
        <v>0.45216527081025298</v>
      </c>
      <c r="AX42" s="27">
        <v>469.87536819942898</v>
      </c>
      <c r="AY42" s="27">
        <v>19.9150133104052</v>
      </c>
      <c r="AZ42" s="27">
        <v>4552.9959718249302</v>
      </c>
      <c r="BA42" s="27">
        <v>21.232988938309099</v>
      </c>
      <c r="BB42" s="27">
        <v>39.853886131274201</v>
      </c>
      <c r="BC42" s="27">
        <v>6689.4659673605702</v>
      </c>
      <c r="BD42" s="27">
        <v>5740.3054875977896</v>
      </c>
      <c r="BE42" s="27">
        <v>66.250623687561003</v>
      </c>
      <c r="BF42" s="27">
        <v>99.917017785787905</v>
      </c>
      <c r="BG42" s="27">
        <v>1.7730985219111799</v>
      </c>
      <c r="BH42" s="27">
        <v>286.72458991716098</v>
      </c>
      <c r="BI42" s="27">
        <v>6447.7641062270804</v>
      </c>
      <c r="BJ42" s="27">
        <v>4.3658351355015701E-5</v>
      </c>
      <c r="BK42" s="27">
        <v>251.51351820872699</v>
      </c>
      <c r="BL42" s="27">
        <v>9904.8698874849106</v>
      </c>
      <c r="BM42" s="27">
        <v>13279.5224989699</v>
      </c>
      <c r="BN42" s="27">
        <v>110573.886632715</v>
      </c>
      <c r="BO42" s="27">
        <v>3927.1601790714099</v>
      </c>
      <c r="BR42" s="31">
        <f t="shared" si="0"/>
        <v>2.4081321576603582E-3</v>
      </c>
      <c r="BS42" s="24">
        <f t="shared" si="7"/>
        <v>5.6956296142946375E-3</v>
      </c>
      <c r="BT42" s="24">
        <f t="shared" si="8"/>
        <v>2.1801434792065705E-3</v>
      </c>
      <c r="BU42" s="24">
        <f t="shared" si="9"/>
        <v>4.3475981798098843E-3</v>
      </c>
      <c r="BV42" s="24">
        <f t="shared" si="10"/>
        <v>5.1868938873406668E-3</v>
      </c>
      <c r="BW42" s="24">
        <f t="shared" si="10"/>
        <v>5.5364660078436297E-3</v>
      </c>
      <c r="BX42" s="24">
        <f t="shared" si="11"/>
        <v>4.4865961574996069E-3</v>
      </c>
      <c r="BY42" s="24">
        <f t="shared" si="12"/>
        <v>4.9825954863158533E-3</v>
      </c>
    </row>
    <row r="43" spans="1:77" x14ac:dyDescent="0.3">
      <c r="A43" s="29" t="s">
        <v>207</v>
      </c>
      <c r="B43" s="27">
        <v>47162.618047000004</v>
      </c>
      <c r="C43" s="27">
        <v>20845.989057999999</v>
      </c>
      <c r="D43" s="27">
        <v>48346.530121000003</v>
      </c>
      <c r="E43" s="27">
        <v>29354.651209</v>
      </c>
      <c r="F43" s="27">
        <v>12259.692333000001</v>
      </c>
      <c r="G43" s="27">
        <v>1286.7173031</v>
      </c>
      <c r="H43" s="27">
        <v>75614.265868000002</v>
      </c>
      <c r="J43" s="29" t="s">
        <v>207</v>
      </c>
      <c r="K43" s="27">
        <v>6532.46545922716</v>
      </c>
      <c r="L43" s="27">
        <v>2516.8205526134002</v>
      </c>
      <c r="M43" s="27">
        <v>2516.81672484923</v>
      </c>
      <c r="N43" s="27">
        <v>3099.8340276341801</v>
      </c>
      <c r="O43" s="27">
        <v>1218.67571178716</v>
      </c>
      <c r="P43" s="27">
        <v>5083.6514573122004</v>
      </c>
      <c r="Q43" s="27">
        <v>47381.516249541099</v>
      </c>
      <c r="R43" s="27">
        <v>1473.56849482537</v>
      </c>
      <c r="S43" s="27">
        <v>1110.4871804990901</v>
      </c>
      <c r="T43" s="27">
        <v>909.49549290827997</v>
      </c>
      <c r="U43" s="27">
        <v>1947.6501342589499</v>
      </c>
      <c r="V43" s="27">
        <v>1722.4463776794601</v>
      </c>
      <c r="W43" s="27">
        <v>1722.4463776794601</v>
      </c>
      <c r="X43" s="27">
        <v>147.715865200813</v>
      </c>
      <c r="Y43" s="27">
        <v>547.27023539186098</v>
      </c>
      <c r="Z43" s="27">
        <v>49.976432586247199</v>
      </c>
      <c r="AA43" s="27">
        <v>569.37000135178596</v>
      </c>
      <c r="AB43" s="27">
        <v>1802.67653731314</v>
      </c>
      <c r="AC43" s="27">
        <v>318.80519068325901</v>
      </c>
      <c r="AD43" s="27">
        <v>20893.826096727698</v>
      </c>
      <c r="AE43" s="27">
        <v>4899.09279225296</v>
      </c>
      <c r="AF43" s="27">
        <v>43666.1965152025</v>
      </c>
      <c r="AG43" s="27">
        <v>4704.0855259749596</v>
      </c>
      <c r="AH43" s="27">
        <v>48517.997906378201</v>
      </c>
      <c r="AI43" s="27">
        <v>669.74090738308598</v>
      </c>
      <c r="AJ43" s="27">
        <v>1246.99233985295</v>
      </c>
      <c r="AK43" s="27">
        <v>426.56501985482498</v>
      </c>
      <c r="AL43" s="27">
        <v>26375.607833548798</v>
      </c>
      <c r="AM43" s="27">
        <v>131.213675958046</v>
      </c>
      <c r="AN43" s="27">
        <v>60.080098564239897</v>
      </c>
      <c r="AO43" s="27">
        <v>3078.3751959082201</v>
      </c>
      <c r="AP43" s="27">
        <v>275.526089130662</v>
      </c>
      <c r="AQ43" s="27">
        <v>2.5960603705969501</v>
      </c>
      <c r="AR43" s="27">
        <v>123.98417751836701</v>
      </c>
      <c r="AS43" s="27">
        <v>29443.279343432499</v>
      </c>
      <c r="AT43" s="27">
        <v>12301.513769597001</v>
      </c>
      <c r="AU43" s="27">
        <v>17141.765573835499</v>
      </c>
      <c r="AV43" s="27">
        <v>4.1365152224739097</v>
      </c>
      <c r="AW43" s="27">
        <v>6.3959339595562001</v>
      </c>
      <c r="AX43" s="27">
        <v>2492.4466122125</v>
      </c>
      <c r="AY43" s="27">
        <v>34.2013152750541</v>
      </c>
      <c r="AZ43" s="27">
        <v>1415.6798278410599</v>
      </c>
      <c r="BA43" s="27">
        <v>12.941324450911299</v>
      </c>
      <c r="BB43" s="27">
        <v>54.478936716325698</v>
      </c>
      <c r="BC43" s="27">
        <v>2821.0888183777201</v>
      </c>
      <c r="BD43" s="27">
        <v>8245.3206254434899</v>
      </c>
      <c r="BE43" s="27">
        <v>1162.6372256816401</v>
      </c>
      <c r="BF43" s="27">
        <v>173.37152572959201</v>
      </c>
      <c r="BG43" s="27">
        <v>25.795416825234</v>
      </c>
      <c r="BH43" s="27">
        <v>1290.4679865703199</v>
      </c>
      <c r="BI43" s="27">
        <v>13407.2903637482</v>
      </c>
      <c r="BJ43" s="27">
        <v>5.2149320867011595E-4</v>
      </c>
      <c r="BK43" s="27">
        <v>1568.8584165713801</v>
      </c>
      <c r="BL43" s="27">
        <v>6573.4479040695896</v>
      </c>
      <c r="BM43" s="27">
        <v>10002.617636058099</v>
      </c>
      <c r="BN43" s="27">
        <v>75871.553599982304</v>
      </c>
      <c r="BO43" s="27">
        <v>4456.5060822551704</v>
      </c>
      <c r="BR43" s="31">
        <f t="shared" si="0"/>
        <v>3.0445581346091404E-3</v>
      </c>
      <c r="BS43" s="24">
        <f t="shared" si="7"/>
        <v>4.6413496876477811E-3</v>
      </c>
      <c r="BT43" s="24">
        <f t="shared" si="8"/>
        <v>2.2947838356146906E-3</v>
      </c>
      <c r="BU43" s="24">
        <f t="shared" si="9"/>
        <v>3.5466409884857128E-3</v>
      </c>
      <c r="BV43" s="24">
        <f t="shared" si="10"/>
        <v>3.0192194688835826E-3</v>
      </c>
      <c r="BW43" s="24">
        <f t="shared" si="10"/>
        <v>3.4112957699947342E-3</v>
      </c>
      <c r="BX43" s="24">
        <f t="shared" si="11"/>
        <v>2.9149242504811759E-3</v>
      </c>
      <c r="BY43" s="24">
        <f t="shared" si="12"/>
        <v>3.4026347942258633E-3</v>
      </c>
    </row>
    <row r="44" spans="1:77" x14ac:dyDescent="0.3">
      <c r="A44" s="29" t="s">
        <v>208</v>
      </c>
      <c r="B44" s="27">
        <v>23054.298875</v>
      </c>
      <c r="C44" s="27">
        <v>10147.642736</v>
      </c>
      <c r="D44" s="27">
        <v>6928.7467838000002</v>
      </c>
      <c r="E44" s="27">
        <v>6250.7964148000001</v>
      </c>
      <c r="F44" s="27">
        <v>3974.9753393999999</v>
      </c>
      <c r="G44" s="27">
        <v>269.27961908999998</v>
      </c>
      <c r="H44" s="27">
        <v>35044.387131000003</v>
      </c>
      <c r="J44" s="29" t="s">
        <v>208</v>
      </c>
      <c r="K44" s="27">
        <v>2664.7468035289598</v>
      </c>
      <c r="L44" s="27">
        <v>2350.5985944333702</v>
      </c>
      <c r="M44" s="27">
        <v>2350.5983027840198</v>
      </c>
      <c r="N44" s="27">
        <v>3053.9383377388799</v>
      </c>
      <c r="O44" s="27">
        <v>661.33777217838804</v>
      </c>
      <c r="P44" s="27">
        <v>5554.2847664236097</v>
      </c>
      <c r="Q44" s="27">
        <v>23178.840104807699</v>
      </c>
      <c r="R44" s="27">
        <v>1517.20987716438</v>
      </c>
      <c r="S44" s="27">
        <v>796.99334547805995</v>
      </c>
      <c r="T44" s="27">
        <v>950.11960144672105</v>
      </c>
      <c r="U44" s="27">
        <v>681.65355572563601</v>
      </c>
      <c r="V44" s="27">
        <v>1610.04739820178</v>
      </c>
      <c r="W44" s="27">
        <v>1610.04739820178</v>
      </c>
      <c r="X44" s="27">
        <v>23.168610255901498</v>
      </c>
      <c r="Y44" s="27">
        <v>429.204045188772</v>
      </c>
      <c r="Z44" s="27">
        <v>55.019030352671201</v>
      </c>
      <c r="AA44" s="27">
        <v>337.78857430940701</v>
      </c>
      <c r="AB44" s="27">
        <v>586.42731843034801</v>
      </c>
      <c r="AC44" s="27">
        <v>315.61291824294898</v>
      </c>
      <c r="AD44" s="27">
        <v>10172.355768338301</v>
      </c>
      <c r="AE44" s="27">
        <v>4417.3958616379196</v>
      </c>
      <c r="AF44" s="27">
        <v>6253.3430869337499</v>
      </c>
      <c r="AG44" s="27">
        <v>671.64760891108199</v>
      </c>
      <c r="AH44" s="27">
        <v>6948.1593061007297</v>
      </c>
      <c r="AI44" s="27">
        <v>359.43915534489798</v>
      </c>
      <c r="AJ44" s="27">
        <v>874.59303918897399</v>
      </c>
      <c r="AK44" s="27">
        <v>53.368172467578198</v>
      </c>
      <c r="AL44" s="27">
        <v>9104.9610729443193</v>
      </c>
      <c r="AM44" s="27">
        <v>15.7229350011298</v>
      </c>
      <c r="AN44" s="27">
        <v>10.8231763265486</v>
      </c>
      <c r="AO44" s="27">
        <v>604.25503689985999</v>
      </c>
      <c r="AP44" s="27">
        <v>34.620276405584299</v>
      </c>
      <c r="AQ44" s="27">
        <v>0.39497712142506702</v>
      </c>
      <c r="AR44" s="27">
        <v>38.550304489161498</v>
      </c>
      <c r="AS44" s="27">
        <v>6276.0474249477202</v>
      </c>
      <c r="AT44" s="27">
        <v>3993.7409727907698</v>
      </c>
      <c r="AU44" s="27">
        <v>2282.3064521569399</v>
      </c>
      <c r="AV44" s="27">
        <v>0.84123895291478601</v>
      </c>
      <c r="AW44" s="27">
        <v>0.77955243241455596</v>
      </c>
      <c r="AX44" s="27">
        <v>370.47346503745098</v>
      </c>
      <c r="AY44" s="27">
        <v>4.5150486007815402</v>
      </c>
      <c r="AZ44" s="27">
        <v>1057.8783562117901</v>
      </c>
      <c r="BA44" s="27">
        <v>4.8581273995932399</v>
      </c>
      <c r="BB44" s="27">
        <v>8.4075236242883093</v>
      </c>
      <c r="BC44" s="27">
        <v>1620.2233737440499</v>
      </c>
      <c r="BD44" s="27">
        <v>3173.5509660245202</v>
      </c>
      <c r="BE44" s="27">
        <v>145.874823592762</v>
      </c>
      <c r="BF44" s="27">
        <v>19.0325831412556</v>
      </c>
      <c r="BG44" s="27">
        <v>3.1220013421738599</v>
      </c>
      <c r="BH44" s="27">
        <v>270.099902586572</v>
      </c>
      <c r="BI44" s="27">
        <v>4167.9197990956</v>
      </c>
      <c r="BJ44" s="27">
        <v>7.2401453904110004E-5</v>
      </c>
      <c r="BK44" s="27">
        <v>398.05866467673098</v>
      </c>
      <c r="BL44" s="27">
        <v>3072.3463630262499</v>
      </c>
      <c r="BM44" s="27">
        <v>4067.0133343296002</v>
      </c>
      <c r="BN44" s="27">
        <v>35195.515816509302</v>
      </c>
      <c r="BO44" s="27">
        <v>1571.3798620725299</v>
      </c>
      <c r="BR44" s="31">
        <f t="shared" si="0"/>
        <v>3.3344961212329483E-3</v>
      </c>
      <c r="BS44" s="24">
        <f t="shared" si="7"/>
        <v>5.4020827301215846E-3</v>
      </c>
      <c r="BT44" s="24">
        <f t="shared" si="8"/>
        <v>2.4353471028920113E-3</v>
      </c>
      <c r="BU44" s="24">
        <f t="shared" si="9"/>
        <v>2.8017364332201655E-3</v>
      </c>
      <c r="BV44" s="24">
        <f t="shared" si="10"/>
        <v>4.039646866107062E-3</v>
      </c>
      <c r="BW44" s="24">
        <f t="shared" si="10"/>
        <v>4.7209433489472669E-3</v>
      </c>
      <c r="BX44" s="24">
        <f t="shared" si="11"/>
        <v>3.0462145607011494E-3</v>
      </c>
      <c r="BY44" s="24">
        <f t="shared" si="12"/>
        <v>4.3124933229496034E-3</v>
      </c>
    </row>
    <row r="45" spans="1:77" x14ac:dyDescent="0.3">
      <c r="A45" s="29" t="s">
        <v>209</v>
      </c>
      <c r="B45" s="27">
        <v>372098.84003999998</v>
      </c>
      <c r="C45" s="27">
        <v>69120.641329000005</v>
      </c>
      <c r="D45" s="27">
        <v>46716.523578</v>
      </c>
      <c r="E45" s="27">
        <v>59858.288662999999</v>
      </c>
      <c r="F45" s="27">
        <v>51589.642062999999</v>
      </c>
      <c r="G45" s="27">
        <v>1494.9939015</v>
      </c>
      <c r="H45" s="27">
        <v>409503.63001999998</v>
      </c>
      <c r="J45" s="29" t="s">
        <v>209</v>
      </c>
      <c r="K45" s="27">
        <v>25002.167611448702</v>
      </c>
      <c r="L45" s="27">
        <v>39399.974979856997</v>
      </c>
      <c r="M45" s="27">
        <v>39399.973123178199</v>
      </c>
      <c r="N45" s="27">
        <v>51519.223402625801</v>
      </c>
      <c r="O45" s="27">
        <v>9701.8245811067009</v>
      </c>
      <c r="P45" s="27">
        <v>94684.067364603296</v>
      </c>
      <c r="Q45" s="27">
        <v>373074.01286754099</v>
      </c>
      <c r="R45" s="27">
        <v>25763.214505674001</v>
      </c>
      <c r="S45" s="27">
        <v>11239.586662722901</v>
      </c>
      <c r="T45" s="27">
        <v>16156.4453377558</v>
      </c>
      <c r="U45" s="27">
        <v>2902.0359016551502</v>
      </c>
      <c r="V45" s="27">
        <v>27004.434048710202</v>
      </c>
      <c r="W45" s="27">
        <v>27004.434048710202</v>
      </c>
      <c r="X45" s="27">
        <v>105.407245181523</v>
      </c>
      <c r="Y45" s="27">
        <v>6580.6129923335602</v>
      </c>
      <c r="Z45" s="27">
        <v>940.61732603075404</v>
      </c>
      <c r="AA45" s="27">
        <v>4539.8228229515398</v>
      </c>
      <c r="AB45" s="27">
        <v>3084.56684463586</v>
      </c>
      <c r="AC45" s="27">
        <v>5255.39062440002</v>
      </c>
      <c r="AD45" s="27">
        <v>69206.409466977493</v>
      </c>
      <c r="AE45" s="27">
        <v>20702.9360028351</v>
      </c>
      <c r="AF45" s="27">
        <v>41838.714179401097</v>
      </c>
      <c r="AG45" s="27">
        <v>4543.3380190589496</v>
      </c>
      <c r="AH45" s="27">
        <v>46487.459443641499</v>
      </c>
      <c r="AI45" s="27">
        <v>5373.33689947726</v>
      </c>
      <c r="AJ45" s="27">
        <v>13628.703522606</v>
      </c>
      <c r="AK45" s="27">
        <v>143.11000742880401</v>
      </c>
      <c r="AL45" s="27">
        <v>76493.109442556801</v>
      </c>
      <c r="AM45" s="27">
        <v>59.7553348126347</v>
      </c>
      <c r="AN45" s="27">
        <v>193.95750021770601</v>
      </c>
      <c r="AO45" s="27">
        <v>4442.1715259070597</v>
      </c>
      <c r="AP45" s="27">
        <v>93.773793856379797</v>
      </c>
      <c r="AQ45" s="27">
        <v>3.22841967995502</v>
      </c>
      <c r="AR45" s="27">
        <v>480.855575102101</v>
      </c>
      <c r="AS45" s="27">
        <v>60001.239506490499</v>
      </c>
      <c r="AT45" s="27">
        <v>51711.2898013257</v>
      </c>
      <c r="AU45" s="27">
        <v>8289.9497051648796</v>
      </c>
      <c r="AV45" s="27">
        <v>6.8489743941974304</v>
      </c>
      <c r="AW45" s="27">
        <v>2.2577553245479098</v>
      </c>
      <c r="AX45" s="27">
        <v>1924.7874086873101</v>
      </c>
      <c r="AY45" s="27">
        <v>76.271514257841503</v>
      </c>
      <c r="AZ45" s="27">
        <v>17514.113074003599</v>
      </c>
      <c r="BA45" s="27">
        <v>81.178835131753701</v>
      </c>
      <c r="BB45" s="27">
        <v>150.913624761211</v>
      </c>
      <c r="BC45" s="27">
        <v>25764.430137182499</v>
      </c>
      <c r="BD45" s="27">
        <v>22153.492761572201</v>
      </c>
      <c r="BE45" s="27">
        <v>389.16207114425299</v>
      </c>
      <c r="BF45" s="27">
        <v>375.30221451964002</v>
      </c>
      <c r="BG45" s="27">
        <v>9.1720349140473001</v>
      </c>
      <c r="BH45" s="27">
        <v>1478.30964570181</v>
      </c>
      <c r="BI45" s="27">
        <v>22777.124316390698</v>
      </c>
      <c r="BJ45" s="27">
        <v>2.4277596452260499E-4</v>
      </c>
      <c r="BK45" s="27">
        <v>1098.42628755992</v>
      </c>
      <c r="BL45" s="27">
        <v>36412.847766097402</v>
      </c>
      <c r="BM45" s="27">
        <v>46204.780259570398</v>
      </c>
      <c r="BN45" s="27">
        <v>410274.40498575201</v>
      </c>
      <c r="BO45" s="27">
        <v>13854.6231342501</v>
      </c>
      <c r="BR45" s="31">
        <f t="shared" si="0"/>
        <v>2.2674339798954206E-3</v>
      </c>
      <c r="BS45" s="24">
        <f t="shared" si="7"/>
        <v>2.6207360050791448E-3</v>
      </c>
      <c r="BT45" s="24">
        <f t="shared" si="8"/>
        <v>1.2408469645015152E-3</v>
      </c>
      <c r="BU45" s="24">
        <f t="shared" si="9"/>
        <v>-4.9032786863098974E-3</v>
      </c>
      <c r="BV45" s="24">
        <f t="shared" si="10"/>
        <v>2.3881545343754848E-3</v>
      </c>
      <c r="BW45" s="24">
        <f t="shared" si="10"/>
        <v>2.3579876397891541E-3</v>
      </c>
      <c r="BX45" s="24">
        <f t="shared" si="11"/>
        <v>-1.1160082848130569E-2</v>
      </c>
      <c r="BY45" s="24">
        <f t="shared" si="12"/>
        <v>1.8822176636490091E-3</v>
      </c>
    </row>
    <row r="46" spans="1:77" x14ac:dyDescent="0.3">
      <c r="A46" s="29" t="s">
        <v>210</v>
      </c>
      <c r="B46" s="27">
        <v>104046.59685</v>
      </c>
      <c r="C46" s="27">
        <v>16245.031306000001</v>
      </c>
      <c r="D46" s="27">
        <v>7160.7542788999999</v>
      </c>
      <c r="E46" s="27">
        <v>15292.286163000001</v>
      </c>
      <c r="F46" s="27">
        <v>13904.420208</v>
      </c>
      <c r="G46" s="27">
        <v>233.53721414</v>
      </c>
      <c r="H46" s="27">
        <v>119355.5163</v>
      </c>
      <c r="J46" s="29" t="s">
        <v>210</v>
      </c>
      <c r="K46" s="27">
        <v>7608.1479490982101</v>
      </c>
      <c r="L46" s="27">
        <v>11322.46557819</v>
      </c>
      <c r="M46" s="27">
        <v>11322.4640427334</v>
      </c>
      <c r="N46" s="27">
        <v>14831.068557525199</v>
      </c>
      <c r="O46" s="27">
        <v>2848.7221676326699</v>
      </c>
      <c r="P46" s="27">
        <v>27327.4727514734</v>
      </c>
      <c r="Q46" s="27">
        <v>104642.654936269</v>
      </c>
      <c r="R46" s="27">
        <v>7433.11969208753</v>
      </c>
      <c r="S46" s="27">
        <v>3180.6896470134998</v>
      </c>
      <c r="T46" s="27">
        <v>4659.5203329567203</v>
      </c>
      <c r="U46" s="27">
        <v>1014.3173534728199</v>
      </c>
      <c r="V46" s="27">
        <v>7775.45712562067</v>
      </c>
      <c r="W46" s="27">
        <v>7775.45712562067</v>
      </c>
      <c r="X46" s="27">
        <v>17.3654772605278</v>
      </c>
      <c r="Y46" s="27">
        <v>1904.3687415683501</v>
      </c>
      <c r="Z46" s="27">
        <v>271.50014070425902</v>
      </c>
      <c r="AA46" s="27">
        <v>1312.48361199296</v>
      </c>
      <c r="AB46" s="27">
        <v>942.57010373204696</v>
      </c>
      <c r="AC46" s="27">
        <v>1524.68196679175</v>
      </c>
      <c r="AD46" s="27">
        <v>16280.2076804179</v>
      </c>
      <c r="AE46" s="27">
        <v>134.47397629678599</v>
      </c>
      <c r="AF46" s="27">
        <v>6474.3208535061704</v>
      </c>
      <c r="AG46" s="27">
        <v>702.00337466580697</v>
      </c>
      <c r="AH46" s="27">
        <v>7193.68970543251</v>
      </c>
      <c r="AI46" s="27">
        <v>1609.91597274945</v>
      </c>
      <c r="AJ46" s="27">
        <v>3937.3679259157698</v>
      </c>
      <c r="AK46" s="27">
        <v>11.650829451655399</v>
      </c>
      <c r="AL46" s="27">
        <v>23064.905752463801</v>
      </c>
      <c r="AM46" s="27">
        <v>18.371886042427899</v>
      </c>
      <c r="AN46" s="27">
        <v>49.856857309148602</v>
      </c>
      <c r="AO46" s="27">
        <v>863.78238428765906</v>
      </c>
      <c r="AP46" s="27">
        <v>9.41712507625234</v>
      </c>
      <c r="AQ46" s="27">
        <v>0.73796772115941001</v>
      </c>
      <c r="AR46" s="27">
        <v>132.275519473977</v>
      </c>
      <c r="AS46" s="27">
        <v>15374.9493313365</v>
      </c>
      <c r="AT46" s="27">
        <v>13983.183671443499</v>
      </c>
      <c r="AU46" s="27">
        <v>1391.76565989296</v>
      </c>
      <c r="AV46" s="27">
        <v>1.6742489336794499</v>
      </c>
      <c r="AW46" s="27">
        <v>0.26355530706526098</v>
      </c>
      <c r="AX46" s="27">
        <v>442.63568882973101</v>
      </c>
      <c r="AY46" s="27">
        <v>18.330262240446999</v>
      </c>
      <c r="AZ46" s="27">
        <v>4996.7905357562104</v>
      </c>
      <c r="BA46" s="27">
        <v>21.959507083229902</v>
      </c>
      <c r="BB46" s="27">
        <v>35.830129265805702</v>
      </c>
      <c r="BC46" s="27">
        <v>7255.8000510369902</v>
      </c>
      <c r="BD46" s="27">
        <v>5690.7333922609296</v>
      </c>
      <c r="BE46" s="27">
        <v>33.625587503210497</v>
      </c>
      <c r="BF46" s="27">
        <v>89.1815554666358</v>
      </c>
      <c r="BG46" s="27">
        <v>0.99998065830012595</v>
      </c>
      <c r="BH46" s="27">
        <v>234.70795156798201</v>
      </c>
      <c r="BI46" s="27">
        <v>7139.6100437942296</v>
      </c>
      <c r="BJ46" s="27">
        <v>1.5518423746490399E-4</v>
      </c>
      <c r="BK46" s="27">
        <v>570.74910618762306</v>
      </c>
      <c r="BL46" s="27">
        <v>10770.861478954699</v>
      </c>
      <c r="BM46" s="27">
        <v>13638.3407198115</v>
      </c>
      <c r="BN46" s="27">
        <v>119956.68708135599</v>
      </c>
      <c r="BO46" s="27">
        <v>4211.9559452414196</v>
      </c>
      <c r="BR46" s="31">
        <f t="shared" si="0"/>
        <v>2.4139875323526657E-3</v>
      </c>
      <c r="BS46" s="24">
        <f t="shared" si="7"/>
        <v>5.7287610004997172E-3</v>
      </c>
      <c r="BT46" s="24">
        <f t="shared" si="8"/>
        <v>2.165362057806972E-3</v>
      </c>
      <c r="BU46" s="24">
        <f t="shared" si="9"/>
        <v>4.5994353736670103E-3</v>
      </c>
      <c r="BV46" s="24">
        <f t="shared" si="10"/>
        <v>5.4055467871445325E-3</v>
      </c>
      <c r="BW46" s="24">
        <f t="shared" si="10"/>
        <v>5.6646348618105474E-3</v>
      </c>
      <c r="BX46" s="24">
        <f t="shared" si="11"/>
        <v>5.0130658289011497E-3</v>
      </c>
      <c r="BY46" s="24">
        <f t="shared" si="12"/>
        <v>5.0368076817241458E-3</v>
      </c>
    </row>
    <row r="47" spans="1:77" x14ac:dyDescent="0.3">
      <c r="A47" s="29" t="s">
        <v>211</v>
      </c>
      <c r="B47" s="27">
        <v>31581.695698</v>
      </c>
      <c r="C47" s="27">
        <v>26982.231421</v>
      </c>
      <c r="D47" s="27">
        <v>38833.042693000003</v>
      </c>
      <c r="E47" s="27">
        <v>18546.245000999999</v>
      </c>
      <c r="F47" s="27">
        <v>8785.7086509000001</v>
      </c>
      <c r="G47" s="27">
        <v>1927.6014419999999</v>
      </c>
      <c r="H47" s="27">
        <v>38411.522572000002</v>
      </c>
      <c r="J47" s="29" t="s">
        <v>211</v>
      </c>
      <c r="K47" s="27">
        <v>2449.8909040173198</v>
      </c>
      <c r="L47" s="27">
        <v>2316.57816732523</v>
      </c>
      <c r="M47" s="27">
        <v>2316.57756110637</v>
      </c>
      <c r="N47" s="27">
        <v>2900.83369251161</v>
      </c>
      <c r="O47" s="27">
        <v>745.59477009330305</v>
      </c>
      <c r="P47" s="27">
        <v>4926.0282580197199</v>
      </c>
      <c r="Q47" s="27">
        <v>31615.156730898299</v>
      </c>
      <c r="R47" s="27">
        <v>1395.72210216898</v>
      </c>
      <c r="S47" s="27">
        <v>808.312747666208</v>
      </c>
      <c r="T47" s="27">
        <v>867.74450011392298</v>
      </c>
      <c r="U47" s="27">
        <v>562.24328740910505</v>
      </c>
      <c r="V47" s="27">
        <v>1573.7303106696199</v>
      </c>
      <c r="W47" s="27">
        <v>1573.7303106696199</v>
      </c>
      <c r="X47" s="27">
        <v>94.256393971461193</v>
      </c>
      <c r="Y47" s="27">
        <v>404.78784664719501</v>
      </c>
      <c r="Z47" s="27">
        <v>48.708621402334401</v>
      </c>
      <c r="AA47" s="27">
        <v>345.64074986424998</v>
      </c>
      <c r="AB47" s="27">
        <v>594.71768626361802</v>
      </c>
      <c r="AC47" s="27">
        <v>299.26452124185403</v>
      </c>
      <c r="AD47" s="27">
        <v>26991.388765577001</v>
      </c>
      <c r="AE47" s="27">
        <v>9486.8119302016403</v>
      </c>
      <c r="AF47" s="27">
        <v>35006.278110903499</v>
      </c>
      <c r="AG47" s="27">
        <v>3795.3320320397602</v>
      </c>
      <c r="AH47" s="27">
        <v>38895.866536914698</v>
      </c>
      <c r="AI47" s="27">
        <v>348.108988990824</v>
      </c>
      <c r="AJ47" s="27">
        <v>934.32784734183099</v>
      </c>
      <c r="AK47" s="27">
        <v>238.72472329238201</v>
      </c>
      <c r="AL47" s="27">
        <v>10827.215982350799</v>
      </c>
      <c r="AM47" s="27">
        <v>68.423584736299603</v>
      </c>
      <c r="AN47" s="27">
        <v>12.3541794624029</v>
      </c>
      <c r="AO47" s="27">
        <v>2923.4828321125201</v>
      </c>
      <c r="AP47" s="27">
        <v>154.96091043172001</v>
      </c>
      <c r="AQ47" s="27">
        <v>1.67590209494204</v>
      </c>
      <c r="AR47" s="27">
        <v>78.635202576100795</v>
      </c>
      <c r="AS47" s="27">
        <v>18575.6288879227</v>
      </c>
      <c r="AT47" s="27">
        <v>8797.7472711632108</v>
      </c>
      <c r="AU47" s="27">
        <v>9777.8816167595305</v>
      </c>
      <c r="AV47" s="27">
        <v>2.4083815285746502</v>
      </c>
      <c r="AW47" s="27">
        <v>3.4750905083307102</v>
      </c>
      <c r="AX47" s="27">
        <v>1431.2357912663899</v>
      </c>
      <c r="AY47" s="27">
        <v>6.6445027605174198</v>
      </c>
      <c r="AZ47" s="27">
        <v>1104.42059757381</v>
      </c>
      <c r="BA47" s="27">
        <v>6.3126331046038002</v>
      </c>
      <c r="BB47" s="27">
        <v>13.753064234968599</v>
      </c>
      <c r="BC47" s="27">
        <v>2058.1067561743198</v>
      </c>
      <c r="BD47" s="27">
        <v>4098.956366802</v>
      </c>
      <c r="BE47" s="27">
        <v>652.79753679789599</v>
      </c>
      <c r="BF47" s="27">
        <v>26.4518954876899</v>
      </c>
      <c r="BG47" s="27">
        <v>13.883687019736801</v>
      </c>
      <c r="BH47" s="27">
        <v>1930.47086896013</v>
      </c>
      <c r="BI47" s="27">
        <v>4456.4962008873199</v>
      </c>
      <c r="BJ47" s="27">
        <v>5.35318666353609E-5</v>
      </c>
      <c r="BK47" s="27">
        <v>211.78889559355099</v>
      </c>
      <c r="BL47" s="27">
        <v>3259.0692667078802</v>
      </c>
      <c r="BM47" s="27">
        <v>5033.86820899948</v>
      </c>
      <c r="BN47" s="27">
        <v>38449.245623659997</v>
      </c>
      <c r="BO47" s="27">
        <v>1890.19117885183</v>
      </c>
      <c r="BR47" s="31">
        <f t="shared" si="0"/>
        <v>2.4233010436213258E-3</v>
      </c>
      <c r="BS47" s="24">
        <f t="shared" si="7"/>
        <v>1.0595071657415439E-3</v>
      </c>
      <c r="BT47" s="24">
        <f t="shared" si="8"/>
        <v>3.3938425751822157E-4</v>
      </c>
      <c r="BU47" s="24">
        <f t="shared" si="9"/>
        <v>1.6177934964138121E-3</v>
      </c>
      <c r="BV47" s="24">
        <f t="shared" si="10"/>
        <v>1.5843577457925217E-3</v>
      </c>
      <c r="BW47" s="24">
        <f t="shared" si="10"/>
        <v>1.3702503396783518E-3</v>
      </c>
      <c r="BX47" s="24">
        <f t="shared" si="11"/>
        <v>1.4885997165227857E-3</v>
      </c>
      <c r="BY47" s="24">
        <f t="shared" si="12"/>
        <v>9.8207644826591258E-4</v>
      </c>
    </row>
    <row r="48" spans="1:77" x14ac:dyDescent="0.3">
      <c r="A48" s="3"/>
      <c r="BS48" s="24"/>
      <c r="BT48" s="24" t="str">
        <f>IF(AD48&lt;&gt;0,(AD48-C48)/C48,"")</f>
        <v/>
      </c>
      <c r="BU48" s="24" t="str">
        <f>IF(AH48&lt;&gt;0,(AH48-D48)/D48,"")</f>
        <v/>
      </c>
      <c r="BV48" s="24" t="str">
        <f t="shared" ref="BV48:BW51" si="13">IF(AS48&lt;&gt;0,(AS48-E48)/E48,"")</f>
        <v/>
      </c>
      <c r="BW48" s="24" t="str">
        <f t="shared" si="13"/>
        <v/>
      </c>
      <c r="BX48" s="24" t="str">
        <f>IF(BH48&lt;&gt;0,(BH48-G48)/G48,"")</f>
        <v/>
      </c>
      <c r="BY48" s="24" t="str">
        <f>IF(BN48&lt;&gt;0,(BN48-H48)/H48,"")</f>
        <v/>
      </c>
    </row>
    <row r="49" spans="1:77" x14ac:dyDescent="0.3">
      <c r="A49" s="4" t="s">
        <v>55</v>
      </c>
      <c r="B49" s="1">
        <f>SUM(B3:B47)</f>
        <v>5666519.0997020109</v>
      </c>
      <c r="C49" s="1">
        <f t="shared" ref="C49:H49" si="14">SUM(C3:C47)</f>
        <v>889183.12877561746</v>
      </c>
      <c r="D49" s="1">
        <f t="shared" si="14"/>
        <v>1211342.1961561302</v>
      </c>
      <c r="E49" s="1">
        <f>SUM(E3:E47)</f>
        <v>920455.61705398303</v>
      </c>
      <c r="F49" s="1">
        <f t="shared" si="14"/>
        <v>682048.22201492905</v>
      </c>
      <c r="G49" s="1">
        <f t="shared" si="14"/>
        <v>47521.932618836989</v>
      </c>
      <c r="H49" s="1">
        <f t="shared" si="14"/>
        <v>4674715.388752481</v>
      </c>
      <c r="K49" s="1">
        <f t="shared" ref="K49:BO49" si="15">SUM(K3:K47)</f>
        <v>313089.38708832551</v>
      </c>
      <c r="L49" s="1">
        <f t="shared" si="15"/>
        <v>292550.73800755822</v>
      </c>
      <c r="M49" s="1">
        <f t="shared" si="15"/>
        <v>292529.06888670317</v>
      </c>
      <c r="N49" s="1">
        <f t="shared" si="15"/>
        <v>378983.36733459932</v>
      </c>
      <c r="O49" s="1">
        <f t="shared" si="15"/>
        <v>117103.16221728284</v>
      </c>
      <c r="P49" s="1">
        <f t="shared" si="15"/>
        <v>1974859.5765346992</v>
      </c>
      <c r="Q49" s="1">
        <f t="shared" si="15"/>
        <v>5623425.3491293229</v>
      </c>
      <c r="R49" s="1">
        <f t="shared" si="15"/>
        <v>226493.80736664942</v>
      </c>
      <c r="S49" s="1">
        <f t="shared" si="15"/>
        <v>115057.06200405004</v>
      </c>
      <c r="T49" s="1">
        <f t="shared" si="15"/>
        <v>124846.4018631208</v>
      </c>
      <c r="U49" s="1">
        <f t="shared" si="15"/>
        <v>96617.084645643612</v>
      </c>
      <c r="V49" s="1">
        <f t="shared" si="15"/>
        <v>204696.76582549239</v>
      </c>
      <c r="W49" s="1">
        <f t="shared" si="15"/>
        <v>204696.76582549239</v>
      </c>
      <c r="X49" s="1">
        <f t="shared" si="15"/>
        <v>5064.8038495297033</v>
      </c>
      <c r="Y49" s="1">
        <f t="shared" si="15"/>
        <v>74605.96343630414</v>
      </c>
      <c r="Z49" s="1">
        <f t="shared" si="15"/>
        <v>7059.6867065062434</v>
      </c>
      <c r="AA49" s="1">
        <f t="shared" si="15"/>
        <v>43376.722456741074</v>
      </c>
      <c r="AB49" s="1">
        <f t="shared" si="15"/>
        <v>60698.929554791255</v>
      </c>
      <c r="AC49" s="1">
        <f t="shared" si="15"/>
        <v>39814.329823001804</v>
      </c>
      <c r="AD49" s="1">
        <f t="shared" si="15"/>
        <v>883581.69275123801</v>
      </c>
      <c r="AE49" s="1">
        <f t="shared" si="15"/>
        <v>199017.44758264025</v>
      </c>
      <c r="AF49" s="1">
        <f t="shared" si="15"/>
        <v>1077557.5323330811</v>
      </c>
      <c r="AG49" s="1">
        <f t="shared" si="15"/>
        <v>114664.78327277926</v>
      </c>
      <c r="AH49" s="1">
        <f t="shared" si="15"/>
        <v>1197287.1194553892</v>
      </c>
      <c r="AI49" s="1">
        <f t="shared" si="15"/>
        <v>47309.778623042301</v>
      </c>
      <c r="AJ49" s="1">
        <f t="shared" si="15"/>
        <v>123039.81716117258</v>
      </c>
      <c r="AK49" s="1">
        <f t="shared" si="15"/>
        <v>3859.8564179217447</v>
      </c>
      <c r="AL49" s="1">
        <f t="shared" si="15"/>
        <v>1265013.4383169254</v>
      </c>
      <c r="AM49" s="1">
        <f t="shared" si="15"/>
        <v>2010.9770729786153</v>
      </c>
      <c r="AN49" s="1">
        <f t="shared" si="15"/>
        <v>2610.7156816000834</v>
      </c>
      <c r="AO49" s="1">
        <f t="shared" si="15"/>
        <v>80727.60072870327</v>
      </c>
      <c r="AP49" s="1">
        <f t="shared" si="15"/>
        <v>3219.8693454629697</v>
      </c>
      <c r="AQ49" s="1">
        <f t="shared" si="15"/>
        <v>288.03684262470904</v>
      </c>
      <c r="AR49" s="1">
        <f t="shared" si="15"/>
        <v>8681.5864194259793</v>
      </c>
      <c r="AS49" s="1">
        <f t="shared" si="15"/>
        <v>914315.5842408156</v>
      </c>
      <c r="AT49" s="1">
        <f t="shared" si="15"/>
        <v>676772.17995867936</v>
      </c>
      <c r="AU49" s="1">
        <f t="shared" si="15"/>
        <v>237543.40428213659</v>
      </c>
      <c r="AV49" s="1">
        <f t="shared" si="15"/>
        <v>167.53156162988566</v>
      </c>
      <c r="AW49" s="1">
        <f t="shared" si="15"/>
        <v>107.30226857267729</v>
      </c>
      <c r="AX49" s="1">
        <f t="shared" si="15"/>
        <v>51675.315226717059</v>
      </c>
      <c r="AY49" s="1">
        <f t="shared" si="15"/>
        <v>975.17093988125589</v>
      </c>
      <c r="AZ49" s="1">
        <f t="shared" si="15"/>
        <v>192359.27195565545</v>
      </c>
      <c r="BA49" s="1">
        <f t="shared" si="15"/>
        <v>1011.7125649833425</v>
      </c>
      <c r="BB49" s="1">
        <f t="shared" si="15"/>
        <v>1856.8562485320533</v>
      </c>
      <c r="BC49" s="1">
        <f t="shared" si="15"/>
        <v>302034.50804041541</v>
      </c>
      <c r="BD49" s="1">
        <f t="shared" si="15"/>
        <v>348500.97123617143</v>
      </c>
      <c r="BE49" s="1">
        <f t="shared" si="15"/>
        <v>15121.619930921475</v>
      </c>
      <c r="BF49" s="1">
        <f t="shared" si="15"/>
        <v>9822.9521937110294</v>
      </c>
      <c r="BG49" s="1">
        <f t="shared" si="15"/>
        <v>241.29651894173628</v>
      </c>
      <c r="BH49" s="1">
        <f t="shared" si="15"/>
        <v>47008.467277373544</v>
      </c>
      <c r="BI49" s="1">
        <f t="shared" si="15"/>
        <v>608535.12502839114</v>
      </c>
      <c r="BJ49" s="1">
        <f t="shared" si="15"/>
        <v>8.3629994100392745E-3</v>
      </c>
      <c r="BK49" s="1">
        <f t="shared" si="15"/>
        <v>38731.221845415173</v>
      </c>
      <c r="BL49" s="1">
        <f t="shared" si="15"/>
        <v>401206.6974469499</v>
      </c>
      <c r="BM49" s="1">
        <f t="shared" si="15"/>
        <v>502826.99692827708</v>
      </c>
      <c r="BN49" s="1">
        <f t="shared" si="15"/>
        <v>4628075.8632838521</v>
      </c>
      <c r="BO49" s="1">
        <f t="shared" si="15"/>
        <v>206591.28061016995</v>
      </c>
      <c r="BP49" s="1"/>
      <c r="BS49" s="24">
        <f>+(P49-B49)/B49</f>
        <v>-0.65148629312154749</v>
      </c>
      <c r="BT49" s="24">
        <f>IF(AD49&lt;&gt;0,(AD49-C49)/C49,"")</f>
        <v>-6.2995302577237219E-3</v>
      </c>
      <c r="BU49" s="24">
        <f>IF(AH49&lt;&gt;0,(AH49-D49)/D49,"")</f>
        <v>-1.1602895321686126E-2</v>
      </c>
      <c r="BV49" s="24">
        <f t="shared" si="13"/>
        <v>-6.6706451668134374E-3</v>
      </c>
      <c r="BW49" s="24">
        <f t="shared" si="13"/>
        <v>-7.7355850890763007E-3</v>
      </c>
      <c r="BX49" s="24">
        <f>IF(BH49&lt;&gt;0,(BH49-G49)/G49,"")</f>
        <v>-1.0804807657589137E-2</v>
      </c>
      <c r="BY49" s="24">
        <f>IF(BN49&lt;&gt;0,(BN49-H49)/H49,"")</f>
        <v>-9.9769764766524799E-3</v>
      </c>
    </row>
    <row r="50" spans="1:77" x14ac:dyDescent="0.3">
      <c r="A50" s="4" t="s">
        <v>74</v>
      </c>
      <c r="B50" s="1">
        <f>SUM(B3:B15)</f>
        <v>2938332.8283152105</v>
      </c>
      <c r="C50" s="1">
        <f t="shared" ref="C50:H50" si="16">SUM(C3:C15)</f>
        <v>5217.5176183173999</v>
      </c>
      <c r="D50" s="1">
        <f t="shared" si="16"/>
        <v>499825.87800733</v>
      </c>
      <c r="E50" s="1">
        <f>SUM(E3:E15)</f>
        <v>327900.80244278302</v>
      </c>
      <c r="F50" s="1">
        <f t="shared" si="16"/>
        <v>260590.79676047902</v>
      </c>
      <c r="G50" s="1">
        <f t="shared" si="16"/>
        <v>21695.327347907001</v>
      </c>
      <c r="H50" s="1">
        <f t="shared" si="16"/>
        <v>888685.73774548015</v>
      </c>
      <c r="K50" s="1">
        <f t="shared" ref="K50:BO50" si="17">SUM(K3:K15)</f>
        <v>44941.307122727674</v>
      </c>
      <c r="L50" s="1">
        <f t="shared" si="17"/>
        <v>26483.605450208128</v>
      </c>
      <c r="M50" s="1">
        <f t="shared" si="17"/>
        <v>26461.99452960258</v>
      </c>
      <c r="N50" s="1">
        <f t="shared" si="17"/>
        <v>32414.070886857007</v>
      </c>
      <c r="O50" s="1">
        <f t="shared" si="17"/>
        <v>41454.270740416709</v>
      </c>
      <c r="P50" s="1">
        <f t="shared" si="17"/>
        <v>1342193.5178831695</v>
      </c>
      <c r="Q50" s="1">
        <f t="shared" si="17"/>
        <v>2939310.7153096544</v>
      </c>
      <c r="R50" s="1">
        <f t="shared" si="17"/>
        <v>53503.716870282427</v>
      </c>
      <c r="S50" s="1">
        <f t="shared" si="17"/>
        <v>27372.690200380992</v>
      </c>
      <c r="T50" s="1">
        <f t="shared" si="17"/>
        <v>16636.435866938398</v>
      </c>
      <c r="U50" s="1">
        <f t="shared" si="17"/>
        <v>40831.318287082024</v>
      </c>
      <c r="V50" s="1">
        <f t="shared" si="17"/>
        <v>21746.417154897346</v>
      </c>
      <c r="W50" s="1">
        <f t="shared" si="17"/>
        <v>21746.417154897346</v>
      </c>
      <c r="X50" s="1">
        <f t="shared" si="17"/>
        <v>3119.7261994489872</v>
      </c>
      <c r="Y50" s="1">
        <f t="shared" si="17"/>
        <v>27013.863604798062</v>
      </c>
      <c r="Z50" s="1">
        <f t="shared" si="17"/>
        <v>787.57713177286689</v>
      </c>
      <c r="AA50" s="1">
        <f t="shared" si="17"/>
        <v>6870.0244963331525</v>
      </c>
      <c r="AB50" s="1">
        <f t="shared" si="17"/>
        <v>7866.8978902270774</v>
      </c>
      <c r="AC50" s="1">
        <f t="shared" si="17"/>
        <v>4225.0298689754263</v>
      </c>
      <c r="AD50" s="1">
        <f t="shared" si="17"/>
        <v>5211.492941107761</v>
      </c>
      <c r="AE50" s="1">
        <f t="shared" si="17"/>
        <v>0</v>
      </c>
      <c r="AF50" s="1">
        <f t="shared" si="17"/>
        <v>440380.45224484237</v>
      </c>
      <c r="AG50" s="1">
        <f t="shared" si="17"/>
        <v>45812.399260882303</v>
      </c>
      <c r="AH50" s="1">
        <f t="shared" si="17"/>
        <v>489312.577705173</v>
      </c>
      <c r="AI50" s="1">
        <f t="shared" si="17"/>
        <v>4824.2214184817913</v>
      </c>
      <c r="AJ50" s="1">
        <f t="shared" si="17"/>
        <v>24177.091279019405</v>
      </c>
      <c r="AK50" s="1">
        <f t="shared" si="17"/>
        <v>317.56788957912994</v>
      </c>
      <c r="AL50" s="1">
        <f t="shared" si="17"/>
        <v>347515.56735289365</v>
      </c>
      <c r="AM50" s="1">
        <f t="shared" si="17"/>
        <v>466.94979274338658</v>
      </c>
      <c r="AN50" s="1">
        <f t="shared" si="17"/>
        <v>1134.9001792312197</v>
      </c>
      <c r="AO50" s="1">
        <f t="shared" si="17"/>
        <v>26293.314905151947</v>
      </c>
      <c r="AP50" s="1">
        <f t="shared" si="17"/>
        <v>863.09121441241655</v>
      </c>
      <c r="AQ50" s="1">
        <f t="shared" si="17"/>
        <v>239.89268332627611</v>
      </c>
      <c r="AR50" s="1">
        <f t="shared" si="17"/>
        <v>4834.4053463707687</v>
      </c>
      <c r="AS50" s="1">
        <f t="shared" si="17"/>
        <v>328382.76893823425</v>
      </c>
      <c r="AT50" s="1">
        <f t="shared" si="17"/>
        <v>261298.37403722608</v>
      </c>
      <c r="AU50" s="1">
        <f t="shared" si="17"/>
        <v>67084.394901008607</v>
      </c>
      <c r="AV50" s="1">
        <f t="shared" si="17"/>
        <v>97.416522095832548</v>
      </c>
      <c r="AW50" s="1">
        <f t="shared" si="17"/>
        <v>51.708725310591916</v>
      </c>
      <c r="AX50" s="1">
        <f t="shared" si="17"/>
        <v>22020.364441536811</v>
      </c>
      <c r="AY50" s="1">
        <f t="shared" si="17"/>
        <v>352.44232561040809</v>
      </c>
      <c r="AZ50" s="1">
        <f t="shared" si="17"/>
        <v>72054.084878530528</v>
      </c>
      <c r="BA50" s="1">
        <f t="shared" si="17"/>
        <v>424.76422847644579</v>
      </c>
      <c r="BB50" s="1">
        <f t="shared" si="17"/>
        <v>670.89104674487896</v>
      </c>
      <c r="BC50" s="1">
        <f t="shared" si="17"/>
        <v>119326.78107711731</v>
      </c>
      <c r="BD50" s="1">
        <f t="shared" si="17"/>
        <v>26913.846549443573</v>
      </c>
      <c r="BE50" s="1">
        <f t="shared" si="17"/>
        <v>5393.5167006634911</v>
      </c>
      <c r="BF50" s="1">
        <f t="shared" si="17"/>
        <v>6735.949407408576</v>
      </c>
      <c r="BG50" s="1">
        <f t="shared" si="17"/>
        <v>20.332672915744258</v>
      </c>
      <c r="BH50" s="1">
        <f t="shared" si="17"/>
        <v>21337.234697698907</v>
      </c>
      <c r="BI50" s="1">
        <f t="shared" si="17"/>
        <v>226409.13856546659</v>
      </c>
      <c r="BJ50" s="1">
        <f t="shared" si="17"/>
        <v>0</v>
      </c>
      <c r="BK50" s="1">
        <f t="shared" si="17"/>
        <v>6444.0146669869409</v>
      </c>
      <c r="BL50" s="1">
        <f t="shared" si="17"/>
        <v>74547.334840230935</v>
      </c>
      <c r="BM50" s="1">
        <f t="shared" si="17"/>
        <v>63192.471524566201</v>
      </c>
      <c r="BN50" s="1">
        <f t="shared" si="17"/>
        <v>888110.48686493747</v>
      </c>
      <c r="BO50" s="1">
        <f t="shared" si="17"/>
        <v>47971.888003360946</v>
      </c>
      <c r="BP50" s="1"/>
      <c r="BS50" s="24">
        <f>+(P50-B50)/B50</f>
        <v>-0.54321256429866038</v>
      </c>
      <c r="BT50" s="24">
        <f>IF(AD50&lt;&gt;0,(AD50-C50)/C50,"")</f>
        <v>-1.1547018429775362E-3</v>
      </c>
      <c r="BU50" s="24">
        <f>IF(AH50&lt;&gt;0,(AH50-D50)/D50,"")</f>
        <v>-2.1033925542372229E-2</v>
      </c>
      <c r="BV50" s="24">
        <f t="shared" si="13"/>
        <v>1.4698545775450702E-3</v>
      </c>
      <c r="BW50" s="24">
        <f t="shared" si="13"/>
        <v>2.715281144013038E-3</v>
      </c>
      <c r="BX50" s="24">
        <f>IF(BH50&lt;&gt;0,(BH50-G50)/G50,"")</f>
        <v>-1.6505519574132665E-2</v>
      </c>
      <c r="BY50" s="24">
        <f>IF(BN50&lt;&gt;0,(BN50-H50)/H50,"")</f>
        <v>-6.4730517899616493E-4</v>
      </c>
    </row>
    <row r="51" spans="1:77" x14ac:dyDescent="0.3">
      <c r="A51" s="4" t="s">
        <v>127</v>
      </c>
      <c r="B51" s="1">
        <f>SUM(B16:B47)</f>
        <v>2728186.2713867999</v>
      </c>
      <c r="C51" s="1">
        <f t="shared" ref="C51:H51" si="18">SUM(C16:C47)</f>
        <v>883965.61115730007</v>
      </c>
      <c r="D51" s="1">
        <f t="shared" si="18"/>
        <v>711516.31814880006</v>
      </c>
      <c r="E51" s="1">
        <f>SUM(E16:E47)</f>
        <v>592554.81461120013</v>
      </c>
      <c r="F51" s="1">
        <f t="shared" si="18"/>
        <v>421457.42525445001</v>
      </c>
      <c r="G51" s="1">
        <f t="shared" si="18"/>
        <v>25826.605270929998</v>
      </c>
      <c r="H51" s="1">
        <f t="shared" si="18"/>
        <v>3786029.6510070013</v>
      </c>
      <c r="K51" s="1">
        <f t="shared" ref="K51:BO51" si="19">SUM(K16:K47)</f>
        <v>268148.07996559783</v>
      </c>
      <c r="L51" s="1">
        <f t="shared" si="19"/>
        <v>266067.13255735009</v>
      </c>
      <c r="M51" s="1">
        <f t="shared" si="19"/>
        <v>266067.07435710065</v>
      </c>
      <c r="N51" s="1">
        <f t="shared" si="19"/>
        <v>346569.29644774232</v>
      </c>
      <c r="O51" s="1">
        <f t="shared" si="19"/>
        <v>75648.89147686612</v>
      </c>
      <c r="P51" s="1">
        <f t="shared" si="19"/>
        <v>632666.05865152949</v>
      </c>
      <c r="Q51" s="1">
        <f t="shared" si="19"/>
        <v>2684114.6338196667</v>
      </c>
      <c r="R51" s="1">
        <f t="shared" si="19"/>
        <v>172990.09049636702</v>
      </c>
      <c r="S51" s="1">
        <f t="shared" si="19"/>
        <v>87684.371803669055</v>
      </c>
      <c r="T51" s="1">
        <f t="shared" si="19"/>
        <v>108209.96599618241</v>
      </c>
      <c r="U51" s="1">
        <f t="shared" si="19"/>
        <v>55785.766358561581</v>
      </c>
      <c r="V51" s="1">
        <f t="shared" si="19"/>
        <v>182950.34867059503</v>
      </c>
      <c r="W51" s="1">
        <f t="shared" si="19"/>
        <v>182950.34867059503</v>
      </c>
      <c r="X51" s="1">
        <f t="shared" si="19"/>
        <v>1945.0776500807156</v>
      </c>
      <c r="Y51" s="1">
        <f t="shared" si="19"/>
        <v>47592.099831506108</v>
      </c>
      <c r="Z51" s="1">
        <f t="shared" si="19"/>
        <v>6272.1095747333766</v>
      </c>
      <c r="AA51" s="1">
        <f t="shared" si="19"/>
        <v>36506.69796040791</v>
      </c>
      <c r="AB51" s="1">
        <f t="shared" si="19"/>
        <v>52832.031664564172</v>
      </c>
      <c r="AC51" s="1">
        <f t="shared" si="19"/>
        <v>35589.299954026377</v>
      </c>
      <c r="AD51" s="1">
        <f t="shared" si="19"/>
        <v>878370.19981013041</v>
      </c>
      <c r="AE51" s="1">
        <f t="shared" si="19"/>
        <v>199017.44758264025</v>
      </c>
      <c r="AF51" s="1">
        <f t="shared" si="19"/>
        <v>637177.08008823858</v>
      </c>
      <c r="AG51" s="1">
        <f t="shared" si="19"/>
        <v>68852.384011896938</v>
      </c>
      <c r="AH51" s="1">
        <f t="shared" si="19"/>
        <v>707974.54175021581</v>
      </c>
      <c r="AI51" s="1">
        <f t="shared" si="19"/>
        <v>42485.557204560508</v>
      </c>
      <c r="AJ51" s="1">
        <f t="shared" si="19"/>
        <v>98862.725882153201</v>
      </c>
      <c r="AK51" s="1">
        <f t="shared" si="19"/>
        <v>3542.2885283426149</v>
      </c>
      <c r="AL51" s="1">
        <f t="shared" si="19"/>
        <v>917497.87096403202</v>
      </c>
      <c r="AM51" s="1">
        <f t="shared" si="19"/>
        <v>1544.0272802352288</v>
      </c>
      <c r="AN51" s="1">
        <f t="shared" si="19"/>
        <v>1475.8155023688635</v>
      </c>
      <c r="AO51" s="1">
        <f t="shared" si="19"/>
        <v>54434.285823551327</v>
      </c>
      <c r="AP51" s="1">
        <f t="shared" si="19"/>
        <v>2356.7781310505534</v>
      </c>
      <c r="AQ51" s="1">
        <f t="shared" si="19"/>
        <v>48.144159298432946</v>
      </c>
      <c r="AR51" s="1">
        <f t="shared" si="19"/>
        <v>3847.1810730552129</v>
      </c>
      <c r="AS51" s="1">
        <f t="shared" si="19"/>
        <v>585932.81530258141</v>
      </c>
      <c r="AT51" s="1">
        <f t="shared" si="19"/>
        <v>415473.80592145334</v>
      </c>
      <c r="AU51" s="1">
        <f t="shared" si="19"/>
        <v>170459.00938112804</v>
      </c>
      <c r="AV51" s="1">
        <f t="shared" si="19"/>
        <v>70.115039534053068</v>
      </c>
      <c r="AW51" s="1">
        <f t="shared" si="19"/>
        <v>55.593543262085369</v>
      </c>
      <c r="AX51" s="1">
        <f t="shared" si="19"/>
        <v>29654.950785180252</v>
      </c>
      <c r="AY51" s="1">
        <f t="shared" si="19"/>
        <v>622.72861427084763</v>
      </c>
      <c r="AZ51" s="1">
        <f t="shared" si="19"/>
        <v>120305.18707712498</v>
      </c>
      <c r="BA51" s="1">
        <f t="shared" si="19"/>
        <v>586.94833650689702</v>
      </c>
      <c r="BB51" s="1">
        <f t="shared" si="19"/>
        <v>1185.9652017871747</v>
      </c>
      <c r="BC51" s="1">
        <f t="shared" si="19"/>
        <v>182707.72696329822</v>
      </c>
      <c r="BD51" s="1">
        <f t="shared" si="19"/>
        <v>321587.12468672788</v>
      </c>
      <c r="BE51" s="1">
        <f t="shared" si="19"/>
        <v>9728.1032302579861</v>
      </c>
      <c r="BF51" s="1">
        <f t="shared" si="19"/>
        <v>3087.0027863024561</v>
      </c>
      <c r="BG51" s="1">
        <f t="shared" si="19"/>
        <v>220.96384602599198</v>
      </c>
      <c r="BH51" s="1">
        <f t="shared" si="19"/>
        <v>25671.232579674637</v>
      </c>
      <c r="BI51" s="1">
        <f t="shared" si="19"/>
        <v>382125.9864629244</v>
      </c>
      <c r="BJ51" s="1">
        <f t="shared" si="19"/>
        <v>8.3629994100392745E-3</v>
      </c>
      <c r="BK51" s="1">
        <f t="shared" si="19"/>
        <v>32287.207178428231</v>
      </c>
      <c r="BL51" s="1">
        <f t="shared" si="19"/>
        <v>326659.36260671902</v>
      </c>
      <c r="BM51" s="1">
        <f t="shared" si="19"/>
        <v>439634.52540371084</v>
      </c>
      <c r="BN51" s="1">
        <f t="shared" si="19"/>
        <v>3739965.3764189142</v>
      </c>
      <c r="BO51" s="1">
        <f t="shared" si="19"/>
        <v>158619.39260680904</v>
      </c>
      <c r="BP51" s="1"/>
      <c r="BS51" s="24">
        <f>+(P51-B51)/B51</f>
        <v>-0.76810012377566483</v>
      </c>
      <c r="BT51" s="24">
        <f>IF(AD51&lt;&gt;0,(AD51-C51)/C51,"")</f>
        <v>-6.3298970871096122E-3</v>
      </c>
      <c r="BU51" s="24">
        <f>IF(AH51&lt;&gt;0,(AH51-D51)/D51,"")</f>
        <v>-4.9777866062146328E-3</v>
      </c>
      <c r="BV51" s="24">
        <f t="shared" si="13"/>
        <v>-1.117533626482081E-2</v>
      </c>
      <c r="BW51" s="24">
        <f t="shared" si="13"/>
        <v>-1.4197446703861303E-2</v>
      </c>
      <c r="BX51" s="24">
        <f>IF(BH51&lt;&gt;0,(BH51-G51)/G51,"")</f>
        <v>-6.0159935704072603E-3</v>
      </c>
      <c r="BY51" s="24">
        <f>IF(BN51&lt;&gt;0,(BN51-H51)/H51,"")</f>
        <v>-1.2166908036717309E-2</v>
      </c>
    </row>
    <row r="52" spans="1:77" x14ac:dyDescent="0.3">
      <c r="A52" s="6"/>
    </row>
    <row r="53" spans="1:77" x14ac:dyDescent="0.3">
      <c r="A53" s="6"/>
    </row>
    <row r="54" spans="1:77" x14ac:dyDescent="0.3">
      <c r="A54" s="6"/>
    </row>
    <row r="55" spans="1:77" x14ac:dyDescent="0.3">
      <c r="A55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A14" sqref="A14"/>
    </sheetView>
  </sheetViews>
  <sheetFormatPr defaultRowHeight="14.4" x14ac:dyDescent="0.3"/>
  <cols>
    <col min="1" max="1" width="17.33203125" customWidth="1"/>
    <col min="2" max="2" width="10.109375" bestFit="1" customWidth="1"/>
    <col min="3" max="3" width="10.109375" customWidth="1"/>
    <col min="4" max="5" width="10.109375" bestFit="1" customWidth="1"/>
    <col min="8" max="8" width="11.5546875" customWidth="1"/>
    <col min="9" max="9" width="9.109375" style="47"/>
    <col min="13" max="13" width="18.5546875" customWidth="1"/>
    <col min="14" max="14" width="10.109375" bestFit="1" customWidth="1"/>
    <col min="16" max="17" width="10.109375" bestFit="1" customWidth="1"/>
    <col min="20" max="20" width="10.109375" bestFit="1" customWidth="1"/>
    <col min="22" max="22" width="18.5546875" style="29" customWidth="1"/>
    <col min="23" max="23" width="10.109375" style="29" bestFit="1" customWidth="1"/>
    <col min="24" max="24" width="9.109375" style="29"/>
    <col min="25" max="26" width="10.109375" style="29" bestFit="1" customWidth="1"/>
    <col min="27" max="28" width="9.109375" style="29"/>
    <col min="29" max="29" width="10.109375" style="29" bestFit="1" customWidth="1"/>
  </cols>
  <sheetData>
    <row r="1" spans="1:29" x14ac:dyDescent="0.3">
      <c r="A1" s="106" t="s">
        <v>514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29" t="s">
        <v>477</v>
      </c>
      <c r="V1" s="29" t="s">
        <v>344</v>
      </c>
    </row>
    <row r="2" spans="1:29" s="29" customFormat="1" x14ac:dyDescent="0.3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</row>
    <row r="3" spans="1:29" x14ac:dyDescent="0.3">
      <c r="A3" s="29" t="s">
        <v>52</v>
      </c>
      <c r="B3" s="29" t="s">
        <v>59</v>
      </c>
      <c r="C3" s="29" t="s">
        <v>57</v>
      </c>
      <c r="D3" s="29" t="s">
        <v>60</v>
      </c>
      <c r="E3" s="29" t="s">
        <v>54</v>
      </c>
      <c r="F3" s="29" t="s">
        <v>53</v>
      </c>
      <c r="G3" s="29" t="s">
        <v>61</v>
      </c>
      <c r="H3" s="29" t="s">
        <v>62</v>
      </c>
      <c r="I3" s="49" t="s">
        <v>238</v>
      </c>
      <c r="M3" s="29" t="s">
        <v>52</v>
      </c>
      <c r="N3" s="29" t="s">
        <v>59</v>
      </c>
      <c r="O3" s="29" t="s">
        <v>57</v>
      </c>
      <c r="P3" s="29" t="s">
        <v>60</v>
      </c>
      <c r="Q3" s="29" t="s">
        <v>54</v>
      </c>
      <c r="R3" s="29" t="s">
        <v>53</v>
      </c>
      <c r="S3" s="29" t="s">
        <v>61</v>
      </c>
      <c r="T3" s="29" t="s">
        <v>62</v>
      </c>
      <c r="V3" s="29" t="s">
        <v>52</v>
      </c>
      <c r="W3" s="29" t="s">
        <v>59</v>
      </c>
      <c r="X3" s="29" t="s">
        <v>57</v>
      </c>
      <c r="Y3" s="29" t="s">
        <v>60</v>
      </c>
      <c r="Z3" s="29" t="s">
        <v>54</v>
      </c>
      <c r="AA3" s="29" t="s">
        <v>53</v>
      </c>
      <c r="AB3" s="29" t="s">
        <v>61</v>
      </c>
      <c r="AC3" s="29" t="s">
        <v>62</v>
      </c>
    </row>
    <row r="4" spans="1:29" x14ac:dyDescent="0.3">
      <c r="A4" s="29" t="s">
        <v>0</v>
      </c>
      <c r="B4" s="27">
        <f>rail!B3+cmv_c1c2!B3+nonpt!B3+nonroad!B3+'onroad all'!P3+ptegu!B3+ptnonipm!B3+pt_oilgas!B3+np_oilgas!B3+rwc!B3+ptfire!B3+ptagfire!B3+'cmv_c3 36'!B3</f>
        <v>1392778.319638445</v>
      </c>
      <c r="C4" s="27">
        <f>rail!C3+cmv_c1c2!C3+nonpt!C3+nonroad!C3+'onroad all'!AP3+ptegu!C3+ptnonipm!C3+pt_oilgas!C3+np_oilgas!C3+rwc!C3+ag!B3+ptfire!C3+ptagfire!C3+'cmv_c3 36'!C3</f>
        <v>59496.83723557448</v>
      </c>
      <c r="D4" s="27">
        <f>rail!D3+cmv_c1c2!D3+nonpt!D3+nonroad!D3+'onroad all'!AF3+'onroad all'!AR3+'onroad all'!AS3+ptegu!AU3+ptnonipm!D3+pt_oilgas!D3+np_oilgas!D3+rwc!D3+ptfire!D3+ptagfire!D3+'cmv_c3 36'!D3</f>
        <v>272671.94216607348</v>
      </c>
      <c r="E4" s="27">
        <f>rail!E3+cmv_c1c2!E3+nonpt!E3+nonroad!E3+ptegu!E3+ptnonipm!E3+pt_oilgas!E3+np_oilgas!E3+rwc!E3+'onroad all'!BG3+afdust!BA3+ptfire!E3+ptagfire!E3+'cmv_c3 36'!E3</f>
        <v>291640.94057516538</v>
      </c>
      <c r="F4" s="27">
        <f>rail!F3+cmv_c1c2!F3+nonpt!F3+nonroad!F3+ptegu!F3+ptnonipm!F3+pt_oilgas!F3+np_oilgas!F3+rwc!F3+'onroad all'!BJ3+afdust!BB3+ptfire!F3+ptagfire!F3+'cmv_c3 36'!F3</f>
        <v>121427.61641807215</v>
      </c>
      <c r="G4" s="27">
        <f>rail!G3+cmv_c1c2!G3+nonpt!G3+nonroad!G3+'onroad all'!BZ3+ptegu!BU3+ptnonipm!G3+pt_oilgas!G3+np_oilgas!G3+rwc!G3+ptfire!G3+ptagfire!G3+'cmv_c3 36'!G3</f>
        <v>93530.582658562285</v>
      </c>
      <c r="H4" s="27">
        <f>rail!H3+cmv_c1c2!H3+nonpt!H3+nonroad!H3+'onroad all'!CK3+ptegu!H3+ptnonipm!H3+pt_oilgas!H3+np_oilgas!H3+rwc!H3+ptfire!H3+ptagfire!H3+'cmv_c3 36'!H3+ag!C3</f>
        <v>298895.03407921497</v>
      </c>
      <c r="I4" s="47" t="s">
        <v>239</v>
      </c>
      <c r="M4" s="29" t="s">
        <v>0</v>
      </c>
      <c r="N4" s="27">
        <f>B4+'biogenics 12'!H3</f>
        <v>1604762.579238445</v>
      </c>
      <c r="O4" s="27">
        <f>C4</f>
        <v>59496.83723557448</v>
      </c>
      <c r="P4" s="27">
        <f>D4+'biogenics 12'!R3</f>
        <v>285246.68370607338</v>
      </c>
      <c r="Q4" s="27">
        <f t="shared" ref="Q4:S4" si="0">E4</f>
        <v>291640.94057516538</v>
      </c>
      <c r="R4" s="27">
        <f t="shared" si="0"/>
        <v>121427.61641807215</v>
      </c>
      <c r="S4" s="27">
        <f t="shared" si="0"/>
        <v>93530.582658562285</v>
      </c>
      <c r="T4" s="27">
        <f>H4+'biogenics 12'!X3</f>
        <v>2216864.2725792048</v>
      </c>
      <c r="V4" s="29" t="s">
        <v>0</v>
      </c>
      <c r="W4" s="27">
        <f>B4-ptfire!B3</f>
        <v>1003012.342688445</v>
      </c>
      <c r="X4" s="27">
        <f>C4-ptfire!C3</f>
        <v>53052.512172474482</v>
      </c>
      <c r="Y4" s="27">
        <f>D4-ptfire!D3</f>
        <v>264920.60039207351</v>
      </c>
      <c r="Z4" s="27">
        <f>E4-ptfire!E3</f>
        <v>249817.61134616539</v>
      </c>
      <c r="AA4" s="27">
        <f>F4-ptfire!F3</f>
        <v>85984.120093072153</v>
      </c>
      <c r="AB4" s="27">
        <f>G4-ptfire!G3</f>
        <v>89857.503237862285</v>
      </c>
      <c r="AC4" s="27">
        <f>H4-ptfire!H3</f>
        <v>206257.82988221495</v>
      </c>
    </row>
    <row r="5" spans="1:29" x14ac:dyDescent="0.3">
      <c r="A5" s="29" t="s">
        <v>2</v>
      </c>
      <c r="B5" s="27">
        <f>rail!B4+cmv_c1c2!B4+nonpt!B4+nonroad!B4+'onroad all'!P4+ptegu!B4+ptnonipm!B4+pt_oilgas!B4+np_oilgas!B4+rwc!B4+ptfire!B4+ptagfire!B4+'cmv_c3 36'!B4</f>
        <v>1205422.4047201448</v>
      </c>
      <c r="C5" s="27">
        <f>rail!C4+cmv_c1c2!C4+nonpt!C4+nonroad!C4+'onroad all'!AP4+ptegu!C4+ptnonipm!C4+pt_oilgas!C4+np_oilgas!C4+rwc!C4+ag!B4+ptfire!C4+ptagfire!C4+'cmv_c3 36'!C4</f>
        <v>36710.51697892847</v>
      </c>
      <c r="D5" s="27">
        <f>rail!D4+cmv_c1c2!D4+nonpt!D4+nonroad!D4+'onroad all'!AF4+'onroad all'!AR4+'onroad all'!AS4+ptegu!AU4+ptnonipm!D4+pt_oilgas!D4+np_oilgas!D4+rwc!D4+ptfire!D4+ptagfire!D4+'cmv_c3 36'!D4</f>
        <v>181181.49461338401</v>
      </c>
      <c r="E5" s="27">
        <f>rail!E4+cmv_c1c2!E4+nonpt!E4+nonroad!E4+ptegu!E4+ptnonipm!E4+pt_oilgas!E4+np_oilgas!E4+rwc!E4+'onroad all'!BG4+afdust!BA4+ptfire!E4+ptagfire!E4+'cmv_c3 36'!E4</f>
        <v>235301.11795240993</v>
      </c>
      <c r="F5" s="27">
        <f>rail!F4+cmv_c1c2!F4+nonpt!F4+nonroad!F4+ptegu!F4+ptnonipm!F4+pt_oilgas!F4+np_oilgas!F4+rwc!F4+'onroad all'!BJ4+afdust!BB4+ptfire!F4+ptagfire!F4+'cmv_c3 36'!F4</f>
        <v>74259.352764788506</v>
      </c>
      <c r="G5" s="27">
        <f>rail!G4+cmv_c1c2!G4+nonpt!G4+nonroad!G4+'onroad all'!BZ4+ptegu!BU4+ptnonipm!G4+pt_oilgas!G4+np_oilgas!G4+rwc!G4+ptfire!G4+ptagfire!G4+'cmv_c3 36'!G4</f>
        <v>37910.123063079111</v>
      </c>
      <c r="H5" s="27">
        <f>rail!H4+cmv_c1c2!H4+nonpt!H4+nonroad!H4+'onroad all'!CK4+ptegu!H4+ptnonipm!H4+pt_oilgas!H4+np_oilgas!H4+rwc!H4+ptfire!H4+ptagfire!H4+'cmv_c3 36'!H4+ag!C4</f>
        <v>245097.94168805936</v>
      </c>
      <c r="M5" s="29" t="s">
        <v>2</v>
      </c>
      <c r="N5" s="27">
        <f>B5+'biogenics 12'!H4</f>
        <v>1604975.3173201447</v>
      </c>
      <c r="O5" s="27">
        <f t="shared" ref="O5:O53" si="1">C5</f>
        <v>36710.51697892847</v>
      </c>
      <c r="P5" s="27">
        <f>D5+'biogenics 12'!R4</f>
        <v>195076.8085133839</v>
      </c>
      <c r="Q5" s="27">
        <f t="shared" ref="Q5:Q53" si="2">E5</f>
        <v>235301.11795240993</v>
      </c>
      <c r="R5" s="27">
        <f t="shared" ref="R5:R53" si="3">F5</f>
        <v>74259.352764788506</v>
      </c>
      <c r="S5" s="27">
        <f t="shared" ref="S5:S53" si="4">G5</f>
        <v>37910.123063079111</v>
      </c>
      <c r="T5" s="27">
        <f>H5+'biogenics 12'!X4</f>
        <v>2121870.6796880593</v>
      </c>
      <c r="V5" s="29" t="s">
        <v>2</v>
      </c>
      <c r="W5" s="27">
        <f>B5-ptfire!B4</f>
        <v>814676.15121014486</v>
      </c>
      <c r="X5" s="27">
        <f>C5-ptfire!C4</f>
        <v>30299.563150928472</v>
      </c>
      <c r="Y5" s="27">
        <f>D5-ptfire!D4</f>
        <v>175963.09442238402</v>
      </c>
      <c r="Z5" s="27">
        <f>E5-ptfire!E4</f>
        <v>195652.05594340991</v>
      </c>
      <c r="AA5" s="27">
        <f>F5-ptfire!F4</f>
        <v>40658.453805788507</v>
      </c>
      <c r="AB5" s="27">
        <f>G5-ptfire!G4</f>
        <v>35008.308014079113</v>
      </c>
      <c r="AC5" s="27">
        <f>H5-ptfire!H4</f>
        <v>152940.44296305935</v>
      </c>
    </row>
    <row r="6" spans="1:29" x14ac:dyDescent="0.3">
      <c r="A6" s="29" t="s">
        <v>3</v>
      </c>
      <c r="B6" s="27">
        <f>rail!B5+cmv_c1c2!B5+nonpt!B5+nonroad!B5+'onroad all'!P5+ptegu!B5+ptnonipm!B5+pt_oilgas!B5+np_oilgas!B5+rwc!B5+ptfire!B5+ptagfire!B5+'cmv_c3 36'!B5</f>
        <v>1229358.6298538181</v>
      </c>
      <c r="C6" s="27">
        <f>rail!C5+cmv_c1c2!C5+nonpt!C5+nonroad!C5+'onroad all'!AP5+ptegu!C5+ptnonipm!C5+pt_oilgas!C5+np_oilgas!C5+rwc!C5+ag!B5+ptfire!C5+ptagfire!C5+'cmv_c3 36'!C5</f>
        <v>81726.477105681435</v>
      </c>
      <c r="D6" s="27">
        <f>rail!D5+cmv_c1c2!D5+nonpt!D5+nonroad!D5+'onroad all'!AF5+'onroad all'!AR5+'onroad all'!AS5+ptegu!AU5+ptnonipm!D5+pt_oilgas!D5+np_oilgas!D5+rwc!D5+ptfire!D5+ptagfire!D5+'cmv_c3 36'!D5</f>
        <v>177349.28385657925</v>
      </c>
      <c r="E6" s="27">
        <f>rail!E5+cmv_c1c2!E5+nonpt!E5+nonroad!E5+ptegu!E5+ptnonipm!E5+pt_oilgas!E5+np_oilgas!E5+rwc!E5+'onroad all'!BG5+afdust!BA5+ptfire!E5+ptagfire!E5+'cmv_c3 36'!E5</f>
        <v>224846.48390232254</v>
      </c>
      <c r="F6" s="27">
        <f>rail!F5+cmv_c1c2!F5+nonpt!F5+nonroad!F5+ptegu!F5+ptnonipm!F5+pt_oilgas!F5+np_oilgas!F5+rwc!F5+'onroad all'!BJ5+afdust!BB5+ptfire!F5+ptagfire!F5+'cmv_c3 36'!F5</f>
        <v>108523.81750135665</v>
      </c>
      <c r="G6" s="27">
        <f>rail!G5+cmv_c1c2!G5+nonpt!G5+nonroad!G5+'onroad all'!BZ5+ptegu!BU5+ptnonipm!G5+pt_oilgas!G5+np_oilgas!G5+rwc!G5+ptfire!G5+ptagfire!G5+'cmv_c3 36'!G5</f>
        <v>62027.580123149601</v>
      </c>
      <c r="H6" s="27">
        <f>rail!H5+cmv_c1c2!H5+nonpt!H5+nonroad!H5+'onroad all'!CK5+ptegu!H5+ptnonipm!H5+pt_oilgas!H5+np_oilgas!H5+rwc!H5+ptfire!H5+ptagfire!H5+'cmv_c3 36'!H5+ag!C5</f>
        <v>303087.49565043824</v>
      </c>
      <c r="I6" s="47" t="s">
        <v>239</v>
      </c>
      <c r="M6" s="29" t="s">
        <v>3</v>
      </c>
      <c r="N6" s="27">
        <f>B6+'biogenics 12'!H5</f>
        <v>1403011.9777638181</v>
      </c>
      <c r="O6" s="27">
        <f t="shared" si="1"/>
        <v>81726.477105681435</v>
      </c>
      <c r="P6" s="27">
        <f>D6+'biogenics 12'!R5</f>
        <v>197017.41073257924</v>
      </c>
      <c r="Q6" s="27">
        <f t="shared" si="2"/>
        <v>224846.48390232254</v>
      </c>
      <c r="R6" s="27">
        <f t="shared" si="3"/>
        <v>108523.81750135665</v>
      </c>
      <c r="S6" s="27">
        <f t="shared" si="4"/>
        <v>62027.580123149601</v>
      </c>
      <c r="T6" s="27">
        <f>H6+'biogenics 12'!X5</f>
        <v>1847222.1834504381</v>
      </c>
      <c r="V6" s="29" t="s">
        <v>3</v>
      </c>
      <c r="W6" s="27">
        <f>B6-ptfire!B5</f>
        <v>520110.49918381812</v>
      </c>
      <c r="X6" s="27">
        <f>C6-ptfire!C5</f>
        <v>70043.397888681429</v>
      </c>
      <c r="Y6" s="27">
        <f>D6-ptfire!D5</f>
        <v>165484.55368157924</v>
      </c>
      <c r="Z6" s="27">
        <f>E6-ptfire!E5</f>
        <v>150742.16036932252</v>
      </c>
      <c r="AA6" s="27">
        <f>F6-ptfire!F5</f>
        <v>45723.54574835665</v>
      </c>
      <c r="AB6" s="27">
        <f>G6-ptfire!G5</f>
        <v>56028.781734149597</v>
      </c>
      <c r="AC6" s="27">
        <f>H6-ptfire!H5</f>
        <v>135143.23170043825</v>
      </c>
    </row>
    <row r="7" spans="1:29" x14ac:dyDescent="0.3">
      <c r="A7" s="29" t="s">
        <v>4</v>
      </c>
      <c r="B7" s="27">
        <f>rail!B6+cmv_c1c2!B6+nonpt!B6+nonroad!B6+'onroad all'!P6+ptegu!B6+ptnonipm!B6+pt_oilgas!B6+np_oilgas!B6+rwc!B6+ptfire!B6+ptagfire!B6+'cmv_c3 36'!B6</f>
        <v>3474817.8846367435</v>
      </c>
      <c r="C7" s="27">
        <f>rail!C6+cmv_c1c2!C6+nonpt!C6+nonroad!C6+'onroad all'!AP6+ptegu!C6+ptnonipm!C6+pt_oilgas!C6+np_oilgas!C6+rwc!C6+ag!B6+ptfire!C6+ptagfire!C6+'cmv_c3 36'!C6</f>
        <v>367785.52652535465</v>
      </c>
      <c r="D7" s="27">
        <f>rail!D6+cmv_c1c2!D6+nonpt!D6+nonroad!D6+'onroad all'!AF6+'onroad all'!AR6+'onroad all'!AS6+ptegu!AU6+ptnonipm!D6+pt_oilgas!D6+np_oilgas!D6+rwc!D6+ptfire!D6+ptagfire!D6+'cmv_c3 36'!D6</f>
        <v>502942.0332095928</v>
      </c>
      <c r="E7" s="27">
        <f>rail!E6+cmv_c1c2!E6+nonpt!E6+nonroad!E6+ptegu!E6+ptnonipm!E6+pt_oilgas!E6+np_oilgas!E6+rwc!E6+'onroad all'!BG6+afdust!BA6+ptfire!E6+ptagfire!E6+'cmv_c3 36'!E6</f>
        <v>464357.569500215</v>
      </c>
      <c r="F7" s="27">
        <f>rail!F6+cmv_c1c2!F6+nonpt!F6+nonroad!F6+ptegu!F6+ptnonipm!F6+pt_oilgas!F6+np_oilgas!F6+rwc!F6+'onroad all'!BJ6+afdust!BB6+ptfire!F6+ptagfire!F6+'cmv_c3 36'!F6</f>
        <v>242175.4675289187</v>
      </c>
      <c r="G7" s="27">
        <f>rail!G6+cmv_c1c2!G6+nonpt!G6+nonroad!G6+'onroad all'!BZ6+ptegu!BU6+ptnonipm!G6+pt_oilgas!G6+np_oilgas!G6+rwc!G6+ptfire!G6+ptagfire!G6+'cmv_c3 36'!G6</f>
        <v>36391.928368679255</v>
      </c>
      <c r="H7" s="27">
        <f>rail!H6+cmv_c1c2!H6+nonpt!H6+nonroad!H6+'onroad all'!CK6+ptegu!H6+ptnonipm!H6+pt_oilgas!H6+np_oilgas!H6+rwc!H6+ptfire!H6+ptagfire!H6+'cmv_c3 36'!H6+ag!C6</f>
        <v>890694.30761287431</v>
      </c>
      <c r="M7" s="29" t="s">
        <v>4</v>
      </c>
      <c r="N7" s="27">
        <f>B7+'biogenics 12'!H6</f>
        <v>3951881.4410367426</v>
      </c>
      <c r="O7" s="27">
        <f t="shared" si="1"/>
        <v>367785.52652535465</v>
      </c>
      <c r="P7" s="27">
        <f>D7+'biogenics 12'!R6</f>
        <v>535431.0740606928</v>
      </c>
      <c r="Q7" s="27">
        <f t="shared" si="2"/>
        <v>464357.569500215</v>
      </c>
      <c r="R7" s="27">
        <f t="shared" si="3"/>
        <v>242175.4675289187</v>
      </c>
      <c r="S7" s="27">
        <f t="shared" si="4"/>
        <v>36391.928368679255</v>
      </c>
      <c r="T7" s="27">
        <f>H7+'biogenics 12'!X6</f>
        <v>3446071.020512864</v>
      </c>
      <c r="V7" s="29" t="s">
        <v>4</v>
      </c>
      <c r="W7" s="27">
        <f>B7-ptfire!B6</f>
        <v>1928236.9455367434</v>
      </c>
      <c r="X7" s="27">
        <f>C7-ptfire!C6</f>
        <v>342395.58194935467</v>
      </c>
      <c r="Y7" s="27">
        <f>D7-ptfire!D6</f>
        <v>481501.20455159282</v>
      </c>
      <c r="Z7" s="27">
        <f>E7-ptfire!E6</f>
        <v>306723.63047021499</v>
      </c>
      <c r="AA7" s="27">
        <f>F7-ptfire!F6</f>
        <v>108587.38588891871</v>
      </c>
      <c r="AB7" s="27">
        <f>G7-ptfire!G6</f>
        <v>24666.050385679257</v>
      </c>
      <c r="AC7" s="27">
        <f>H7-ptfire!H6</f>
        <v>525713.66895287437</v>
      </c>
    </row>
    <row r="8" spans="1:29" x14ac:dyDescent="0.3">
      <c r="A8" s="29" t="s">
        <v>5</v>
      </c>
      <c r="B8" s="27">
        <f>rail!B7+cmv_c1c2!B7+nonpt!B7+nonroad!B7+'onroad all'!P7+ptegu!B7+ptnonipm!B7+pt_oilgas!B7+np_oilgas!B7+rwc!B7+ptfire!B7+ptagfire!B7+'cmv_c3 36'!B7</f>
        <v>1227639.878381989</v>
      </c>
      <c r="C8" s="27">
        <f>rail!C7+cmv_c1c2!C7+nonpt!C7+nonroad!C7+'onroad all'!AP7+ptegu!C7+ptnonipm!C7+pt_oilgas!C7+np_oilgas!C7+rwc!C7+ag!B7+ptfire!C7+ptagfire!C7+'cmv_c3 36'!C7</f>
        <v>60962.32080492239</v>
      </c>
      <c r="D8" s="27">
        <f>rail!D7+cmv_c1c2!D7+nonpt!D7+nonroad!D7+'onroad all'!AF7+'onroad all'!AR7+'onroad all'!AS7+ptegu!AU7+ptnonipm!D7+pt_oilgas!D7+np_oilgas!D7+rwc!D7+ptfire!D7+ptagfire!D7+'cmv_c3 36'!D7</f>
        <v>218442.15740333695</v>
      </c>
      <c r="E8" s="27">
        <f>rail!E7+cmv_c1c2!E7+nonpt!E7+nonroad!E7+ptegu!E7+ptnonipm!E7+pt_oilgas!E7+np_oilgas!E7+rwc!E7+'onroad all'!BG7+afdust!BA7+ptfire!E7+ptagfire!E7+'cmv_c3 36'!E7</f>
        <v>198118.42178297616</v>
      </c>
      <c r="F8" s="27">
        <f>rail!F7+cmv_c1c2!F7+nonpt!F7+nonroad!F7+ptegu!F7+ptnonipm!F7+pt_oilgas!F7+np_oilgas!F7+rwc!F7+'onroad all'!BJ7+afdust!BB7+ptfire!F7+ptagfire!F7+'cmv_c3 36'!F7</f>
        <v>78582.672915676376</v>
      </c>
      <c r="G8" s="27">
        <f>rail!G7+cmv_c1c2!G7+nonpt!G7+nonroad!G7+'onroad all'!BZ7+ptegu!BU7+ptnonipm!G7+pt_oilgas!G7+np_oilgas!G7+rwc!G7+ptfire!G7+ptagfire!G7+'cmv_c3 36'!G7</f>
        <v>27133.132105143526</v>
      </c>
      <c r="H8" s="27">
        <f>rail!H7+cmv_c1c2!H7+nonpt!H7+nonroad!H7+'onroad all'!CK7+ptegu!H7+ptnonipm!H7+pt_oilgas!H7+np_oilgas!H7+rwc!H7+ptfire!H7+ptagfire!H7+'cmv_c3 36'!H7+ag!C7</f>
        <v>347559.45064049569</v>
      </c>
      <c r="M8" s="29" t="s">
        <v>5</v>
      </c>
      <c r="N8" s="27">
        <f>B8+'biogenics 12'!H7</f>
        <v>1393596.930841988</v>
      </c>
      <c r="O8" s="27">
        <f t="shared" si="1"/>
        <v>60962.32080492239</v>
      </c>
      <c r="P8" s="27">
        <f>D8+'biogenics 12'!R7</f>
        <v>251769.88146865595</v>
      </c>
      <c r="Q8" s="27">
        <f t="shared" si="2"/>
        <v>198118.42178297616</v>
      </c>
      <c r="R8" s="27">
        <f t="shared" si="3"/>
        <v>78582.672915676376</v>
      </c>
      <c r="S8" s="27">
        <f t="shared" si="4"/>
        <v>27133.132105143526</v>
      </c>
      <c r="T8" s="27">
        <f>H8+'biogenics 12'!X7</f>
        <v>1129273.1518104956</v>
      </c>
      <c r="V8" s="29" t="s">
        <v>5</v>
      </c>
      <c r="W8" s="27">
        <f>B8-ptfire!B7</f>
        <v>747931.64165198896</v>
      </c>
      <c r="X8" s="27">
        <f>C8-ptfire!C7</f>
        <v>53101.657705922393</v>
      </c>
      <c r="Y8" s="27">
        <f>D8-ptfire!D7</f>
        <v>212544.42206733694</v>
      </c>
      <c r="Z8" s="27">
        <f>E8-ptfire!E7</f>
        <v>149896.70570597617</v>
      </c>
      <c r="AA8" s="27">
        <f>F8-ptfire!F7</f>
        <v>37716.813152676375</v>
      </c>
      <c r="AB8" s="27">
        <f>G8-ptfire!G7</f>
        <v>23726.236587143525</v>
      </c>
      <c r="AC8" s="27">
        <f>H8-ptfire!H7</f>
        <v>234562.32872049569</v>
      </c>
    </row>
    <row r="9" spans="1:29" x14ac:dyDescent="0.3">
      <c r="A9" s="29" t="s">
        <v>6</v>
      </c>
      <c r="B9" s="27">
        <f>rail!B8+cmv_c1c2!B8+nonpt!B8+nonroad!B8+'onroad all'!P8+ptegu!B8+ptnonipm!B8+pt_oilgas!B8+np_oilgas!B8+rwc!B8+ptfire!B8+ptagfire!B8+'cmv_c3 36'!B8</f>
        <v>339136.84928530594</v>
      </c>
      <c r="C9" s="27">
        <f>rail!C8+cmv_c1c2!C8+nonpt!C8+nonroad!C8+'onroad all'!AP8+ptegu!C8+ptnonipm!C8+pt_oilgas!C8+np_oilgas!C8+rwc!C8+ag!B8+ptfire!C8+ptagfire!C8+'cmv_c3 36'!C8</f>
        <v>4145.2165508183498</v>
      </c>
      <c r="D9" s="27">
        <f>rail!D8+cmv_c1c2!D8+nonpt!D8+nonroad!D8+'onroad all'!AF8+'onroad all'!AR8+'onroad all'!AS8+ptegu!AU8+ptnonipm!D8+pt_oilgas!D8+np_oilgas!D8+rwc!D8+ptfire!D8+ptagfire!D8+'cmv_c3 36'!D8</f>
        <v>53101.508813983033</v>
      </c>
      <c r="E9" s="27">
        <f>rail!E8+cmv_c1c2!E8+nonpt!E8+nonroad!E8+ptegu!E8+ptnonipm!E8+pt_oilgas!E8+np_oilgas!E8+rwc!E8+'onroad all'!BG8+afdust!BA8+ptfire!E8+ptagfire!E8+'cmv_c3 36'!E8</f>
        <v>18449.340516000237</v>
      </c>
      <c r="F9" s="27">
        <f>rail!F8+cmv_c1c2!F8+nonpt!F8+nonroad!F8+ptegu!F8+ptnonipm!F8+pt_oilgas!F8+np_oilgas!F8+rwc!F8+'onroad all'!BJ8+afdust!BB8+ptfire!F8+ptagfire!F8+'cmv_c3 36'!F8</f>
        <v>11491.524138870991</v>
      </c>
      <c r="G9" s="27">
        <f>rail!G8+cmv_c1c2!G8+nonpt!G8+nonroad!G8+'onroad all'!BZ8+ptegu!BU8+ptnonipm!G8+pt_oilgas!G8+np_oilgas!G8+rwc!G8+ptfire!G8+ptagfire!G8+'cmv_c3 36'!G8</f>
        <v>11127.382802697581</v>
      </c>
      <c r="H9" s="27">
        <f>rail!H8+cmv_c1c2!H8+nonpt!H8+nonroad!H8+'onroad all'!CK8+ptegu!H8+ptnonipm!H8+pt_oilgas!H8+np_oilgas!H8+rwc!H8+ptfire!H8+ptagfire!H8+'cmv_c3 36'!H8+ag!C8</f>
        <v>76075.383950620089</v>
      </c>
      <c r="I9" s="47" t="s">
        <v>239</v>
      </c>
      <c r="M9" s="29" t="s">
        <v>6</v>
      </c>
      <c r="N9" s="27">
        <f>B9+'biogenics 12'!H8</f>
        <v>346691.52619530592</v>
      </c>
      <c r="O9" s="27">
        <f t="shared" si="1"/>
        <v>4145.2165508183498</v>
      </c>
      <c r="P9" s="27">
        <f>D9+'biogenics 12'!R8</f>
        <v>53699.939024997031</v>
      </c>
      <c r="Q9" s="27">
        <f t="shared" si="2"/>
        <v>18449.340516000237</v>
      </c>
      <c r="R9" s="27">
        <f t="shared" si="3"/>
        <v>11491.524138870991</v>
      </c>
      <c r="S9" s="27">
        <f t="shared" si="4"/>
        <v>11127.382802697581</v>
      </c>
      <c r="T9" s="27">
        <f>H9+'biogenics 12'!X8</f>
        <v>144752.27976062009</v>
      </c>
      <c r="V9" s="29" t="s">
        <v>6</v>
      </c>
      <c r="W9" s="27">
        <f>B9-ptfire!B8</f>
        <v>336348.02526030596</v>
      </c>
      <c r="X9" s="27">
        <f>C9-ptfire!C8</f>
        <v>4099.3564598183502</v>
      </c>
      <c r="Y9" s="27">
        <f>D9-ptfire!D8</f>
        <v>53058.858672983035</v>
      </c>
      <c r="Z9" s="27">
        <f>E9-ptfire!E8</f>
        <v>18161.528961000236</v>
      </c>
      <c r="AA9" s="27">
        <f>F9-ptfire!F8</f>
        <v>11247.616125870991</v>
      </c>
      <c r="AB9" s="27">
        <f>G9-ptfire!G8</f>
        <v>11105.02168569758</v>
      </c>
      <c r="AC9" s="27">
        <f>H9-ptfire!H8</f>
        <v>75416.131011620091</v>
      </c>
    </row>
    <row r="10" spans="1:29" x14ac:dyDescent="0.3">
      <c r="A10" s="29" t="s">
        <v>7</v>
      </c>
      <c r="B10" s="27">
        <f>rail!B9+cmv_c1c2!B9+nonpt!B9+nonroad!B9+'onroad all'!P9+ptegu!B9+ptnonipm!B9+pt_oilgas!B9+np_oilgas!B9+rwc!B9+ptfire!B9+ptagfire!B9+'cmv_c3 36'!B9</f>
        <v>129292.99943945761</v>
      </c>
      <c r="C10" s="27">
        <f>rail!C9+cmv_c1c2!C9+nonpt!C9+nonroad!C9+'onroad all'!AP9+ptegu!C9+ptnonipm!C9+pt_oilgas!C9+np_oilgas!C9+rwc!C9+ag!B9+ptfire!C9+ptagfire!C9+'cmv_c3 36'!C9</f>
        <v>7268.4682244347387</v>
      </c>
      <c r="D10" s="27">
        <f>rail!D9+cmv_c1c2!D9+nonpt!D9+nonroad!D9+'onroad all'!AF9+'onroad all'!AR9+'onroad all'!AS9+ptegu!AU9+ptnonipm!D9+pt_oilgas!D9+np_oilgas!D9+rwc!D9+ptfire!D9+ptagfire!D9+'cmv_c3 36'!D9</f>
        <v>24101.924227817522</v>
      </c>
      <c r="E10" s="27">
        <f>rail!E9+cmv_c1c2!E9+nonpt!E9+nonroad!E9+ptegu!E9+ptnonipm!E9+pt_oilgas!E9+np_oilgas!E9+rwc!E9+'onroad all'!BG9+afdust!BA9+ptfire!E9+ptagfire!E9+'cmv_c3 36'!E9</f>
        <v>8632.0253542809114</v>
      </c>
      <c r="F10" s="27">
        <f>rail!F9+cmv_c1c2!F9+nonpt!F9+nonroad!F9+ptegu!F9+ptnonipm!F9+pt_oilgas!F9+np_oilgas!F9+rwc!F9+'onroad all'!BJ9+afdust!BB9+ptfire!F9+ptagfire!F9+'cmv_c3 36'!F9</f>
        <v>3337.8520390736753</v>
      </c>
      <c r="G10" s="27">
        <f>rail!G9+cmv_c1c2!G9+nonpt!G9+nonroad!G9+'onroad all'!BZ9+ptegu!BU9+ptnonipm!G9+pt_oilgas!G9+np_oilgas!G9+rwc!G9+ptfire!G9+ptagfire!G9+'cmv_c3 36'!G9</f>
        <v>2232.1530810728441</v>
      </c>
      <c r="H10" s="27">
        <f>rail!H9+cmv_c1c2!H9+nonpt!H9+nonroad!H9+'onroad all'!CK9+ptegu!H9+ptnonipm!H9+pt_oilgas!H9+np_oilgas!H9+rwc!H9+ptfire!H9+ptagfire!H9+'cmv_c3 36'!H9+ag!C9</f>
        <v>21938.38341534296</v>
      </c>
      <c r="I10" s="47" t="s">
        <v>239</v>
      </c>
      <c r="M10" s="29" t="s">
        <v>7</v>
      </c>
      <c r="N10" s="27">
        <f>B10+'biogenics 12'!H9</f>
        <v>133006.0260294576</v>
      </c>
      <c r="O10" s="27">
        <f t="shared" si="1"/>
        <v>7268.4682244347387</v>
      </c>
      <c r="P10" s="27">
        <f>D10+'biogenics 12'!R9</f>
        <v>24838.060297817523</v>
      </c>
      <c r="Q10" s="27">
        <f t="shared" si="2"/>
        <v>8632.0253542809114</v>
      </c>
      <c r="R10" s="27">
        <f t="shared" si="3"/>
        <v>3337.8520390736753</v>
      </c>
      <c r="S10" s="27">
        <f t="shared" si="4"/>
        <v>2232.1530810728441</v>
      </c>
      <c r="T10" s="27">
        <f>H10+'biogenics 12'!X9</f>
        <v>47193.062315342962</v>
      </c>
      <c r="V10" s="29" t="s">
        <v>7</v>
      </c>
      <c r="W10" s="27">
        <f>B10-ptfire!B9</f>
        <v>127835.0412345576</v>
      </c>
      <c r="X10" s="27">
        <f>C10-ptfire!C9</f>
        <v>7244.5451830747388</v>
      </c>
      <c r="Y10" s="27">
        <f>D10-ptfire!D9</f>
        <v>24082.329678767521</v>
      </c>
      <c r="Z10" s="27">
        <f>E10-ptfire!E9</f>
        <v>8483.9758115109107</v>
      </c>
      <c r="AA10" s="27">
        <f>F10-ptfire!F9</f>
        <v>3212.3863409236751</v>
      </c>
      <c r="AB10" s="27">
        <f>G10-ptfire!G9</f>
        <v>2221.2879795028439</v>
      </c>
      <c r="AC10" s="27">
        <f>H10-ptfire!H9</f>
        <v>21594.489491942961</v>
      </c>
    </row>
    <row r="11" spans="1:29" x14ac:dyDescent="0.3">
      <c r="A11" s="29" t="s">
        <v>8</v>
      </c>
      <c r="B11" s="27">
        <f>rail!B10+cmv_c1c2!B10+nonpt!B10+nonroad!B10+'onroad all'!P10+ptegu!B10+ptnonipm!B10+pt_oilgas!B10+np_oilgas!B10+rwc!B10+ptfire!B10+ptagfire!B10+'cmv_c3 36'!B10</f>
        <v>37157.6880511403</v>
      </c>
      <c r="C11" s="27">
        <f>rail!C10+cmv_c1c2!C10+nonpt!C10+nonroad!C10+'onroad all'!AP10+ptegu!C10+ptnonipm!C10+pt_oilgas!C10+np_oilgas!C10+rwc!C10+ag!B10+ptfire!C10+ptagfire!C10+'cmv_c3 36'!C10</f>
        <v>301.98942994485265</v>
      </c>
      <c r="D11" s="27">
        <f>rail!D10+cmv_c1c2!D10+nonpt!D10+nonroad!D10+'onroad all'!AF10+'onroad all'!AR10+'onroad all'!AS10+ptegu!AU10+ptnonipm!D10+pt_oilgas!D10+np_oilgas!D10+rwc!D10+ptfire!D10+ptagfire!D10+'cmv_c3 36'!D10</f>
        <v>6634.35825696559</v>
      </c>
      <c r="E11" s="27">
        <f>rail!E10+cmv_c1c2!E10+nonpt!E10+nonroad!E10+ptegu!E10+ptnonipm!E10+pt_oilgas!E10+np_oilgas!E10+rwc!E10+'onroad all'!BG10+afdust!BA10+ptfire!E10+ptagfire!E10+'cmv_c3 36'!E10</f>
        <v>2165.8045958593866</v>
      </c>
      <c r="F11" s="27">
        <f>rail!F10+cmv_c1c2!F10+nonpt!F10+nonroad!F10+ptegu!F10+ptnonipm!F10+pt_oilgas!F10+np_oilgas!F10+rwc!F10+'onroad all'!BJ10+afdust!BB10+ptfire!F10+ptagfire!F10+'cmv_c3 36'!F10</f>
        <v>925.35103516548065</v>
      </c>
      <c r="G11" s="27">
        <f>rail!G10+cmv_c1c2!G10+nonpt!G10+nonroad!G10+'onroad all'!BZ10+ptegu!BU10+ptnonipm!G10+pt_oilgas!G10+np_oilgas!G10+rwc!G10+ptfire!G10+ptagfire!G10+'cmv_c3 36'!G10</f>
        <v>228.88315875647046</v>
      </c>
      <c r="H11" s="27">
        <f>rail!H10+cmv_c1c2!H10+nonpt!H10+nonroad!H10+'onroad all'!CK10+ptegu!H10+ptnonipm!H10+pt_oilgas!H10+np_oilgas!H10+rwc!H10+ptfire!H10+ptagfire!H10+'cmv_c3 36'!H10+ag!C10</f>
        <v>8191.9247751790081</v>
      </c>
      <c r="I11" s="47" t="s">
        <v>239</v>
      </c>
      <c r="M11" s="29" t="s">
        <v>8</v>
      </c>
      <c r="N11" s="27">
        <f>B11+'biogenics 12'!H10</f>
        <v>37290.962464140299</v>
      </c>
      <c r="O11" s="27">
        <f t="shared" si="1"/>
        <v>301.98942994485265</v>
      </c>
      <c r="P11" s="27">
        <f>D11+'biogenics 12'!R10</f>
        <v>6647.2375988655904</v>
      </c>
      <c r="Q11" s="27">
        <f t="shared" si="2"/>
        <v>2165.8045958593866</v>
      </c>
      <c r="R11" s="27">
        <f t="shared" si="3"/>
        <v>925.35103516548065</v>
      </c>
      <c r="S11" s="27">
        <f t="shared" si="4"/>
        <v>228.88315875647046</v>
      </c>
      <c r="T11" s="27">
        <f>H11+'biogenics 12'!X10</f>
        <v>9669.4319551789977</v>
      </c>
      <c r="V11" s="29" t="s">
        <v>8</v>
      </c>
      <c r="W11" s="27">
        <f>B11-ptfire!B10</f>
        <v>37157.6880511403</v>
      </c>
      <c r="X11" s="27">
        <f>C11-ptfire!C10</f>
        <v>301.98942994485265</v>
      </c>
      <c r="Y11" s="27">
        <f>D11-ptfire!D10</f>
        <v>6634.35825696559</v>
      </c>
      <c r="Z11" s="27">
        <f>E11-ptfire!E10</f>
        <v>2165.8045958593866</v>
      </c>
      <c r="AA11" s="27">
        <f>F11-ptfire!F10</f>
        <v>925.35103516548065</v>
      </c>
      <c r="AB11" s="27">
        <f>G11-ptfire!G10</f>
        <v>228.88315875647046</v>
      </c>
      <c r="AC11" s="27">
        <f>H11-ptfire!H10</f>
        <v>8191.9247751790081</v>
      </c>
    </row>
    <row r="12" spans="1:29" x14ac:dyDescent="0.3">
      <c r="A12" s="29" t="s">
        <v>9</v>
      </c>
      <c r="B12" s="27">
        <f>rail!B11+cmv_c1c2!B11+nonpt!B11+nonroad!B11+'onroad all'!P11+ptegu!B11+ptnonipm!B11+pt_oilgas!B11+np_oilgas!B11+rwc!B11+ptfire!B11+ptagfire!B11+'cmv_c3 36'!B11</f>
        <v>3138342.8032423784</v>
      </c>
      <c r="C12" s="27">
        <f>rail!C11+cmv_c1c2!C11+nonpt!C11+nonroad!C11+'onroad all'!AP11+ptegu!C11+ptnonipm!C11+pt_oilgas!C11+np_oilgas!C11+rwc!C11+ag!B11+ptfire!C11+ptagfire!C11+'cmv_c3 36'!C11</f>
        <v>59022.242044288592</v>
      </c>
      <c r="D12" s="27">
        <f>rail!D11+cmv_c1c2!D11+nonpt!D11+nonroad!D11+'onroad all'!AF11+'onroad all'!AR11+'onroad all'!AS11+ptegu!AU11+ptnonipm!D11+pt_oilgas!D11+np_oilgas!D11+rwc!D11+ptfire!D11+ptagfire!D11+'cmv_c3 36'!D11</f>
        <v>486414.21139124077</v>
      </c>
      <c r="E12" s="27">
        <f>rail!E11+cmv_c1c2!E11+nonpt!E11+nonroad!E11+ptegu!E11+ptnonipm!E11+pt_oilgas!E11+np_oilgas!E11+rwc!E11+'onroad all'!BG11+afdust!BA11+ptfire!E11+ptagfire!E11+'cmv_c3 36'!E11</f>
        <v>451943.06691203942</v>
      </c>
      <c r="F12" s="27">
        <f>rail!F11+cmv_c1c2!F11+nonpt!F11+nonroad!F11+ptegu!F11+ptnonipm!F11+pt_oilgas!F11+np_oilgas!F11+rwc!F11+'onroad all'!BJ11+afdust!BB11+ptfire!F11+ptagfire!F11+'cmv_c3 36'!F11</f>
        <v>147866.12395618643</v>
      </c>
      <c r="G12" s="27">
        <f>rail!G11+cmv_c1c2!G11+nonpt!G11+nonroad!G11+'onroad all'!BZ11+ptegu!BU11+ptnonipm!G11+pt_oilgas!G11+np_oilgas!G11+rwc!G11+ptfire!G11+ptagfire!G11+'cmv_c3 36'!G11</f>
        <v>86412.379044168512</v>
      </c>
      <c r="H12" s="27">
        <f>rail!H11+cmv_c1c2!H11+nonpt!H11+nonroad!H11+'onroad all'!CK11+ptegu!H11+ptnonipm!H11+pt_oilgas!H11+np_oilgas!H11+rwc!H11+ptfire!H11+ptagfire!H11+'cmv_c3 36'!H11+ag!C11</f>
        <v>585182.11270647799</v>
      </c>
      <c r="I12" s="47" t="s">
        <v>239</v>
      </c>
      <c r="M12" s="29" t="s">
        <v>9</v>
      </c>
      <c r="N12" s="27">
        <f>B12+'biogenics 12'!H11</f>
        <v>3388088.6107423785</v>
      </c>
      <c r="O12" s="27">
        <f t="shared" si="1"/>
        <v>59022.242044288592</v>
      </c>
      <c r="P12" s="27">
        <f>D12+'biogenics 12'!R11</f>
        <v>501044.58621124079</v>
      </c>
      <c r="Q12" s="27">
        <f t="shared" si="2"/>
        <v>451943.06691203942</v>
      </c>
      <c r="R12" s="27">
        <f t="shared" si="3"/>
        <v>147866.12395618643</v>
      </c>
      <c r="S12" s="27">
        <f t="shared" si="4"/>
        <v>86412.379044168512</v>
      </c>
      <c r="T12" s="27">
        <f>H12+'biogenics 12'!X11</f>
        <v>2290299.3841064777</v>
      </c>
      <c r="V12" s="29" t="s">
        <v>9</v>
      </c>
      <c r="W12" s="27">
        <f>B12-ptfire!B11</f>
        <v>2759370.2589923786</v>
      </c>
      <c r="X12" s="27">
        <f>C12-ptfire!C11</f>
        <v>52769.508794788591</v>
      </c>
      <c r="Y12" s="27">
        <f>D12-ptfire!D11</f>
        <v>479553.50305184076</v>
      </c>
      <c r="Z12" s="27">
        <f>E12-ptfire!E11</f>
        <v>411881.59526703943</v>
      </c>
      <c r="AA12" s="27">
        <f>F12-ptfire!F11</f>
        <v>113915.73092618643</v>
      </c>
      <c r="AB12" s="27">
        <f>G12-ptfire!G11</f>
        <v>83047.724533368513</v>
      </c>
      <c r="AC12" s="27">
        <f>H12-ptfire!H11</f>
        <v>495298.97145247797</v>
      </c>
    </row>
    <row r="13" spans="1:29" x14ac:dyDescent="0.3">
      <c r="A13" s="29" t="s">
        <v>10</v>
      </c>
      <c r="B13" s="27">
        <f>rail!B12+cmv_c1c2!B12+nonpt!B12+nonroad!B12+'onroad all'!P12+ptegu!B12+ptnonipm!B12+pt_oilgas!B12+np_oilgas!B12+rwc!B12+ptfire!B12+ptagfire!B12+'cmv_c3 36'!B12</f>
        <v>2024057.6628464423</v>
      </c>
      <c r="C13" s="27">
        <f>rail!C12+cmv_c1c2!C12+nonpt!C12+nonroad!C12+'onroad all'!AP12+ptegu!C12+ptnonipm!C12+pt_oilgas!C12+np_oilgas!C12+rwc!C12+ag!B12+ptfire!C12+ptagfire!C12+'cmv_c3 36'!C12</f>
        <v>88229.884301441693</v>
      </c>
      <c r="D13" s="27">
        <f>rail!D12+cmv_c1c2!D12+nonpt!D12+nonroad!D12+'onroad all'!AF12+'onroad all'!AR12+'onroad all'!AS12+ptegu!AU12+ptnonipm!D12+pt_oilgas!D12+np_oilgas!D12+rwc!D12+ptfire!D12+ptagfire!D12+'cmv_c3 36'!D12</f>
        <v>324217.07444511744</v>
      </c>
      <c r="E13" s="27">
        <f>rail!E12+cmv_c1c2!E12+nonpt!E12+nonroad!E12+ptegu!E12+ptnonipm!E12+pt_oilgas!E12+np_oilgas!E12+rwc!E12+'onroad all'!BG12+afdust!BA12+ptfire!E12+ptagfire!E12+'cmv_c3 36'!E12</f>
        <v>300899.78230818704</v>
      </c>
      <c r="F13" s="27">
        <f>rail!F12+cmv_c1c2!F12+nonpt!F12+nonroad!F12+ptegu!F12+ptnonipm!F12+pt_oilgas!F12+np_oilgas!F12+rwc!F12+'onroad all'!BJ12+afdust!BB12+ptfire!F12+ptagfire!F12+'cmv_c3 36'!F12</f>
        <v>134267.99162236383</v>
      </c>
      <c r="G13" s="27">
        <f>rail!G12+cmv_c1c2!G12+nonpt!G12+nonroad!G12+'onroad all'!BZ12+ptegu!BU12+ptnonipm!G12+pt_oilgas!G12+np_oilgas!G12+rwc!G12+ptfire!G12+ptagfire!G12+'cmv_c3 36'!G12</f>
        <v>47396.140976612893</v>
      </c>
      <c r="H13" s="27">
        <f>rail!H12+cmv_c1c2!H12+nonpt!H12+nonroad!H12+'onroad all'!CK12+ptegu!H12+ptnonipm!H12+pt_oilgas!H12+np_oilgas!H12+rwc!H12+ptfire!H12+ptagfire!H12+'cmv_c3 36'!H12+ag!C12</f>
        <v>323246.42172496609</v>
      </c>
      <c r="I13" s="47" t="s">
        <v>239</v>
      </c>
      <c r="M13" s="29" t="s">
        <v>10</v>
      </c>
      <c r="N13" s="27">
        <f>B13+'biogenics 12'!H12</f>
        <v>2268363.3097664411</v>
      </c>
      <c r="O13" s="27">
        <f t="shared" si="1"/>
        <v>88229.884301441693</v>
      </c>
      <c r="P13" s="27">
        <f>D13+'biogenics 12'!R12</f>
        <v>341809.41135211743</v>
      </c>
      <c r="Q13" s="27">
        <f t="shared" si="2"/>
        <v>300899.78230818704</v>
      </c>
      <c r="R13" s="27">
        <f t="shared" si="3"/>
        <v>134267.99162236383</v>
      </c>
      <c r="S13" s="27">
        <f t="shared" si="4"/>
        <v>47396.140976612893</v>
      </c>
      <c r="T13" s="27">
        <f>H13+'biogenics 12'!X12</f>
        <v>2355934.1451249663</v>
      </c>
      <c r="V13" s="29" t="s">
        <v>10</v>
      </c>
      <c r="W13" s="27">
        <f>B13-ptfire!B12</f>
        <v>1584231.9928064423</v>
      </c>
      <c r="X13" s="27">
        <f>C13-ptfire!C12</f>
        <v>85033.365802341694</v>
      </c>
      <c r="Y13" s="27">
        <f>D13-ptfire!D12</f>
        <v>308972.13969911746</v>
      </c>
      <c r="Z13" s="27">
        <f>E13-ptfire!E12</f>
        <v>239150.02802318704</v>
      </c>
      <c r="AA13" s="27">
        <f>F13-ptfire!F12</f>
        <v>79844.948597363837</v>
      </c>
      <c r="AB13" s="27">
        <f>G13-ptfire!G12</f>
        <v>43216.078243412892</v>
      </c>
      <c r="AC13" s="27">
        <f>H13-ptfire!H12</f>
        <v>293282.85162496608</v>
      </c>
    </row>
    <row r="14" spans="1:29" x14ac:dyDescent="0.3">
      <c r="A14" s="29" t="s">
        <v>12</v>
      </c>
      <c r="B14" s="27">
        <f>rail!B13+cmv_c1c2!B13+nonpt!B13+nonroad!B13+'onroad all'!P13+ptegu!B13+ptnonipm!B13+pt_oilgas!B13+np_oilgas!B13+rwc!B13+ptfire!B13+ptagfire!B13+'cmv_c3 36'!B13</f>
        <v>1340772.3239058238</v>
      </c>
      <c r="C14" s="27">
        <f>rail!C13+cmv_c1c2!C13+nonpt!C13+nonroad!C13+'onroad all'!AP13+ptegu!C13+ptnonipm!C13+pt_oilgas!C13+np_oilgas!C13+rwc!C13+ag!B13+ptfire!C13+ptagfire!C13+'cmv_c3 36'!C13</f>
        <v>87046.206693726315</v>
      </c>
      <c r="D14" s="27">
        <f>rail!D13+cmv_c1c2!D13+nonpt!D13+nonroad!D13+'onroad all'!AF13+'onroad all'!AR13+'onroad all'!AS13+ptegu!AU13+ptnonipm!D13+pt_oilgas!D13+np_oilgas!D13+rwc!D13+ptfire!D13+ptagfire!D13+'cmv_c3 36'!D13</f>
        <v>82784.429329489401</v>
      </c>
      <c r="E14" s="27">
        <f>rail!E13+cmv_c1c2!E13+nonpt!E13+nonroad!E13+ptegu!E13+ptnonipm!E13+pt_oilgas!E13+np_oilgas!E13+rwc!E13+'onroad all'!BG13+afdust!BA13+ptfire!E13+ptagfire!E13+'cmv_c3 36'!E13</f>
        <v>330204.89914711844</v>
      </c>
      <c r="F14" s="27">
        <f>rail!F13+cmv_c1c2!F13+nonpt!F13+nonroad!F13+ptegu!F13+ptnonipm!F13+pt_oilgas!F13+np_oilgas!F13+rwc!F13+'onroad all'!BJ13+afdust!BB13+ptfire!F13+ptagfire!F13+'cmv_c3 36'!F13</f>
        <v>126215.28541764866</v>
      </c>
      <c r="G14" s="27">
        <f>rail!G13+cmv_c1c2!G13+nonpt!G13+nonroad!G13+'onroad all'!BZ13+ptegu!BU13+ptnonipm!G13+pt_oilgas!G13+np_oilgas!G13+rwc!G13+ptfire!G13+ptagfire!G13+'cmv_c3 36'!G13</f>
        <v>10575.436059147411</v>
      </c>
      <c r="H14" s="27">
        <f>rail!H13+cmv_c1c2!H13+nonpt!H13+nonroad!H13+'onroad all'!CK13+ptegu!H13+ptnonipm!H13+pt_oilgas!H13+np_oilgas!H13+rwc!H13+ptfire!H13+ptagfire!H13+'cmv_c3 36'!H13+ag!C13</f>
        <v>326449.83405839338</v>
      </c>
      <c r="M14" s="29" t="s">
        <v>12</v>
      </c>
      <c r="N14" s="27">
        <f>B14+'biogenics 12'!H13</f>
        <v>1501961.3358258237</v>
      </c>
      <c r="O14" s="27">
        <f t="shared" si="1"/>
        <v>87046.206693726315</v>
      </c>
      <c r="P14" s="27">
        <f>D14+'biogenics 12'!R13</f>
        <v>98137.099665833404</v>
      </c>
      <c r="Q14" s="27">
        <f t="shared" si="2"/>
        <v>330204.89914711844</v>
      </c>
      <c r="R14" s="27">
        <f t="shared" si="3"/>
        <v>126215.28541764866</v>
      </c>
      <c r="S14" s="27">
        <f t="shared" si="4"/>
        <v>10575.436059147411</v>
      </c>
      <c r="T14" s="27">
        <f>H14+'biogenics 12'!X13</f>
        <v>1048699.5719583933</v>
      </c>
      <c r="V14" s="29" t="s">
        <v>12</v>
      </c>
      <c r="W14" s="27">
        <f>B14-ptfire!B13</f>
        <v>299324.59390582377</v>
      </c>
      <c r="X14" s="27">
        <f>C14-ptfire!C13</f>
        <v>69990.108249726312</v>
      </c>
      <c r="Y14" s="27">
        <f>D14-ptfire!D13</f>
        <v>70466.1756714894</v>
      </c>
      <c r="Z14" s="27">
        <f>E14-ptfire!E13</f>
        <v>225949.25863711844</v>
      </c>
      <c r="AA14" s="27">
        <f>F14-ptfire!F13</f>
        <v>37863.047465648662</v>
      </c>
      <c r="AB14" s="27">
        <f>G14-ptfire!G13</f>
        <v>3327.5479795474103</v>
      </c>
      <c r="AC14" s="27">
        <f>H14-ptfire!H13</f>
        <v>81268.432968393376</v>
      </c>
    </row>
    <row r="15" spans="1:29" x14ac:dyDescent="0.3">
      <c r="A15" s="29" t="s">
        <v>13</v>
      </c>
      <c r="B15" s="27">
        <f>rail!B14+cmv_c1c2!B14+nonpt!B14+nonroad!B14+'onroad all'!P14+ptegu!B14+ptnonipm!B14+pt_oilgas!B14+np_oilgas!B14+rwc!B14+ptfire!B14+ptagfire!B14+'cmv_c3 36'!B14</f>
        <v>1504981.2903064403</v>
      </c>
      <c r="C15" s="27">
        <f>rail!C14+cmv_c1c2!C14+nonpt!C14+nonroad!C14+'onroad all'!AP14+ptegu!C14+ptnonipm!C14+pt_oilgas!C14+np_oilgas!C14+rwc!C14+ag!B14+ptfire!C14+ptagfire!C14+'cmv_c3 36'!C14</f>
        <v>85027.250725768419</v>
      </c>
      <c r="D15" s="27">
        <f>rail!D14+cmv_c1c2!D14+nonpt!D14+nonroad!D14+'onroad all'!AF14+'onroad all'!AR14+'onroad all'!AS14+ptegu!AU14+ptnonipm!D14+pt_oilgas!D14+np_oilgas!D14+rwc!D14+ptfire!D14+ptagfire!D14+'cmv_c3 36'!D14</f>
        <v>382101.59079475119</v>
      </c>
      <c r="E15" s="27">
        <f>rail!E14+cmv_c1c2!E14+nonpt!E14+nonroad!E14+ptegu!E14+ptnonipm!E14+pt_oilgas!E14+np_oilgas!E14+rwc!E14+'onroad all'!BG14+afdust!BA14+ptfire!E14+ptagfire!E14+'cmv_c3 36'!E14</f>
        <v>449191.7840727868</v>
      </c>
      <c r="F15" s="27">
        <f>rail!F14+cmv_c1c2!F14+nonpt!F14+nonroad!F14+ptegu!F14+ptnonipm!F14+pt_oilgas!F14+np_oilgas!F14+rwc!F14+'onroad all'!BJ14+afdust!BB14+ptfire!F14+ptagfire!F14+'cmv_c3 36'!F14</f>
        <v>109723.49134701422</v>
      </c>
      <c r="G15" s="27">
        <f>rail!G14+cmv_c1c2!G14+nonpt!G14+nonroad!G14+'onroad all'!BZ14+ptegu!BU14+ptnonipm!G14+pt_oilgas!G14+np_oilgas!G14+rwc!G14+ptfire!G14+ptagfire!G14+'cmv_c3 36'!G14</f>
        <v>102993.37994927385</v>
      </c>
      <c r="H15" s="27">
        <f>rail!H14+cmv_c1c2!H14+nonpt!H14+nonroad!H14+'onroad all'!CK14+ptegu!H14+ptnonipm!H14+pt_oilgas!H14+np_oilgas!H14+rwc!H14+ptfire!H14+ptagfire!H14+'cmv_c3 36'!H14+ag!C14</f>
        <v>438305.649349079</v>
      </c>
      <c r="I15" s="47" t="s">
        <v>239</v>
      </c>
      <c r="M15" s="29" t="s">
        <v>13</v>
      </c>
      <c r="N15" s="27">
        <f>B15+'biogenics 12'!H14</f>
        <v>1592499.9493284402</v>
      </c>
      <c r="O15" s="27">
        <f t="shared" si="1"/>
        <v>85027.250725768419</v>
      </c>
      <c r="P15" s="27">
        <f>D15+'biogenics 12'!R14</f>
        <v>421022.85379721801</v>
      </c>
      <c r="Q15" s="27">
        <f t="shared" si="2"/>
        <v>449191.7840727868</v>
      </c>
      <c r="R15" s="27">
        <f t="shared" si="3"/>
        <v>109723.49134701422</v>
      </c>
      <c r="S15" s="27">
        <f t="shared" si="4"/>
        <v>102993.37994927385</v>
      </c>
      <c r="T15" s="27">
        <f>H15+'biogenics 12'!X14</f>
        <v>861041.63943307893</v>
      </c>
      <c r="V15" s="29" t="s">
        <v>13</v>
      </c>
      <c r="W15" s="27">
        <f>B15-ptfire!B14</f>
        <v>1424021.8588054404</v>
      </c>
      <c r="X15" s="27">
        <f>C15-ptfire!C14</f>
        <v>83696.081958668423</v>
      </c>
      <c r="Y15" s="27">
        <f>D15-ptfire!D14</f>
        <v>380872.58035955118</v>
      </c>
      <c r="Z15" s="27">
        <f>E15-ptfire!E14</f>
        <v>440844.82949988678</v>
      </c>
      <c r="AA15" s="27">
        <f>F15-ptfire!F14</f>
        <v>102649.80030751422</v>
      </c>
      <c r="AB15" s="27">
        <f>G15-ptfire!G14</f>
        <v>102346.95122469385</v>
      </c>
      <c r="AC15" s="27">
        <f>H15-ptfire!H14</f>
        <v>419170.10002307902</v>
      </c>
    </row>
    <row r="16" spans="1:29" x14ac:dyDescent="0.3">
      <c r="A16" s="29" t="s">
        <v>14</v>
      </c>
      <c r="B16" s="27">
        <f>rail!B15+cmv_c1c2!B15+nonpt!B15+nonroad!B15+'onroad all'!P15+ptegu!B15+ptnonipm!B15+pt_oilgas!B15+np_oilgas!B15+rwc!B15+ptfire!B15+ptagfire!B15+'cmv_c3 36'!B15</f>
        <v>1266855.5793973894</v>
      </c>
      <c r="C16" s="27">
        <f>rail!C15+cmv_c1c2!C15+nonpt!C15+nonroad!C15+'onroad all'!AP15+ptegu!C15+ptnonipm!C15+pt_oilgas!C15+np_oilgas!C15+rwc!C15+ag!B15+ptfire!C15+ptagfire!C15+'cmv_c3 36'!C15</f>
        <v>71884.322077966819</v>
      </c>
      <c r="D16" s="27">
        <f>rail!D15+cmv_c1c2!D15+nonpt!D15+nonroad!D15+'onroad all'!AF15+'onroad all'!AR15+'onroad all'!AS15+ptegu!AU15+ptnonipm!D15+pt_oilgas!D15+np_oilgas!D15+rwc!D15+ptfire!D15+ptagfire!D15+'cmv_c3 36'!D15</f>
        <v>330354.24361473677</v>
      </c>
      <c r="E16" s="27">
        <f>rail!E15+cmv_c1c2!E15+nonpt!E15+nonroad!E15+ptegu!E15+ptnonipm!E15+pt_oilgas!E15+np_oilgas!E15+rwc!E15+'onroad all'!BG15+afdust!BA15+ptfire!E15+ptagfire!E15+'cmv_c3 36'!E15</f>
        <v>289365.63600322756</v>
      </c>
      <c r="F16" s="27">
        <f>rail!F15+cmv_c1c2!F15+nonpt!F15+nonroad!F15+ptegu!F15+ptnonipm!F15+pt_oilgas!F15+np_oilgas!F15+rwc!F15+'onroad all'!BJ15+afdust!BB15+ptfire!F15+ptagfire!F15+'cmv_c3 36'!F15</f>
        <v>83381.944460572136</v>
      </c>
      <c r="G16" s="27">
        <f>rail!G15+cmv_c1c2!G15+nonpt!G15+nonroad!G15+'onroad all'!BZ15+ptegu!BU15+ptnonipm!G15+pt_oilgas!G15+np_oilgas!G15+rwc!G15+ptfire!G15+ptagfire!G15+'cmv_c3 36'!G15</f>
        <v>129316.56732664327</v>
      </c>
      <c r="H16" s="27">
        <f>rail!H15+cmv_c1c2!H15+nonpt!H15+nonroad!H15+'onroad all'!CK15+ptegu!H15+ptnonipm!H15+pt_oilgas!H15+np_oilgas!H15+rwc!H15+ptfire!H15+ptagfire!H15+'cmv_c3 36'!H15+ag!C15</f>
        <v>249126.94218630716</v>
      </c>
      <c r="I16" s="47" t="s">
        <v>239</v>
      </c>
      <c r="M16" s="29" t="s">
        <v>14</v>
      </c>
      <c r="N16" s="27">
        <f>B16+'biogenics 12'!H15</f>
        <v>1322809.1971613895</v>
      </c>
      <c r="O16" s="27">
        <f t="shared" si="1"/>
        <v>71884.322077966819</v>
      </c>
      <c r="P16" s="27">
        <f>D16+'biogenics 12'!R15</f>
        <v>351735.67027718434</v>
      </c>
      <c r="Q16" s="27">
        <f t="shared" si="2"/>
        <v>289365.63600322756</v>
      </c>
      <c r="R16" s="27">
        <f t="shared" si="3"/>
        <v>83381.944460572136</v>
      </c>
      <c r="S16" s="27">
        <f t="shared" si="4"/>
        <v>129316.56732664327</v>
      </c>
      <c r="T16" s="27">
        <f>H16+'biogenics 12'!X15</f>
        <v>529103.1821623072</v>
      </c>
      <c r="V16" s="29" t="s">
        <v>14</v>
      </c>
      <c r="W16" s="27">
        <f>B16-ptfire!B15</f>
        <v>1228943.9046613895</v>
      </c>
      <c r="X16" s="27">
        <f>C16-ptfire!C15</f>
        <v>71261.223562086816</v>
      </c>
      <c r="Y16" s="27">
        <f>D16-ptfire!D15</f>
        <v>329792.12041976675</v>
      </c>
      <c r="Z16" s="27">
        <f>E16-ptfire!E15</f>
        <v>285468.88995172753</v>
      </c>
      <c r="AA16" s="27">
        <f>F16-ptfire!F15</f>
        <v>80079.616641272136</v>
      </c>
      <c r="AB16" s="27">
        <f>G16-ptfire!G15</f>
        <v>129017.95449846327</v>
      </c>
      <c r="AC16" s="27">
        <f>H16-ptfire!H15</f>
        <v>240169.88915680716</v>
      </c>
    </row>
    <row r="17" spans="1:29" x14ac:dyDescent="0.3">
      <c r="A17" s="29" t="s">
        <v>15</v>
      </c>
      <c r="B17" s="27">
        <f>rail!B16+cmv_c1c2!B16+nonpt!B16+nonroad!B16+'onroad all'!P16+ptegu!B16+ptnonipm!B16+pt_oilgas!B16+np_oilgas!B16+rwc!B16+ptfire!B16+ptagfire!B16+'cmv_c3 36'!B16</f>
        <v>623326.70359573292</v>
      </c>
      <c r="C17" s="27">
        <f>rail!C16+cmv_c1c2!C16+nonpt!C16+nonroad!C16+'onroad all'!AP16+ptegu!C16+ptnonipm!C16+pt_oilgas!C16+np_oilgas!C16+rwc!C16+ag!B16+ptfire!C16+ptagfire!C16+'cmv_c3 36'!C16</f>
        <v>300860.30744362867</v>
      </c>
      <c r="D17" s="27">
        <f>rail!D16+cmv_c1c2!D16+nonpt!D16+nonroad!D16+'onroad all'!AF16+'onroad all'!AR16+'onroad all'!AS16+ptegu!AU16+ptnonipm!D16+pt_oilgas!D16+np_oilgas!D16+rwc!D16+ptfire!D16+ptagfire!D16+'cmv_c3 36'!D16</f>
        <v>165932.92771261628</v>
      </c>
      <c r="E17" s="27">
        <f>rail!E16+cmv_c1c2!E16+nonpt!E16+nonroad!E16+ptegu!E16+ptnonipm!E16+pt_oilgas!E16+np_oilgas!E16+rwc!E16+'onroad all'!BG16+afdust!BA16+ptfire!E16+ptagfire!E16+'cmv_c3 36'!E16</f>
        <v>199518.63034929274</v>
      </c>
      <c r="F17" s="27">
        <f>rail!F16+cmv_c1c2!F16+nonpt!F16+nonroad!F16+ptegu!F16+ptnonipm!F16+pt_oilgas!F16+np_oilgas!F16+rwc!F16+'onroad all'!BJ16+afdust!BB16+ptfire!F16+ptagfire!F16+'cmv_c3 36'!F16</f>
        <v>55443.288027806208</v>
      </c>
      <c r="G17" s="27">
        <f>rail!G16+cmv_c1c2!G16+nonpt!G16+nonroad!G16+'onroad all'!BZ16+ptegu!BU16+ptnonipm!G16+pt_oilgas!G16+np_oilgas!G16+rwc!G16+ptfire!G16+ptagfire!G16+'cmv_c3 36'!G16</f>
        <v>40946.895611492328</v>
      </c>
      <c r="H17" s="27">
        <f>rail!H16+cmv_c1c2!H16+nonpt!H16+nonroad!H16+'onroad all'!CK16+ptegu!H16+ptnonipm!H16+pt_oilgas!H16+np_oilgas!H16+rwc!H16+ptfire!H16+ptagfire!H16+'cmv_c3 36'!H16+ag!C16</f>
        <v>168371.59543515657</v>
      </c>
      <c r="I17" s="47" t="s">
        <v>239</v>
      </c>
      <c r="M17" s="29" t="s">
        <v>15</v>
      </c>
      <c r="N17" s="27">
        <f>B17+'biogenics 12'!H16</f>
        <v>700986.14419973281</v>
      </c>
      <c r="O17" s="27">
        <f t="shared" si="1"/>
        <v>300860.30744362867</v>
      </c>
      <c r="P17" s="27">
        <f>D17+'biogenics 12'!R16</f>
        <v>204752.47485795617</v>
      </c>
      <c r="Q17" s="27">
        <f t="shared" si="2"/>
        <v>199518.63034929274</v>
      </c>
      <c r="R17" s="27">
        <f t="shared" si="3"/>
        <v>55443.288027806208</v>
      </c>
      <c r="S17" s="27">
        <f t="shared" si="4"/>
        <v>40946.895611492328</v>
      </c>
      <c r="T17" s="27">
        <f>H17+'biogenics 12'!X16</f>
        <v>447348.2611481566</v>
      </c>
      <c r="V17" s="29" t="s">
        <v>15</v>
      </c>
      <c r="W17" s="27">
        <f>B17-ptfire!B16</f>
        <v>519834.64778573293</v>
      </c>
      <c r="X17" s="27">
        <f>C17-ptfire!C16</f>
        <v>299160.15411982866</v>
      </c>
      <c r="Y17" s="27">
        <f>D17-ptfire!D16</f>
        <v>164439.43983471626</v>
      </c>
      <c r="Z17" s="27">
        <f>E17-ptfire!E16</f>
        <v>188917.83504029273</v>
      </c>
      <c r="AA17" s="27">
        <f>F17-ptfire!F16</f>
        <v>46459.561127906207</v>
      </c>
      <c r="AB17" s="27">
        <f>G17-ptfire!G16</f>
        <v>40144.275861502327</v>
      </c>
      <c r="AC17" s="27">
        <f>H17-ptfire!H16</f>
        <v>143931.90254615658</v>
      </c>
    </row>
    <row r="18" spans="1:29" x14ac:dyDescent="0.3">
      <c r="A18" s="29" t="s">
        <v>16</v>
      </c>
      <c r="B18" s="27">
        <f>rail!B17+cmv_c1c2!B17+nonpt!B17+nonroad!B17+'onroad all'!P17+ptegu!B17+ptnonipm!B17+pt_oilgas!B17+np_oilgas!B17+rwc!B17+ptfire!B17+ptagfire!B17+'cmv_c3 36'!B17</f>
        <v>1514330.6831102972</v>
      </c>
      <c r="C18" s="27">
        <f>rail!C17+cmv_c1c2!C17+nonpt!C17+nonroad!C17+'onroad all'!AP17+ptegu!C17+ptnonipm!C17+pt_oilgas!C17+np_oilgas!C17+rwc!C17+ag!B17+ptfire!C17+ptagfire!C17+'cmv_c3 36'!C17</f>
        <v>217740.79008524356</v>
      </c>
      <c r="D18" s="27">
        <f>rail!D17+cmv_c1c2!D17+nonpt!D17+nonroad!D17+'onroad all'!AF17+'onroad all'!AR17+'onroad all'!AS17+ptegu!AU17+ptnonipm!D17+pt_oilgas!D17+np_oilgas!D17+rwc!D17+ptfire!D17+ptagfire!D17+'cmv_c3 36'!D17</f>
        <v>239765.99243372283</v>
      </c>
      <c r="E18" s="27">
        <f>rail!E17+cmv_c1c2!E17+nonpt!E17+nonroad!E17+ptegu!E17+ptnonipm!E17+pt_oilgas!E17+np_oilgas!E17+rwc!E17+'onroad all'!BG17+afdust!BA17+ptfire!E17+ptagfire!E17+'cmv_c3 36'!E17</f>
        <v>488328.17481258063</v>
      </c>
      <c r="F18" s="27">
        <f>rail!F17+cmv_c1c2!F17+nonpt!F17+nonroad!F17+ptegu!F17+ptnonipm!F17+pt_oilgas!F17+np_oilgas!F17+rwc!F17+'onroad all'!BJ17+afdust!BB17+ptfire!F17+ptagfire!F17+'cmv_c3 36'!F17</f>
        <v>175278.61957566859</v>
      </c>
      <c r="G18" s="27">
        <f>rail!G17+cmv_c1c2!G17+nonpt!G17+nonroad!G17+'onroad all'!BZ17+ptegu!BU17+ptnonipm!G17+pt_oilgas!G17+np_oilgas!G17+rwc!G17+ptfire!G17+ptagfire!G17+'cmv_c3 36'!G17</f>
        <v>21898.360778901992</v>
      </c>
      <c r="H18" s="27">
        <f>rail!H17+cmv_c1c2!H17+nonpt!H17+nonroad!H17+'onroad all'!CK17+ptegu!H17+ptnonipm!H17+pt_oilgas!H17+np_oilgas!H17+rwc!H17+ptfire!H17+ptagfire!H17+'cmv_c3 36'!H17+ag!C17</f>
        <v>373022.39943071018</v>
      </c>
      <c r="I18" s="47" t="s">
        <v>239</v>
      </c>
      <c r="M18" s="29" t="s">
        <v>16</v>
      </c>
      <c r="N18" s="27">
        <f>B18+'biogenics 12'!H17</f>
        <v>1670632.4979302962</v>
      </c>
      <c r="O18" s="27">
        <f t="shared" si="1"/>
        <v>217740.79008524356</v>
      </c>
      <c r="P18" s="27">
        <f>D18+'biogenics 12'!R17</f>
        <v>298704.28591317282</v>
      </c>
      <c r="Q18" s="27">
        <f t="shared" si="2"/>
        <v>488328.17481258063</v>
      </c>
      <c r="R18" s="27">
        <f t="shared" si="3"/>
        <v>175278.61957566859</v>
      </c>
      <c r="S18" s="27">
        <f t="shared" si="4"/>
        <v>21898.360778901992</v>
      </c>
      <c r="T18" s="27">
        <f>H18+'biogenics 12'!X17</f>
        <v>910644.48921070923</v>
      </c>
      <c r="V18" s="29" t="s">
        <v>16</v>
      </c>
      <c r="W18" s="27">
        <f>B18-ptfire!B17</f>
        <v>558366.7129702972</v>
      </c>
      <c r="X18" s="27">
        <f>C18-ptfire!C17</f>
        <v>184000.09061024355</v>
      </c>
      <c r="Y18" s="27">
        <f>D18-ptfire!D17</f>
        <v>218322.97937172282</v>
      </c>
      <c r="Z18" s="27">
        <f>E18-ptfire!E17</f>
        <v>361970.1968925806</v>
      </c>
      <c r="AA18" s="27">
        <f>F18-ptfire!F17</f>
        <v>74949.050135668585</v>
      </c>
      <c r="AB18" s="27">
        <f>G18-ptfire!G17</f>
        <v>14271.173553201992</v>
      </c>
      <c r="AC18" s="27">
        <f>H18-ptfire!H17</f>
        <v>206874.47380071017</v>
      </c>
    </row>
    <row r="19" spans="1:29" x14ac:dyDescent="0.3">
      <c r="A19" s="29" t="s">
        <v>17</v>
      </c>
      <c r="B19" s="27">
        <f>rail!B18+cmv_c1c2!B18+nonpt!B18+nonroad!B18+'onroad all'!P18+ptegu!B18+ptnonipm!B18+pt_oilgas!B18+np_oilgas!B18+rwc!B18+ptfire!B18+ptagfire!B18+'cmv_c3 36'!B18</f>
        <v>1092664.85187127</v>
      </c>
      <c r="C19" s="27">
        <f>rail!C18+cmv_c1c2!C18+nonpt!C18+nonroad!C18+'onroad all'!AP18+ptegu!C18+ptnonipm!C18+pt_oilgas!C18+np_oilgas!C18+rwc!C18+ag!B18+ptfire!C18+ptagfire!C18+'cmv_c3 36'!C18</f>
        <v>44140.468104027204</v>
      </c>
      <c r="D19" s="27">
        <f>rail!D18+cmv_c1c2!D18+nonpt!D18+nonroad!D18+'onroad all'!AF18+'onroad all'!AR18+'onroad all'!AS18+ptegu!AU18+ptnonipm!D18+pt_oilgas!D18+np_oilgas!D18+rwc!D18+ptfire!D18+ptagfire!D18+'cmv_c3 36'!D18</f>
        <v>232237.184861035</v>
      </c>
      <c r="E19" s="27">
        <f>rail!E18+cmv_c1c2!E18+nonpt!E18+nonroad!E18+ptegu!E18+ptnonipm!E18+pt_oilgas!E18+np_oilgas!E18+rwc!E18+'onroad all'!BG18+afdust!BA18+ptfire!E18+ptagfire!E18+'cmv_c3 36'!E18</f>
        <v>173878.46376069708</v>
      </c>
      <c r="F19" s="27">
        <f>rail!F18+cmv_c1c2!F18+nonpt!F18+nonroad!F18+ptegu!F18+ptnonipm!F18+pt_oilgas!F18+np_oilgas!F18+rwc!F18+'onroad all'!BJ18+afdust!BB18+ptfire!F18+ptagfire!F18+'cmv_c3 36'!F18</f>
        <v>86837.040436572526</v>
      </c>
      <c r="G19" s="27">
        <f>rail!G18+cmv_c1c2!G18+nonpt!G18+nonroad!G18+'onroad all'!BZ18+ptegu!BU18+ptnonipm!G18+pt_oilgas!G18+np_oilgas!G18+rwc!G18+ptfire!G18+ptagfire!G18+'cmv_c3 36'!G18</f>
        <v>96285.79999001199</v>
      </c>
      <c r="H19" s="27">
        <f>rail!H18+cmv_c1c2!H18+nonpt!H18+nonroad!H18+'onroad all'!CK18+ptegu!H18+ptnonipm!H18+pt_oilgas!H18+np_oilgas!H18+rwc!H18+ptfire!H18+ptagfire!H18+'cmv_c3 36'!H18+ag!C18</f>
        <v>294136.60298683366</v>
      </c>
      <c r="I19" s="47" t="s">
        <v>239</v>
      </c>
      <c r="M19" s="29" t="s">
        <v>17</v>
      </c>
      <c r="N19" s="27">
        <f>B19+'biogenics 12'!H18</f>
        <v>1174455.5414412699</v>
      </c>
      <c r="O19" s="27">
        <f t="shared" si="1"/>
        <v>44140.468104027204</v>
      </c>
      <c r="P19" s="27">
        <f>D19+'biogenics 12'!R18</f>
        <v>248119.0666304449</v>
      </c>
      <c r="Q19" s="27">
        <f t="shared" si="2"/>
        <v>173878.46376069708</v>
      </c>
      <c r="R19" s="27">
        <f t="shared" si="3"/>
        <v>86837.040436572526</v>
      </c>
      <c r="S19" s="27">
        <f t="shared" si="4"/>
        <v>96285.79999001199</v>
      </c>
      <c r="T19" s="27">
        <f>H19+'biogenics 12'!X18</f>
        <v>1003891.8999768336</v>
      </c>
      <c r="V19" s="29" t="s">
        <v>17</v>
      </c>
      <c r="W19" s="27">
        <f>B19-ptfire!B18</f>
        <v>733643.38258127007</v>
      </c>
      <c r="X19" s="27">
        <f>C19-ptfire!C18</f>
        <v>38216.575648027203</v>
      </c>
      <c r="Y19" s="27">
        <f>D19-ptfire!D18</f>
        <v>225720.72675903499</v>
      </c>
      <c r="Z19" s="27">
        <f>E19-ptfire!E18</f>
        <v>135910.92214969709</v>
      </c>
      <c r="AA19" s="27">
        <f>F19-ptfire!F18</f>
        <v>54661.157373572525</v>
      </c>
      <c r="AB19" s="27">
        <f>G19-ptfire!G18</f>
        <v>93093.094595011993</v>
      </c>
      <c r="AC19" s="27">
        <f>H19-ptfire!H18</f>
        <v>208980.65218083368</v>
      </c>
    </row>
    <row r="20" spans="1:29" x14ac:dyDescent="0.3">
      <c r="A20" s="29" t="s">
        <v>18</v>
      </c>
      <c r="B20" s="27">
        <f>rail!B19+cmv_c1c2!B19+nonpt!B19+nonroad!B19+'onroad all'!P19+ptegu!B19+ptnonipm!B19+pt_oilgas!B19+np_oilgas!B19+rwc!B19+ptfire!B19+ptagfire!B19+'cmv_c3 36'!B19</f>
        <v>1214009.6320640531</v>
      </c>
      <c r="C20" s="27">
        <f>rail!C19+cmv_c1c2!C19+nonpt!C19+nonroad!C19+'onroad all'!AP19+ptegu!C19+ptnonipm!C19+pt_oilgas!C19+np_oilgas!C19+rwc!C19+ag!B19+ptfire!C19+ptagfire!C19+'cmv_c3 36'!C19</f>
        <v>61442.454911921472</v>
      </c>
      <c r="D20" s="27">
        <f>rail!D19+cmv_c1c2!D19+nonpt!D19+nonroad!D19+'onroad all'!AF19+'onroad all'!AR19+'onroad all'!AS19+ptegu!AU19+ptnonipm!D19+pt_oilgas!D19+np_oilgas!D19+rwc!D19+ptfire!D19+ptagfire!D19+'cmv_c3 36'!D19</f>
        <v>330406.55471072765</v>
      </c>
      <c r="E20" s="27">
        <f>rail!E19+cmv_c1c2!E19+nonpt!E19+nonroad!E19+ptegu!E19+ptnonipm!E19+pt_oilgas!E19+np_oilgas!E19+rwc!E19+'onroad all'!BG19+afdust!BA19+ptfire!E19+ptagfire!E19+'cmv_c3 36'!E19</f>
        <v>199587.50025364067</v>
      </c>
      <c r="F20" s="27">
        <f>rail!F19+cmv_c1c2!F19+nonpt!F19+nonroad!F19+ptegu!F19+ptnonipm!F19+pt_oilgas!F19+np_oilgas!F19+rwc!F19+'onroad all'!BJ19+afdust!BB19+ptfire!F19+ptagfire!F19+'cmv_c3 36'!F19</f>
        <v>92998.217868328415</v>
      </c>
      <c r="G20" s="27">
        <f>rail!G19+cmv_c1c2!G19+nonpt!G19+nonroad!G19+'onroad all'!BZ19+ptegu!BU19+ptnonipm!G19+pt_oilgas!G19+np_oilgas!G19+rwc!G19+ptfire!G19+ptagfire!G19+'cmv_c3 36'!G19</f>
        <v>133876.90201744583</v>
      </c>
      <c r="H20" s="27">
        <f>rail!H19+cmv_c1c2!H19+nonpt!H19+nonroad!H19+'onroad all'!CK19+ptegu!H19+ptnonipm!H19+pt_oilgas!H19+np_oilgas!H19+rwc!H19+ptfire!H19+ptagfire!H19+'cmv_c3 36'!H19+ag!C19</f>
        <v>358584.11913302599</v>
      </c>
      <c r="I20" s="47" t="s">
        <v>239</v>
      </c>
      <c r="M20" s="29" t="s">
        <v>18</v>
      </c>
      <c r="N20" s="27">
        <f>B20+'biogenics 12'!H19</f>
        <v>1400043.6856340531</v>
      </c>
      <c r="O20" s="27">
        <f t="shared" si="1"/>
        <v>61442.454911921472</v>
      </c>
      <c r="P20" s="27">
        <f>D20+'biogenics 12'!R19</f>
        <v>343982.72339072765</v>
      </c>
      <c r="Q20" s="27">
        <f t="shared" si="2"/>
        <v>199587.50025364067</v>
      </c>
      <c r="R20" s="27">
        <f t="shared" si="3"/>
        <v>92998.217868328415</v>
      </c>
      <c r="S20" s="27">
        <f t="shared" si="4"/>
        <v>133876.90201744583</v>
      </c>
      <c r="T20" s="27">
        <f>H20+'biogenics 12'!X19</f>
        <v>1759761.7956330162</v>
      </c>
      <c r="V20" s="29" t="s">
        <v>18</v>
      </c>
      <c r="W20" s="27">
        <f>B20-ptfire!B19</f>
        <v>741266.68154405314</v>
      </c>
      <c r="X20" s="27">
        <f>C20-ptfire!C19</f>
        <v>53696.751219221471</v>
      </c>
      <c r="Y20" s="27">
        <f>D20-ptfire!D19</f>
        <v>324637.22052672767</v>
      </c>
      <c r="Z20" s="27">
        <f>E20-ptfire!E19</f>
        <v>152104.15902764068</v>
      </c>
      <c r="AA20" s="27">
        <f>F20-ptfire!F19</f>
        <v>52758.098375328416</v>
      </c>
      <c r="AB20" s="27">
        <f>G20-ptfire!G19</f>
        <v>130532.53123334583</v>
      </c>
      <c r="AC20" s="27">
        <f>H20-ptfire!H19</f>
        <v>247239.63132302597</v>
      </c>
    </row>
    <row r="21" spans="1:29" x14ac:dyDescent="0.3">
      <c r="A21" s="29" t="s">
        <v>19</v>
      </c>
      <c r="B21" s="27">
        <f>rail!B20+cmv_c1c2!B20+nonpt!B20+nonroad!B20+'onroad all'!P20+ptegu!B20+ptnonipm!B20+pt_oilgas!B20+np_oilgas!B20+rwc!B20+ptfire!B20+ptagfire!B20+'cmv_c3 36'!B20</f>
        <v>263561.23246391059</v>
      </c>
      <c r="C21" s="27">
        <f>rail!C20+cmv_c1c2!C20+nonpt!C20+nonroad!C20+'onroad all'!AP20+ptegu!C20+ptnonipm!C20+pt_oilgas!C20+np_oilgas!C20+rwc!C20+ag!B20+ptfire!C20+ptagfire!C20+'cmv_c3 36'!C20</f>
        <v>4465.9574590944176</v>
      </c>
      <c r="D21" s="27">
        <f>rail!D20+cmv_c1c2!D20+nonpt!D20+nonroad!D20+'onroad all'!AF20+'onroad all'!AR20+'onroad all'!AS20+ptegu!AU20+ptnonipm!D20+pt_oilgas!D20+np_oilgas!D20+rwc!D20+ptfire!D20+ptagfire!D20+'cmv_c3 36'!D20</f>
        <v>47634.291660247502</v>
      </c>
      <c r="E21" s="27">
        <f>rail!E20+cmv_c1c2!E20+nonpt!E20+nonroad!E20+ptegu!E20+ptnonipm!E20+pt_oilgas!E20+np_oilgas!E20+rwc!E20+'onroad all'!BG20+afdust!BA20+ptfire!E20+ptagfire!E20+'cmv_c3 36'!E20</f>
        <v>21196.318969072192</v>
      </c>
      <c r="F21" s="27">
        <f>rail!F20+cmv_c1c2!F20+nonpt!F20+nonroad!F20+ptegu!F20+ptnonipm!F20+pt_oilgas!F20+np_oilgas!F20+rwc!F20+'onroad all'!BJ20+afdust!BB20+ptfire!F20+ptagfire!F20+'cmv_c3 36'!F20</f>
        <v>14043.945032227575</v>
      </c>
      <c r="G21" s="27">
        <f>rail!G20+cmv_c1c2!G20+nonpt!G20+nonroad!G20+'onroad all'!BZ20+ptegu!BU20+ptnonipm!G20+pt_oilgas!G20+np_oilgas!G20+rwc!G20+ptfire!G20+ptagfire!G20+'cmv_c3 36'!G20</f>
        <v>9106.497843500445</v>
      </c>
      <c r="H21" s="27">
        <f>rail!H20+cmv_c1c2!H20+nonpt!H20+nonroad!H20+'onroad all'!CK20+ptegu!H20+ptnonipm!H20+pt_oilgas!H20+np_oilgas!H20+rwc!H20+ptfire!H20+ptagfire!H20+'cmv_c3 36'!H20+ag!C20</f>
        <v>52589.691116033791</v>
      </c>
      <c r="I21" s="47" t="s">
        <v>239</v>
      </c>
      <c r="M21" s="29" t="s">
        <v>19</v>
      </c>
      <c r="N21" s="27">
        <f>B21+'biogenics 12'!H20</f>
        <v>350417.0071639106</v>
      </c>
      <c r="O21" s="27">
        <f t="shared" si="1"/>
        <v>4465.9574590944176</v>
      </c>
      <c r="P21" s="27">
        <f>D21+'biogenics 12'!R20</f>
        <v>50007.170992113701</v>
      </c>
      <c r="Q21" s="27">
        <f t="shared" si="2"/>
        <v>21196.318969072192</v>
      </c>
      <c r="R21" s="27">
        <f t="shared" si="3"/>
        <v>14043.945032227575</v>
      </c>
      <c r="S21" s="27">
        <f t="shared" si="4"/>
        <v>9106.497843500445</v>
      </c>
      <c r="T21" s="27">
        <f>H21+'biogenics 12'!X20</f>
        <v>486965.21971603273</v>
      </c>
      <c r="V21" s="29" t="s">
        <v>19</v>
      </c>
      <c r="W21" s="27">
        <f>B21-ptfire!B20</f>
        <v>255722.96315601061</v>
      </c>
      <c r="X21" s="27">
        <f>C21-ptfire!C20</f>
        <v>4337.6090915344175</v>
      </c>
      <c r="Y21" s="27">
        <f>D21-ptfire!D20</f>
        <v>47542.631299787499</v>
      </c>
      <c r="Z21" s="27">
        <f>E21-ptfire!E20</f>
        <v>20412.594465412192</v>
      </c>
      <c r="AA21" s="27">
        <f>F21-ptfire!F20</f>
        <v>13379.772691267575</v>
      </c>
      <c r="AB21" s="27">
        <f>G21-ptfire!G20</f>
        <v>9052.2713426004448</v>
      </c>
      <c r="AC21" s="27">
        <f>H21-ptfire!H20</f>
        <v>50744.67059373379</v>
      </c>
    </row>
    <row r="22" spans="1:29" x14ac:dyDescent="0.3">
      <c r="A22" s="29" t="s">
        <v>20</v>
      </c>
      <c r="B22" s="27">
        <f>rail!B21+cmv_c1c2!B21+nonpt!B21+nonroad!B21+'onroad all'!P21+ptegu!B21+ptnonipm!B21+pt_oilgas!B21+np_oilgas!B21+rwc!B21+ptfire!B21+ptagfire!B21+'cmv_c3 36'!B21</f>
        <v>611356.70417789207</v>
      </c>
      <c r="C22" s="27">
        <f>rail!C21+cmv_c1c2!C21+nonpt!C21+nonroad!C21+'onroad all'!AP21+ptegu!C21+ptnonipm!C21+pt_oilgas!C21+np_oilgas!C21+rwc!C21+ag!B21+ptfire!C21+ptagfire!C21+'cmv_c3 36'!C21</f>
        <v>16331.72660045876</v>
      </c>
      <c r="D22" s="27">
        <f>rail!D21+cmv_c1c2!D21+nonpt!D21+nonroad!D21+'onroad all'!AF21+'onroad all'!AR21+'onroad all'!AS21+ptegu!AU21+ptnonipm!D21+pt_oilgas!D21+np_oilgas!D21+rwc!D21+ptfire!D21+ptagfire!D21+'cmv_c3 36'!D21</f>
        <v>113114.69965856087</v>
      </c>
      <c r="E22" s="27">
        <f>rail!E21+cmv_c1c2!E21+nonpt!E21+nonroad!E21+ptegu!E21+ptnonipm!E21+pt_oilgas!E21+np_oilgas!E21+rwc!E21+'onroad all'!BG21+afdust!BA21+ptfire!E21+ptagfire!E21+'cmv_c3 36'!E21</f>
        <v>56215.681566656414</v>
      </c>
      <c r="F22" s="27">
        <f>rail!F21+cmv_c1c2!F21+nonpt!F21+nonroad!F21+ptegu!F21+ptnonipm!F21+pt_oilgas!F21+np_oilgas!F21+rwc!F21+'onroad all'!BJ21+afdust!BB21+ptfire!F21+ptagfire!F21+'cmv_c3 36'!F21</f>
        <v>20589.140556353999</v>
      </c>
      <c r="G22" s="27">
        <f>rail!G21+cmv_c1c2!G21+nonpt!G21+nonroad!G21+'onroad all'!BZ21+ptegu!BU21+ptnonipm!G21+pt_oilgas!G21+np_oilgas!G21+rwc!G21+ptfire!G21+ptagfire!G21+'cmv_c3 36'!G21</f>
        <v>32533.378676699198</v>
      </c>
      <c r="H22" s="27">
        <f>rail!H21+cmv_c1c2!H21+nonpt!H21+nonroad!H21+'onroad all'!CK21+ptegu!H21+ptnonipm!H21+pt_oilgas!H21+np_oilgas!H21+rwc!H21+ptfire!H21+ptagfire!H21+'cmv_c3 36'!H21+ag!C21</f>
        <v>104449.69510709192</v>
      </c>
      <c r="I22" s="47" t="s">
        <v>239</v>
      </c>
      <c r="M22" s="29" t="s">
        <v>20</v>
      </c>
      <c r="N22" s="27">
        <f>B22+'biogenics 12'!H21</f>
        <v>631277.5932478921</v>
      </c>
      <c r="O22" s="27">
        <f t="shared" si="1"/>
        <v>16331.72660045876</v>
      </c>
      <c r="P22" s="27">
        <f>D22+'biogenics 12'!R21</f>
        <v>116084.35156794087</v>
      </c>
      <c r="Q22" s="27">
        <f t="shared" si="2"/>
        <v>56215.681566656414</v>
      </c>
      <c r="R22" s="27">
        <f t="shared" si="3"/>
        <v>20589.140556353999</v>
      </c>
      <c r="S22" s="27">
        <f t="shared" si="4"/>
        <v>32533.378676699198</v>
      </c>
      <c r="T22" s="27">
        <f>H22+'biogenics 12'!X21</f>
        <v>261829.39133709192</v>
      </c>
      <c r="V22" s="29" t="s">
        <v>20</v>
      </c>
      <c r="W22" s="27">
        <f>B22-ptfire!B21</f>
        <v>605618.32642809208</v>
      </c>
      <c r="X22" s="27">
        <f>C22-ptfire!C21</f>
        <v>16237.41043453876</v>
      </c>
      <c r="Y22" s="27">
        <f>D22-ptfire!D21</f>
        <v>113029.46537032088</v>
      </c>
      <c r="Z22" s="27">
        <f>E22-ptfire!E21</f>
        <v>55625.728892656414</v>
      </c>
      <c r="AA22" s="27">
        <f>F22-ptfire!F21</f>
        <v>20089.180546363998</v>
      </c>
      <c r="AB22" s="27">
        <f>G22-ptfire!G21</f>
        <v>32488.134427189198</v>
      </c>
      <c r="AC22" s="27">
        <f>H22-ptfire!H21</f>
        <v>103093.89780589192</v>
      </c>
    </row>
    <row r="23" spans="1:29" x14ac:dyDescent="0.3">
      <c r="A23" s="29" t="s">
        <v>21</v>
      </c>
      <c r="B23" s="27">
        <f>rail!B22+cmv_c1c2!B22+nonpt!B22+nonroad!B22+'onroad all'!P22+ptegu!B22+ptnonipm!B22+pt_oilgas!B22+np_oilgas!B22+rwc!B22+ptfire!B22+ptagfire!B22+'cmv_c3 36'!B22</f>
        <v>636207.00376849819</v>
      </c>
      <c r="C23" s="27">
        <f>rail!C22+cmv_c1c2!C22+nonpt!C22+nonroad!C22+'onroad all'!AP22+ptegu!C22+ptnonipm!C22+pt_oilgas!C22+np_oilgas!C22+rwc!C22+ag!B22+ptfire!C22+ptagfire!C22+'cmv_c3 36'!C22</f>
        <v>5570.8052276917197</v>
      </c>
      <c r="D23" s="27">
        <f>rail!D22+cmv_c1c2!D22+nonpt!D22+nonroad!D22+'onroad all'!AF22+'onroad all'!AR22+'onroad all'!AS22+ptegu!AU22+ptnonipm!D22+pt_oilgas!D22+np_oilgas!D22+rwc!D22+ptfire!D22+ptagfire!D22+'cmv_c3 36'!D22</f>
        <v>115097.46321417394</v>
      </c>
      <c r="E23" s="27">
        <f>rail!E22+cmv_c1c2!E22+nonpt!E22+nonroad!E22+ptegu!E22+ptnonipm!E22+pt_oilgas!E22+np_oilgas!E22+rwc!E22+'onroad all'!BG22+afdust!BA22+ptfire!E22+ptagfire!E22+'cmv_c3 36'!E22</f>
        <v>63530.035439738866</v>
      </c>
      <c r="F23" s="27">
        <f>rail!F22+cmv_c1c2!F22+nonpt!F22+nonroad!F22+ptegu!F22+ptnonipm!F22+pt_oilgas!F22+np_oilgas!F22+rwc!F22+'onroad all'!BJ22+afdust!BB22+ptfire!F22+ptagfire!F22+'cmv_c3 36'!F22</f>
        <v>27096.031423977001</v>
      </c>
      <c r="G23" s="27">
        <f>rail!G22+cmv_c1c2!G22+nonpt!G22+nonroad!G22+'onroad all'!BZ22+ptegu!BU22+ptnonipm!G22+pt_oilgas!G22+np_oilgas!G22+rwc!G22+ptfire!G22+ptagfire!G22+'cmv_c3 36'!G22</f>
        <v>14639.330488371528</v>
      </c>
      <c r="H23" s="27">
        <f>rail!H22+cmv_c1c2!H22+nonpt!H22+nonroad!H22+'onroad all'!CK22+ptegu!H22+ptnonipm!H22+pt_oilgas!H22+np_oilgas!H22+rwc!H22+ptfire!H22+ptagfire!H22+'cmv_c3 36'!H22+ag!C22</f>
        <v>133327.98204411866</v>
      </c>
      <c r="I23" s="47" t="s">
        <v>239</v>
      </c>
      <c r="M23" s="29" t="s">
        <v>21</v>
      </c>
      <c r="N23" s="27">
        <f>B23+'biogenics 12'!H22</f>
        <v>650490.07747849822</v>
      </c>
      <c r="O23" s="27">
        <f t="shared" si="1"/>
        <v>5570.8052276917197</v>
      </c>
      <c r="P23" s="27">
        <f>D23+'biogenics 12'!R22</f>
        <v>115970.73251943794</v>
      </c>
      <c r="Q23" s="27">
        <f t="shared" si="2"/>
        <v>63530.035439738866</v>
      </c>
      <c r="R23" s="27">
        <f t="shared" si="3"/>
        <v>27096.031423977001</v>
      </c>
      <c r="S23" s="27">
        <f t="shared" si="4"/>
        <v>14639.330488371528</v>
      </c>
      <c r="T23" s="27">
        <f>H23+'biogenics 12'!X22</f>
        <v>240995.75301411765</v>
      </c>
      <c r="V23" s="29" t="s">
        <v>21</v>
      </c>
      <c r="W23" s="27">
        <f>B23-ptfire!B22</f>
        <v>627801.41918849817</v>
      </c>
      <c r="X23" s="27">
        <f>C23-ptfire!C22</f>
        <v>5432.6798456917195</v>
      </c>
      <c r="Y23" s="27">
        <f>D23-ptfire!D22</f>
        <v>114973.90037817394</v>
      </c>
      <c r="Z23" s="27">
        <f>E23-ptfire!E22</f>
        <v>62667.019053738863</v>
      </c>
      <c r="AA23" s="27">
        <f>F23-ptfire!F22</f>
        <v>26364.656250977001</v>
      </c>
      <c r="AB23" s="27">
        <f>G23-ptfire!G22</f>
        <v>14573.455773371528</v>
      </c>
      <c r="AC23" s="27">
        <f>H23-ptfire!H22</f>
        <v>131342.36311711866</v>
      </c>
    </row>
    <row r="24" spans="1:29" x14ac:dyDescent="0.3">
      <c r="A24" s="29" t="s">
        <v>22</v>
      </c>
      <c r="B24" s="27">
        <f>rail!B23+cmv_c1c2!B23+nonpt!B23+nonroad!B23+'onroad all'!P23+ptegu!B23+ptnonipm!B23+pt_oilgas!B23+np_oilgas!B23+rwc!B23+ptfire!B23+ptagfire!B23+'cmv_c3 36'!B23</f>
        <v>1418603.2223086008</v>
      </c>
      <c r="C24" s="27">
        <f>rail!C23+cmv_c1c2!C23+nonpt!C23+nonroad!C23+'onroad all'!AP23+ptegu!C23+ptnonipm!C23+pt_oilgas!C23+np_oilgas!C23+rwc!C23+ag!B23+ptfire!C23+ptagfire!C23+'cmv_c3 36'!C23</f>
        <v>44830.086436341553</v>
      </c>
      <c r="D24" s="27">
        <f>rail!D23+cmv_c1c2!D23+nonpt!D23+nonroad!D23+'onroad all'!AF23+'onroad all'!AR23+'onroad all'!AS23+ptegu!AU23+ptnonipm!D23+pt_oilgas!D23+np_oilgas!D23+rwc!D23+ptfire!D23+ptagfire!D23+'cmv_c3 36'!D23</f>
        <v>310221.46564164886</v>
      </c>
      <c r="E24" s="27">
        <f>rail!E23+cmv_c1c2!E23+nonpt!E23+nonroad!E23+ptegu!E23+ptnonipm!E23+pt_oilgas!E23+np_oilgas!E23+rwc!E23+'onroad all'!BG23+afdust!BA23+ptfire!E23+ptagfire!E23+'cmv_c3 36'!E23</f>
        <v>169531.45309083106</v>
      </c>
      <c r="F24" s="27">
        <f>rail!F23+cmv_c1c2!F23+nonpt!F23+nonroad!F23+ptegu!F23+ptnonipm!F23+pt_oilgas!F23+np_oilgas!F23+rwc!F23+'onroad all'!BJ23+afdust!BB23+ptfire!F23+ptagfire!F23+'cmv_c3 36'!F23</f>
        <v>67057.522351056643</v>
      </c>
      <c r="G24" s="27">
        <f>rail!G23+cmv_c1c2!G23+nonpt!G23+nonroad!G23+'onroad all'!BZ23+ptegu!BU23+ptnonipm!G23+pt_oilgas!G23+np_oilgas!G23+rwc!G23+ptfire!G23+ptagfire!G23+'cmv_c3 36'!G23</f>
        <v>102292.16091725315</v>
      </c>
      <c r="H24" s="27">
        <f>rail!H23+cmv_c1c2!H23+nonpt!H23+nonroad!H23+'onroad all'!CK23+ptegu!H23+ptnonipm!H23+pt_oilgas!H23+np_oilgas!H23+rwc!H23+ptfire!H23+ptagfire!H23+'cmv_c3 36'!H23+ag!C23</f>
        <v>330677.65565179026</v>
      </c>
      <c r="I24" s="47" t="s">
        <v>239</v>
      </c>
      <c r="M24" s="29" t="s">
        <v>22</v>
      </c>
      <c r="N24" s="27">
        <f>B24+'biogenics 12'!H23</f>
        <v>1520414.6870586008</v>
      </c>
      <c r="O24" s="27">
        <f t="shared" si="1"/>
        <v>44830.086436341553</v>
      </c>
      <c r="P24" s="27">
        <f>D24+'biogenics 12'!R23</f>
        <v>324830.35061597923</v>
      </c>
      <c r="Q24" s="27">
        <f t="shared" si="2"/>
        <v>169531.45309083106</v>
      </c>
      <c r="R24" s="27">
        <f t="shared" si="3"/>
        <v>67057.522351056643</v>
      </c>
      <c r="S24" s="27">
        <f t="shared" si="4"/>
        <v>102292.16091725315</v>
      </c>
      <c r="T24" s="27">
        <f>H24+'biogenics 12'!X23</f>
        <v>922925.6813117892</v>
      </c>
      <c r="V24" s="29" t="s">
        <v>22</v>
      </c>
      <c r="W24" s="27">
        <f>B24-ptfire!B23</f>
        <v>1368352.2947226008</v>
      </c>
      <c r="X24" s="27">
        <f>C24-ptfire!C23</f>
        <v>44007.07905598155</v>
      </c>
      <c r="Y24" s="27">
        <f>D24-ptfire!D23</f>
        <v>309624.06316850887</v>
      </c>
      <c r="Z24" s="27">
        <f>E24-ptfire!E23</f>
        <v>164498.31358613106</v>
      </c>
      <c r="AA24" s="27">
        <f>F24-ptfire!F23</f>
        <v>62792.155278956641</v>
      </c>
      <c r="AB24" s="27">
        <f>G24-ptfire!G23</f>
        <v>101941.50314251315</v>
      </c>
      <c r="AC24" s="27">
        <f>H24-ptfire!H23</f>
        <v>318846.54382079025</v>
      </c>
    </row>
    <row r="25" spans="1:29" x14ac:dyDescent="0.3">
      <c r="A25" s="29" t="s">
        <v>23</v>
      </c>
      <c r="B25" s="27">
        <f>rail!B24+cmv_c1c2!B24+nonpt!B24+nonroad!B24+'onroad all'!P24+ptegu!B24+ptnonipm!B24+pt_oilgas!B24+np_oilgas!B24+rwc!B24+ptfire!B24+ptagfire!B24+'cmv_c3 36'!B24</f>
        <v>1429751.9774054526</v>
      </c>
      <c r="C25" s="27">
        <f>rail!C24+cmv_c1c2!C24+nonpt!C24+nonroad!C24+'onroad all'!AP24+ptegu!C24+ptnonipm!C24+pt_oilgas!C24+np_oilgas!C24+rwc!C24+ag!B24+ptfire!C24+ptagfire!C24+'cmv_c3 36'!C24</f>
        <v>156128.0394473357</v>
      </c>
      <c r="D25" s="27">
        <f>rail!D24+cmv_c1c2!D24+nonpt!D24+nonroad!D24+'onroad all'!AF24+'onroad all'!AR24+'onroad all'!AS24+ptegu!AU24+ptnonipm!D24+pt_oilgas!D24+np_oilgas!D24+rwc!D24+ptfire!D24+ptagfire!D24+'cmv_c3 36'!D24</f>
        <v>223790.61209977616</v>
      </c>
      <c r="E25" s="27">
        <f>rail!E24+cmv_c1c2!E24+nonpt!E24+nonroad!E24+ptegu!E24+ptnonipm!E24+pt_oilgas!E24+np_oilgas!E24+rwc!E24+'onroad all'!BG24+afdust!BA24+ptfire!E24+ptagfire!E24+'cmv_c3 36'!E24</f>
        <v>267140.38796231744</v>
      </c>
      <c r="F25" s="27">
        <f>rail!F24+cmv_c1c2!F24+nonpt!F24+nonroad!F24+ptegu!F24+ptnonipm!F24+pt_oilgas!F24+np_oilgas!F24+rwc!F24+'onroad all'!BJ24+afdust!BB24+ptfire!F24+ptagfire!F24+'cmv_c3 36'!F24</f>
        <v>121705.98856416013</v>
      </c>
      <c r="G25" s="27">
        <f>rail!G24+cmv_c1c2!G24+nonpt!G24+nonroad!G24+'onroad all'!BZ24+ptegu!BU24+ptnonipm!G24+pt_oilgas!G24+np_oilgas!G24+rwc!G24+ptfire!G24+ptagfire!G24+'cmv_c3 36'!G24</f>
        <v>33954.262283224642</v>
      </c>
      <c r="H25" s="27">
        <f>rail!H24+cmv_c1c2!H24+nonpt!H24+nonroad!H24+'onroad all'!CK24+ptegu!H24+ptnonipm!H24+pt_oilgas!H24+np_oilgas!H24+rwc!H24+ptfire!H24+ptagfire!H24+'cmv_c3 36'!H24+ag!C24</f>
        <v>301538.47804311983</v>
      </c>
      <c r="I25" s="47" t="s">
        <v>239</v>
      </c>
      <c r="M25" s="29" t="s">
        <v>23</v>
      </c>
      <c r="N25" s="27">
        <f>B25+'biogenics 12'!H24</f>
        <v>1537522.0529344527</v>
      </c>
      <c r="O25" s="27">
        <f t="shared" si="1"/>
        <v>156128.0394473357</v>
      </c>
      <c r="P25" s="27">
        <f>D25+'biogenics 12'!R24</f>
        <v>251954.80760934955</v>
      </c>
      <c r="Q25" s="27">
        <f t="shared" si="2"/>
        <v>267140.38796231744</v>
      </c>
      <c r="R25" s="27">
        <f t="shared" si="3"/>
        <v>121705.98856416013</v>
      </c>
      <c r="S25" s="27">
        <f t="shared" si="4"/>
        <v>33954.262283224642</v>
      </c>
      <c r="T25" s="27">
        <f>H25+'biogenics 12'!X24</f>
        <v>797891.03358111985</v>
      </c>
      <c r="V25" s="29" t="s">
        <v>23</v>
      </c>
      <c r="W25" s="27">
        <f>B25-ptfire!B24</f>
        <v>1186016.3829954527</v>
      </c>
      <c r="X25" s="27">
        <f>C25-ptfire!C24</f>
        <v>152146.83822333571</v>
      </c>
      <c r="Y25" s="27">
        <f>D25-ptfire!D24</f>
        <v>221449.67744207615</v>
      </c>
      <c r="Z25" s="27">
        <f>E25-ptfire!E24</f>
        <v>243224.88792031744</v>
      </c>
      <c r="AA25" s="27">
        <f>F25-ptfire!F24</f>
        <v>101438.61582816012</v>
      </c>
      <c r="AB25" s="27">
        <f>G25-ptfire!G24</f>
        <v>32423.729091224643</v>
      </c>
      <c r="AC25" s="27">
        <f>H25-ptfire!H24</f>
        <v>244308.68819111981</v>
      </c>
    </row>
    <row r="26" spans="1:29" x14ac:dyDescent="0.3">
      <c r="A26" s="29" t="s">
        <v>24</v>
      </c>
      <c r="B26" s="27">
        <f>rail!B25+cmv_c1c2!B25+nonpt!B25+nonroad!B25+'onroad all'!P25+ptegu!B25+ptnonipm!B25+pt_oilgas!B25+np_oilgas!B25+rwc!B25+ptfire!B25+ptagfire!B25+'cmv_c3 36'!B25</f>
        <v>760749.54531645495</v>
      </c>
      <c r="C26" s="27">
        <f>rail!C25+cmv_c1c2!C25+nonpt!C25+nonroad!C25+'onroad all'!AP25+ptegu!C25+ptnonipm!C25+pt_oilgas!C25+np_oilgas!C25+rwc!C25+ag!B25+ptfire!C25+ptagfire!C25+'cmv_c3 36'!C25</f>
        <v>64665.413315350554</v>
      </c>
      <c r="D26" s="27">
        <f>rail!D25+cmv_c1c2!D25+nonpt!D25+nonroad!D25+'onroad all'!AF25+'onroad all'!AR25+'onroad all'!AS25+ptegu!AU25+ptnonipm!D25+pt_oilgas!D25+np_oilgas!D25+rwc!D25+ptfire!D25+ptagfire!D25+'cmv_c3 36'!D25</f>
        <v>146003.81278179056</v>
      </c>
      <c r="E26" s="27">
        <f>rail!E25+cmv_c1c2!E25+nonpt!E25+nonroad!E25+ptegu!E25+ptnonipm!E25+pt_oilgas!E25+np_oilgas!E25+rwc!E25+'onroad all'!BG25+afdust!BA25+ptfire!E25+ptagfire!E25+'cmv_c3 36'!E25</f>
        <v>185428.72205951388</v>
      </c>
      <c r="F26" s="27">
        <f>rail!F25+cmv_c1c2!F25+nonpt!F25+nonroad!F25+ptegu!F25+ptnonipm!F25+pt_oilgas!F25+np_oilgas!F25+rwc!F25+'onroad all'!BJ25+afdust!BB25+ptfire!F25+ptagfire!F25+'cmv_c3 36'!F25</f>
        <v>59020.108551254314</v>
      </c>
      <c r="G26" s="27">
        <f>rail!G25+cmv_c1c2!G25+nonpt!G25+nonroad!G25+'onroad all'!BZ25+ptegu!BU25+ptnonipm!G25+pt_oilgas!G25+np_oilgas!G25+rwc!G25+ptfire!G25+ptagfire!G25+'cmv_c3 36'!G25</f>
        <v>18683.900060414991</v>
      </c>
      <c r="H26" s="27">
        <f>rail!H25+cmv_c1c2!H25+nonpt!H25+nonroad!H25+'onroad all'!CK25+ptegu!H25+ptnonipm!H25+pt_oilgas!H25+np_oilgas!H25+rwc!H25+ptfire!H25+ptagfire!H25+'cmv_c3 36'!H25+ag!C25</f>
        <v>186020.7398261897</v>
      </c>
      <c r="I26" s="47" t="s">
        <v>239</v>
      </c>
      <c r="M26" s="29" t="s">
        <v>24</v>
      </c>
      <c r="N26" s="27">
        <f>B26+'biogenics 12'!H25</f>
        <v>949938.86714645498</v>
      </c>
      <c r="O26" s="27">
        <f t="shared" si="1"/>
        <v>64665.413315350554</v>
      </c>
      <c r="P26" s="27">
        <f>D26+'biogenics 12'!R25</f>
        <v>161179.39400179056</v>
      </c>
      <c r="Q26" s="27">
        <f t="shared" si="2"/>
        <v>185428.72205951388</v>
      </c>
      <c r="R26" s="27">
        <f t="shared" si="3"/>
        <v>59020.108551254314</v>
      </c>
      <c r="S26" s="27">
        <f t="shared" si="4"/>
        <v>18683.900060414991</v>
      </c>
      <c r="T26" s="27">
        <f>H26+'biogenics 12'!X25</f>
        <v>1938455.2262861799</v>
      </c>
      <c r="V26" s="29" t="s">
        <v>24</v>
      </c>
      <c r="W26" s="27">
        <f>B26-ptfire!B25</f>
        <v>526679.19181645499</v>
      </c>
      <c r="X26" s="27">
        <f>C26-ptfire!C25</f>
        <v>60798.331301550556</v>
      </c>
      <c r="Y26" s="27">
        <f>D26-ptfire!D25</f>
        <v>141503.30819539056</v>
      </c>
      <c r="Z26" s="27">
        <f>E26-ptfire!E25</f>
        <v>160450.07777351388</v>
      </c>
      <c r="AA26" s="27">
        <f>F26-ptfire!F25</f>
        <v>37851.767702254314</v>
      </c>
      <c r="AB26" s="27">
        <f>G26-ptfire!G25</f>
        <v>16525.306694714993</v>
      </c>
      <c r="AC26" s="27">
        <f>H26-ptfire!H25</f>
        <v>130431.4575851897</v>
      </c>
    </row>
    <row r="27" spans="1:29" x14ac:dyDescent="0.3">
      <c r="A27" s="29" t="s">
        <v>25</v>
      </c>
      <c r="B27" s="27">
        <f>rail!B26+cmv_c1c2!B26+nonpt!B26+nonroad!B26+'onroad all'!P26+ptegu!B26+ptnonipm!B26+pt_oilgas!B26+np_oilgas!B26+rwc!B26+ptfire!B26+ptagfire!B26+'cmv_c3 36'!B26</f>
        <v>1696285.478088479</v>
      </c>
      <c r="C27" s="27">
        <f>rail!C26+cmv_c1c2!C26+nonpt!C26+nonroad!C26+'onroad all'!AP26+ptegu!C26+ptnonipm!C26+pt_oilgas!C26+np_oilgas!C26+rwc!C26+ag!B26+ptfire!C26+ptagfire!C26+'cmv_c3 36'!C26</f>
        <v>104921.50774316129</v>
      </c>
      <c r="D27" s="27">
        <f>rail!D26+cmv_c1c2!D26+nonpt!D26+nonroad!D26+'onroad all'!AF26+'onroad all'!AR26+'onroad all'!AS26+ptegu!AU26+ptnonipm!D26+pt_oilgas!D26+np_oilgas!D26+rwc!D26+ptfire!D26+ptagfire!D26+'cmv_c3 36'!D26</f>
        <v>312224.70309181942</v>
      </c>
      <c r="E27" s="27">
        <f>rail!E26+cmv_c1c2!E26+nonpt!E26+nonroad!E26+ptegu!E26+ptnonipm!E26+pt_oilgas!E26+np_oilgas!E26+rwc!E26+'onroad all'!BG26+afdust!BA26+ptfire!E26+ptagfire!E26+'cmv_c3 36'!E26</f>
        <v>636860.89256582363</v>
      </c>
      <c r="F27" s="27">
        <f>rail!F26+cmv_c1c2!F26+nonpt!F26+nonroad!F26+ptegu!F26+ptnonipm!F26+pt_oilgas!F26+np_oilgas!F26+rwc!F26+'onroad all'!BJ26+afdust!BB26+ptfire!F26+ptagfire!F26+'cmv_c3 36'!F26</f>
        <v>157560.40021665985</v>
      </c>
      <c r="G27" s="27">
        <f>rail!G26+cmv_c1c2!G26+nonpt!G26+nonroad!G26+'onroad all'!BZ26+ptegu!BU26+ptnonipm!G26+pt_oilgas!G26+np_oilgas!G26+rwc!G26+ptfire!G26+ptagfire!G26+'cmv_c3 36'!G26</f>
        <v>120339.87384131493</v>
      </c>
      <c r="H27" s="27">
        <f>rail!H26+cmv_c1c2!H26+nonpt!H26+nonroad!H26+'onroad all'!CK26+ptegu!H26+ptnonipm!H26+pt_oilgas!H26+np_oilgas!H26+rwc!H26+ptfire!H26+ptagfire!H26+'cmv_c3 36'!H26+ag!C26</f>
        <v>365202.39652983611</v>
      </c>
      <c r="I27" s="47" t="s">
        <v>239</v>
      </c>
      <c r="M27" s="29" t="s">
        <v>25</v>
      </c>
      <c r="N27" s="27">
        <f>B27+'biogenics 12'!H26</f>
        <v>1833234.3509044789</v>
      </c>
      <c r="O27" s="27">
        <f t="shared" si="1"/>
        <v>104921.50774316129</v>
      </c>
      <c r="P27" s="27">
        <f>D27+'biogenics 12'!R26</f>
        <v>348112.7362202754</v>
      </c>
      <c r="Q27" s="27">
        <f t="shared" si="2"/>
        <v>636860.89256582363</v>
      </c>
      <c r="R27" s="27">
        <f t="shared" si="3"/>
        <v>157560.40021665985</v>
      </c>
      <c r="S27" s="27">
        <f t="shared" si="4"/>
        <v>120339.87384131493</v>
      </c>
      <c r="T27" s="27">
        <f>H27+'biogenics 12'!X26</f>
        <v>1523296.7453798361</v>
      </c>
      <c r="V27" s="29" t="s">
        <v>25</v>
      </c>
      <c r="W27" s="27">
        <f>B27-ptfire!B26</f>
        <v>1002768.578958479</v>
      </c>
      <c r="X27" s="27">
        <f>C27-ptfire!C26</f>
        <v>93495.926691161294</v>
      </c>
      <c r="Y27" s="27">
        <f>D27-ptfire!D26</f>
        <v>300539.02866181941</v>
      </c>
      <c r="Z27" s="27">
        <f>E27-ptfire!E26</f>
        <v>564325.10715482361</v>
      </c>
      <c r="AA27" s="27">
        <f>F27-ptfire!F26</f>
        <v>96089.39393665985</v>
      </c>
      <c r="AB27" s="27">
        <f>G27-ptfire!G26</f>
        <v>114448.41427681493</v>
      </c>
      <c r="AC27" s="27">
        <f>H27-ptfire!H26</f>
        <v>200959.68756983613</v>
      </c>
    </row>
    <row r="28" spans="1:29" x14ac:dyDescent="0.3">
      <c r="A28" s="29" t="s">
        <v>26</v>
      </c>
      <c r="B28" s="27">
        <f>rail!B27+cmv_c1c2!B27+nonpt!B27+nonroad!B27+'onroad all'!P27+ptegu!B27+ptnonipm!B27+pt_oilgas!B27+np_oilgas!B27+rwc!B27+ptfire!B27+ptagfire!B27+'cmv_c3 36'!B27</f>
        <v>571155.93150792236</v>
      </c>
      <c r="C28" s="27">
        <f>rail!C27+cmv_c1c2!C27+nonpt!C27+nonroad!C27+'onroad all'!AP27+ptegu!C27+ptnonipm!C27+pt_oilgas!C27+np_oilgas!C27+rwc!C27+ag!B27+ptfire!C27+ptagfire!C27+'cmv_c3 36'!C27</f>
        <v>27366.753003387741</v>
      </c>
      <c r="D28" s="27">
        <f>rail!D27+cmv_c1c2!D27+nonpt!D27+nonroad!D27+'onroad all'!AF27+'onroad all'!AR27+'onroad all'!AS27+ptegu!AU27+ptnonipm!D27+pt_oilgas!D27+np_oilgas!D27+rwc!D27+ptfire!D27+ptagfire!D27+'cmv_c3 36'!D27</f>
        <v>97624.011414910885</v>
      </c>
      <c r="E28" s="27">
        <f>rail!E27+cmv_c1c2!E27+nonpt!E27+nonroad!E27+ptegu!E27+ptnonipm!E27+pt_oilgas!E27+np_oilgas!E27+rwc!E27+'onroad all'!BG27+afdust!BA27+ptfire!E27+ptagfire!E27+'cmv_c3 36'!E27</f>
        <v>247759.34950909347</v>
      </c>
      <c r="F28" s="27">
        <f>rail!F27+cmv_c1c2!F27+nonpt!F27+nonroad!F27+ptegu!F27+ptnonipm!F27+pt_oilgas!F27+np_oilgas!F27+rwc!F27+'onroad all'!BJ27+afdust!BB27+ptfire!F27+ptagfire!F27+'cmv_c3 36'!F27</f>
        <v>68579.224843177173</v>
      </c>
      <c r="G28" s="27">
        <f>rail!G27+cmv_c1c2!G27+nonpt!G27+nonroad!G27+'onroad all'!BZ27+ptegu!BU27+ptnonipm!G27+pt_oilgas!G27+np_oilgas!G27+rwc!G27+ptfire!G27+ptagfire!G27+'cmv_c3 36'!G27</f>
        <v>20887.725515806946</v>
      </c>
      <c r="H28" s="27">
        <f>rail!H27+cmv_c1c2!H27+nonpt!H27+nonroad!H27+'onroad all'!CK27+ptegu!H27+ptnonipm!H27+pt_oilgas!H27+np_oilgas!H27+rwc!H27+ptfire!H27+ptagfire!H27+'cmv_c3 36'!H27+ag!C27</f>
        <v>177919.4887352011</v>
      </c>
      <c r="M28" s="29" t="s">
        <v>26</v>
      </c>
      <c r="N28" s="27">
        <f>B28+'biogenics 12'!H27</f>
        <v>789852.79560792132</v>
      </c>
      <c r="O28" s="27">
        <f t="shared" si="1"/>
        <v>27366.753003387741</v>
      </c>
      <c r="P28" s="27">
        <f>D28+'biogenics 12'!R27</f>
        <v>146845.56133723439</v>
      </c>
      <c r="Q28" s="27">
        <f t="shared" si="2"/>
        <v>247759.34950909347</v>
      </c>
      <c r="R28" s="27">
        <f t="shared" si="3"/>
        <v>68579.224843177173</v>
      </c>
      <c r="S28" s="27">
        <f t="shared" si="4"/>
        <v>20887.725515806946</v>
      </c>
      <c r="T28" s="27">
        <f>H28+'biogenics 12'!X27</f>
        <v>1124595.4113352001</v>
      </c>
      <c r="V28" s="29" t="s">
        <v>26</v>
      </c>
      <c r="W28" s="27">
        <f>B28-ptfire!B27</f>
        <v>232933.25157792238</v>
      </c>
      <c r="X28" s="27">
        <f>C28-ptfire!C27</f>
        <v>21825.816283387743</v>
      </c>
      <c r="Y28" s="27">
        <f>D28-ptfire!D27</f>
        <v>93532.555150910892</v>
      </c>
      <c r="Z28" s="27">
        <f>E28-ptfire!E27</f>
        <v>213819.84654909349</v>
      </c>
      <c r="AA28" s="27">
        <f>F28-ptfire!F27</f>
        <v>39816.934673177173</v>
      </c>
      <c r="AB28" s="27">
        <f>G28-ptfire!G27</f>
        <v>18506.076491806947</v>
      </c>
      <c r="AC28" s="27">
        <f>H28-ptfire!H27</f>
        <v>98268.483448201092</v>
      </c>
    </row>
    <row r="29" spans="1:29" x14ac:dyDescent="0.3">
      <c r="A29" s="29" t="s">
        <v>27</v>
      </c>
      <c r="B29" s="27">
        <f>rail!B28+cmv_c1c2!B28+nonpt!B28+nonroad!B28+'onroad all'!P28+ptegu!B28+ptnonipm!B28+pt_oilgas!B28+np_oilgas!B28+rwc!B28+ptfire!B28+ptagfire!B28+'cmv_c3 36'!B28</f>
        <v>409552.37518115726</v>
      </c>
      <c r="C29" s="27">
        <f>rail!C28+cmv_c1c2!C28+nonpt!C28+nonroad!C28+'onroad all'!AP28+ptegu!C28+ptnonipm!C28+pt_oilgas!C28+np_oilgas!C28+rwc!C28+ag!B28+ptfire!C28+ptagfire!C28+'cmv_c3 36'!C28</f>
        <v>144437.45191452259</v>
      </c>
      <c r="D29" s="27">
        <f>rail!D28+cmv_c1c2!D28+nonpt!D28+nonroad!D28+'onroad all'!AF28+'onroad all'!AR28+'onroad all'!AS28+ptegu!AU28+ptnonipm!D28+pt_oilgas!D28+np_oilgas!D28+rwc!D28+ptfire!D28+ptagfire!D28+'cmv_c3 36'!D28</f>
        <v>141427.60259649629</v>
      </c>
      <c r="E29" s="27">
        <f>rail!E28+cmv_c1c2!E28+nonpt!E28+nonroad!E28+ptegu!E28+ptnonipm!E28+pt_oilgas!E28+np_oilgas!E28+rwc!E28+'onroad all'!BG28+afdust!BA28+ptfire!E28+ptagfire!E28+'cmv_c3 36'!E28</f>
        <v>208277.55055925698</v>
      </c>
      <c r="F29" s="27">
        <f>rail!F28+cmv_c1c2!F28+nonpt!F28+nonroad!F28+ptegu!F28+ptnonipm!F28+pt_oilgas!F28+np_oilgas!F28+rwc!F28+'onroad all'!BJ28+afdust!BB28+ptfire!F28+ptagfire!F28+'cmv_c3 36'!F28</f>
        <v>48105.86749710697</v>
      </c>
      <c r="G29" s="27">
        <f>rail!G28+cmv_c1c2!G28+nonpt!G28+nonroad!G28+'onroad all'!BZ28+ptegu!BU28+ptnonipm!G28+pt_oilgas!G28+np_oilgas!G28+rwc!G28+ptfire!G28+ptagfire!G28+'cmv_c3 36'!G28</f>
        <v>54897.866151703653</v>
      </c>
      <c r="H29" s="27">
        <f>rail!H28+cmv_c1c2!H28+nonpt!H28+nonroad!H28+'onroad all'!CK28+ptegu!H28+ptnonipm!H28+pt_oilgas!H28+np_oilgas!H28+rwc!H28+ptfire!H28+ptagfire!H28+'cmv_c3 36'!H28+ag!C28</f>
        <v>103843.3699539502</v>
      </c>
      <c r="I29" s="47" t="s">
        <v>239</v>
      </c>
      <c r="M29" s="29" t="s">
        <v>27</v>
      </c>
      <c r="N29" s="27">
        <f>B29+'biogenics 12'!H28</f>
        <v>525405.13994315732</v>
      </c>
      <c r="O29" s="27">
        <f t="shared" si="1"/>
        <v>144437.45191452259</v>
      </c>
      <c r="P29" s="27">
        <f>D29+'biogenics 12'!R28</f>
        <v>190384.92826539619</v>
      </c>
      <c r="Q29" s="27">
        <f t="shared" si="2"/>
        <v>208277.55055925698</v>
      </c>
      <c r="R29" s="27">
        <f t="shared" si="3"/>
        <v>48105.86749710697</v>
      </c>
      <c r="S29" s="27">
        <f t="shared" si="4"/>
        <v>54897.866151703653</v>
      </c>
      <c r="T29" s="27">
        <f>H29+'biogenics 12'!X28</f>
        <v>477240.91525395017</v>
      </c>
      <c r="V29" s="29" t="s">
        <v>27</v>
      </c>
      <c r="W29" s="27">
        <f>B29-ptfire!B28</f>
        <v>330344.37193415727</v>
      </c>
      <c r="X29" s="27">
        <f>C29-ptfire!C28</f>
        <v>143132.1184015226</v>
      </c>
      <c r="Y29" s="27">
        <f>D29-ptfire!D28</f>
        <v>140072.62506649629</v>
      </c>
      <c r="Z29" s="27">
        <f>E29-ptfire!E28</f>
        <v>199974.92923225698</v>
      </c>
      <c r="AA29" s="27">
        <f>F29-ptfire!F28</f>
        <v>41069.747802106969</v>
      </c>
      <c r="AB29" s="27">
        <f>G29-ptfire!G28</f>
        <v>54218.77417770365</v>
      </c>
      <c r="AC29" s="27">
        <f>H29-ptfire!H28</f>
        <v>85079.19111395019</v>
      </c>
    </row>
    <row r="30" spans="1:29" x14ac:dyDescent="0.3">
      <c r="A30" s="29" t="s">
        <v>28</v>
      </c>
      <c r="B30" s="27">
        <f>rail!B29+cmv_c1c2!B29+nonpt!B29+nonroad!B29+'onroad all'!P29+ptegu!B29+ptnonipm!B29+pt_oilgas!B29+np_oilgas!B29+rwc!B29+ptfire!B29+ptagfire!B29+'cmv_c3 36'!B29</f>
        <v>448018.58791282505</v>
      </c>
      <c r="C30" s="27">
        <f>rail!C29+cmv_c1c2!C29+nonpt!C29+nonroad!C29+'onroad all'!AP29+ptegu!C29+ptnonipm!C29+pt_oilgas!C29+np_oilgas!C29+rwc!C29+ag!B29+ptfire!C29+ptagfire!C29+'cmv_c3 36'!C29</f>
        <v>20481.188976313832</v>
      </c>
      <c r="D30" s="27">
        <f>rail!D29+cmv_c1c2!D29+nonpt!D29+nonroad!D29+'onroad all'!AF29+'onroad all'!AR29+'onroad all'!AS29+ptegu!AU29+ptnonipm!D29+pt_oilgas!D29+np_oilgas!D29+rwc!D29+ptfire!D29+ptagfire!D29+'cmv_c3 36'!D29</f>
        <v>75117.575922092525</v>
      </c>
      <c r="E30" s="27">
        <f>rail!E29+cmv_c1c2!E29+nonpt!E29+nonroad!E29+ptegu!E29+ptnonipm!E29+pt_oilgas!E29+np_oilgas!E29+rwc!E29+'onroad all'!BG29+afdust!BA29+ptfire!E29+ptagfire!E29+'cmv_c3 36'!E29</f>
        <v>130782.9225910636</v>
      </c>
      <c r="F30" s="27">
        <f>rail!F29+cmv_c1c2!F29+nonpt!F29+nonroad!F29+ptegu!F29+ptnonipm!F29+pt_oilgas!F29+np_oilgas!F29+rwc!F29+'onroad all'!BJ29+afdust!BB29+ptfire!F29+ptagfire!F29+'cmv_c3 36'!F29</f>
        <v>33682.212693260459</v>
      </c>
      <c r="G30" s="27">
        <f>rail!G29+cmv_c1c2!G29+nonpt!G29+nonroad!G29+'onroad all'!BZ29+ptegu!BU29+ptnonipm!G29+pt_oilgas!G29+np_oilgas!G29+rwc!G29+ptfire!G29+ptagfire!G29+'cmv_c3 36'!G29</f>
        <v>8855.8001591879274</v>
      </c>
      <c r="H30" s="27">
        <f>rail!H29+cmv_c1c2!H29+nonpt!H29+nonroad!H29+'onroad all'!CK29+ptegu!H29+ptnonipm!H29+pt_oilgas!H29+np_oilgas!H29+rwc!H29+ptfire!H29+ptagfire!H29+'cmv_c3 36'!H29+ag!C29</f>
        <v>94125.483690375913</v>
      </c>
      <c r="M30" s="29" t="s">
        <v>28</v>
      </c>
      <c r="N30" s="27">
        <f>B30+'biogenics 12'!H29</f>
        <v>688301.884612825</v>
      </c>
      <c r="O30" s="27">
        <f t="shared" si="1"/>
        <v>20481.188976313832</v>
      </c>
      <c r="P30" s="27">
        <f>D30+'biogenics 12'!R29</f>
        <v>83149.266726772519</v>
      </c>
      <c r="Q30" s="27">
        <f t="shared" si="2"/>
        <v>130782.9225910636</v>
      </c>
      <c r="R30" s="27">
        <f t="shared" si="3"/>
        <v>33682.212693260459</v>
      </c>
      <c r="S30" s="27">
        <f t="shared" si="4"/>
        <v>8855.8001591879274</v>
      </c>
      <c r="T30" s="27">
        <f>H30+'biogenics 12'!X29</f>
        <v>1188457.3175903659</v>
      </c>
      <c r="V30" s="29" t="s">
        <v>28</v>
      </c>
      <c r="W30" s="27">
        <f>B30-ptfire!B29</f>
        <v>333972.61391282507</v>
      </c>
      <c r="X30" s="27">
        <f>C30-ptfire!C29</f>
        <v>18603.24336931383</v>
      </c>
      <c r="Y30" s="27">
        <f>D30-ptfire!D29</f>
        <v>73244.443765092525</v>
      </c>
      <c r="Z30" s="27">
        <f>E30-ptfire!E29</f>
        <v>118898.0518370636</v>
      </c>
      <c r="AA30" s="27">
        <f>F30-ptfire!F29</f>
        <v>23610.28824426046</v>
      </c>
      <c r="AB30" s="27">
        <f>G30-ptfire!G29</f>
        <v>7901.8146641879275</v>
      </c>
      <c r="AC30" s="27">
        <f>H30-ptfire!H29</f>
        <v>67130.000952375907</v>
      </c>
    </row>
    <row r="31" spans="1:29" x14ac:dyDescent="0.3">
      <c r="A31" s="29" t="s">
        <v>29</v>
      </c>
      <c r="B31" s="27">
        <f>rail!B30+cmv_c1c2!B30+nonpt!B30+nonroad!B30+'onroad all'!P30+ptegu!B30+ptnonipm!B30+pt_oilgas!B30+np_oilgas!B30+rwc!B30+ptfire!B30+ptagfire!B30+'cmv_c3 36'!B30</f>
        <v>205406.03852884655</v>
      </c>
      <c r="C31" s="27">
        <f>rail!C30+cmv_c1c2!C30+nonpt!C30+nonroad!C30+'onroad all'!AP30+ptegu!C30+ptnonipm!C30+pt_oilgas!C30+np_oilgas!C30+rwc!C30+ag!B30+ptfire!C30+ptagfire!C30+'cmv_c3 36'!C30</f>
        <v>1729.1813768974091</v>
      </c>
      <c r="D31" s="27">
        <f>rail!D30+cmv_c1c2!D30+nonpt!D30+nonroad!D30+'onroad all'!AF30+'onroad all'!AR30+'onroad all'!AS30+ptegu!AU30+ptnonipm!D30+pt_oilgas!D30+np_oilgas!D30+rwc!D30+ptfire!D30+ptagfire!D30+'cmv_c3 36'!D30</f>
        <v>32627.480459417526</v>
      </c>
      <c r="E31" s="27">
        <f>rail!E30+cmv_c1c2!E30+nonpt!E30+nonroad!E30+ptegu!E30+ptnonipm!E30+pt_oilgas!E30+np_oilgas!E30+rwc!E30+'onroad all'!BG30+afdust!BA30+ptfire!E30+ptagfire!E30+'cmv_c3 36'!E30</f>
        <v>14241.383397237758</v>
      </c>
      <c r="F31" s="27">
        <f>rail!F30+cmv_c1c2!F30+nonpt!F30+nonroad!F30+ptegu!F30+ptnonipm!F30+pt_oilgas!F30+np_oilgas!F30+rwc!F30+'onroad all'!BJ30+afdust!BB30+ptfire!F30+ptagfire!F30+'cmv_c3 36'!F30</f>
        <v>10003.185974281527</v>
      </c>
      <c r="G31" s="27">
        <f>rail!G30+cmv_c1c2!G30+nonpt!G30+nonroad!G30+'onroad all'!BZ30+ptegu!BU30+ptnonipm!G30+pt_oilgas!G30+np_oilgas!G30+rwc!G30+ptfire!G30+ptagfire!G30+'cmv_c3 36'!G30</f>
        <v>6344.9007929957097</v>
      </c>
      <c r="H31" s="27">
        <f>rail!H30+cmv_c1c2!H30+nonpt!H30+nonroad!H30+'onroad all'!CK30+ptegu!H30+ptnonipm!H30+pt_oilgas!H30+np_oilgas!H30+rwc!H30+ptfire!H30+ptagfire!H30+'cmv_c3 36'!H30+ag!C30</f>
        <v>36479.79838312736</v>
      </c>
      <c r="I31" s="47" t="s">
        <v>239</v>
      </c>
      <c r="M31" s="29" t="s">
        <v>29</v>
      </c>
      <c r="N31" s="27">
        <f>B31+'biogenics 12'!H30</f>
        <v>224707.84587884645</v>
      </c>
      <c r="O31" s="27">
        <f t="shared" si="1"/>
        <v>1729.1813768974091</v>
      </c>
      <c r="P31" s="27">
        <f>D31+'biogenics 12'!R30</f>
        <v>33315.224105417525</v>
      </c>
      <c r="Q31" s="27">
        <f t="shared" si="2"/>
        <v>14241.383397237758</v>
      </c>
      <c r="R31" s="27">
        <f t="shared" si="3"/>
        <v>10003.185974281527</v>
      </c>
      <c r="S31" s="27">
        <f t="shared" si="4"/>
        <v>6344.9007929957097</v>
      </c>
      <c r="T31" s="27">
        <f>H31+'biogenics 12'!X30</f>
        <v>149791.01148312737</v>
      </c>
      <c r="V31" s="29" t="s">
        <v>29</v>
      </c>
      <c r="W31" s="27">
        <f>B31-ptfire!B30</f>
        <v>201202.47722384654</v>
      </c>
      <c r="X31" s="27">
        <f>C31-ptfire!C30</f>
        <v>1660.169221897409</v>
      </c>
      <c r="Y31" s="27">
        <f>D31-ptfire!D30</f>
        <v>32569.030194417526</v>
      </c>
      <c r="Z31" s="27">
        <f>E31-ptfire!E30</f>
        <v>13812.782587237758</v>
      </c>
      <c r="AA31" s="27">
        <f>F31-ptfire!F30</f>
        <v>9639.9650582815266</v>
      </c>
      <c r="AB31" s="27">
        <f>G31-ptfire!G30</f>
        <v>6312.9770859957098</v>
      </c>
      <c r="AC31" s="27">
        <f>H31-ptfire!H30</f>
        <v>35487.743054127357</v>
      </c>
    </row>
    <row r="32" spans="1:29" x14ac:dyDescent="0.3">
      <c r="A32" s="29" t="s">
        <v>30</v>
      </c>
      <c r="B32" s="27">
        <f>rail!B31+cmv_c1c2!B31+nonpt!B31+nonroad!B31+'onroad all'!P31+ptegu!B31+ptnonipm!B31+pt_oilgas!B31+np_oilgas!B31+rwc!B31+ptfire!B31+ptagfire!B31+'cmv_c3 36'!B31</f>
        <v>738397.48861462588</v>
      </c>
      <c r="C32" s="27">
        <f>rail!C31+cmv_c1c2!C31+nonpt!C31+nonroad!C31+'onroad all'!AP31+ptegu!C31+ptnonipm!C31+pt_oilgas!C31+np_oilgas!C31+rwc!C31+ag!B31+ptfire!C31+ptagfire!C31+'cmv_c3 36'!C31</f>
        <v>15149.147200331141</v>
      </c>
      <c r="D32" s="27">
        <f>rail!D31+cmv_c1c2!D31+nonpt!D31+nonroad!D31+'onroad all'!AF31+'onroad all'!AR31+'onroad all'!AS31+ptegu!AU31+ptnonipm!D31+pt_oilgas!D31+np_oilgas!D31+rwc!D31+ptfire!D31+ptagfire!D31+'cmv_c3 36'!D31</f>
        <v>135295.85514242126</v>
      </c>
      <c r="E32" s="27">
        <f>rail!E31+cmv_c1c2!E31+nonpt!E31+nonroad!E31+ptegu!E31+ptnonipm!E31+pt_oilgas!E31+np_oilgas!E31+rwc!E31+'onroad all'!BG31+afdust!BA31+ptfire!E31+ptagfire!E31+'cmv_c3 36'!E31</f>
        <v>35687.574121035213</v>
      </c>
      <c r="F32" s="27">
        <f>rail!F31+cmv_c1c2!F31+nonpt!F31+nonroad!F31+ptegu!F31+ptnonipm!F31+pt_oilgas!F31+np_oilgas!F31+rwc!F31+'onroad all'!BJ31+afdust!BB31+ptfire!F31+ptagfire!F31+'cmv_c3 36'!F31</f>
        <v>20970.839612259773</v>
      </c>
      <c r="G32" s="27">
        <f>rail!G31+cmv_c1c2!G31+nonpt!G31+nonroad!G31+'onroad all'!BZ31+ptegu!BU31+ptnonipm!G31+pt_oilgas!G31+np_oilgas!G31+rwc!G31+ptfire!G31+ptagfire!G31+'cmv_c3 36'!G31</f>
        <v>7535.0792874586368</v>
      </c>
      <c r="H32" s="27">
        <f>rail!H31+cmv_c1c2!H31+nonpt!H31+nonroad!H31+'onroad all'!CK31+ptegu!H31+ptnonipm!H31+pt_oilgas!H31+np_oilgas!H31+rwc!H31+ptfire!H31+ptagfire!H31+'cmv_c3 36'!H31+ag!C31</f>
        <v>148023.34676689596</v>
      </c>
      <c r="I32" s="47" t="s">
        <v>239</v>
      </c>
      <c r="M32" s="29" t="s">
        <v>30</v>
      </c>
      <c r="N32" s="27">
        <f>B32+'biogenics 12'!H31</f>
        <v>753135.20470162586</v>
      </c>
      <c r="O32" s="27">
        <f t="shared" si="1"/>
        <v>15149.147200331141</v>
      </c>
      <c r="P32" s="27">
        <f>D32+'biogenics 12'!R31</f>
        <v>136579.15971867894</v>
      </c>
      <c r="Q32" s="27">
        <f t="shared" si="2"/>
        <v>35687.574121035213</v>
      </c>
      <c r="R32" s="27">
        <f t="shared" si="3"/>
        <v>20970.839612259773</v>
      </c>
      <c r="S32" s="27">
        <f t="shared" si="4"/>
        <v>7535.0792874586368</v>
      </c>
      <c r="T32" s="27">
        <f>H32+'biogenics 12'!X31</f>
        <v>262492.90920689597</v>
      </c>
      <c r="V32" s="29" t="s">
        <v>30</v>
      </c>
      <c r="W32" s="27">
        <f>B32-ptfire!B31</f>
        <v>721077.77956862585</v>
      </c>
      <c r="X32" s="27">
        <f>C32-ptfire!C31</f>
        <v>14865.417510101141</v>
      </c>
      <c r="Y32" s="27">
        <f>D32-ptfire!D31</f>
        <v>135086.77280335125</v>
      </c>
      <c r="Z32" s="27">
        <f>E32-ptfire!E31</f>
        <v>33949.984708835211</v>
      </c>
      <c r="AA32" s="27">
        <f>F32-ptfire!F31</f>
        <v>19498.305428759773</v>
      </c>
      <c r="AB32" s="27">
        <f>G32-ptfire!G31</f>
        <v>7413.2548330686368</v>
      </c>
      <c r="AC32" s="27">
        <f>H32-ptfire!H31</f>
        <v>143944.69541279596</v>
      </c>
    </row>
    <row r="33" spans="1:29" x14ac:dyDescent="0.3">
      <c r="A33" s="29" t="s">
        <v>31</v>
      </c>
      <c r="B33" s="27">
        <f>rail!B32+cmv_c1c2!B32+nonpt!B32+nonroad!B32+'onroad all'!P32+ptegu!B32+ptnonipm!B32+pt_oilgas!B32+np_oilgas!B32+rwc!B32+ptfire!B32+ptagfire!B32+'cmv_c3 36'!B32</f>
        <v>540298.76516544004</v>
      </c>
      <c r="C33" s="27">
        <f>rail!C32+cmv_c1c2!C32+nonpt!C32+nonroad!C32+'onroad all'!AP32+ptegu!C32+ptnonipm!C32+pt_oilgas!C32+np_oilgas!C32+rwc!C32+ag!B32+ptfire!C32+ptagfire!C32+'cmv_c3 36'!C32</f>
        <v>21016.019481951411</v>
      </c>
      <c r="D33" s="27">
        <f>rail!D32+cmv_c1c2!D32+nonpt!D32+nonroad!D32+'onroad all'!AF32+'onroad all'!AR32+'onroad all'!AS32+ptegu!AU32+ptnonipm!D32+pt_oilgas!D32+np_oilgas!D32+rwc!D32+ptfire!D32+ptagfire!D32+'cmv_c3 36'!D32</f>
        <v>174023.49517141309</v>
      </c>
      <c r="E33" s="27">
        <f>rail!E32+cmv_c1c2!E32+nonpt!E32+nonroad!E32+ptegu!E32+ptnonipm!E32+pt_oilgas!E32+np_oilgas!E32+rwc!E32+'onroad all'!BG32+afdust!BA32+ptfire!E32+ptagfire!E32+'cmv_c3 36'!E32</f>
        <v>320054.24967568897</v>
      </c>
      <c r="F33" s="27">
        <f>rail!F32+cmv_c1c2!F32+nonpt!F32+nonroad!F32+ptegu!F32+ptnonipm!F32+pt_oilgas!F32+np_oilgas!F32+rwc!F32+'onroad all'!BJ32+afdust!BB32+ptfire!F32+ptagfire!F32+'cmv_c3 36'!F32</f>
        <v>56259.539865681159</v>
      </c>
      <c r="G33" s="27">
        <f>rail!G32+cmv_c1c2!G32+nonpt!G32+nonroad!G32+'onroad all'!BZ32+ptegu!BU32+ptnonipm!G32+pt_oilgas!G32+np_oilgas!G32+rwc!G32+ptfire!G32+ptagfire!G32+'cmv_c3 36'!G32</f>
        <v>15744.085114198791</v>
      </c>
      <c r="H33" s="27">
        <f>rail!H32+cmv_c1c2!H32+nonpt!H32+nonroad!H32+'onroad all'!CK32+ptegu!H32+ptnonipm!H32+pt_oilgas!H32+np_oilgas!H32+rwc!H32+ptfire!H32+ptagfire!H32+'cmv_c3 36'!H32+ag!C32</f>
        <v>290132.484576435</v>
      </c>
      <c r="M33" s="29" t="s">
        <v>31</v>
      </c>
      <c r="N33" s="27">
        <f>B33+'biogenics 12'!H32</f>
        <v>835529.33046544006</v>
      </c>
      <c r="O33" s="27">
        <f t="shared" si="1"/>
        <v>21016.019481951411</v>
      </c>
      <c r="P33" s="27">
        <f>D33+'biogenics 12'!R32</f>
        <v>204836.374111413</v>
      </c>
      <c r="Q33" s="27">
        <f t="shared" si="2"/>
        <v>320054.24967568897</v>
      </c>
      <c r="R33" s="27">
        <f t="shared" si="3"/>
        <v>56259.539865681159</v>
      </c>
      <c r="S33" s="27">
        <f t="shared" si="4"/>
        <v>15744.085114198791</v>
      </c>
      <c r="T33" s="27">
        <f>H33+'biogenics 12'!X32</f>
        <v>1616134.2398764251</v>
      </c>
      <c r="V33" s="29" t="s">
        <v>31</v>
      </c>
      <c r="W33" s="27">
        <f>B33-ptfire!B32</f>
        <v>372380.47842544003</v>
      </c>
      <c r="X33" s="27">
        <f>C33-ptfire!C32</f>
        <v>18255.188545951412</v>
      </c>
      <c r="Y33" s="27">
        <f>D33-ptfire!D32</f>
        <v>171482.0922134131</v>
      </c>
      <c r="Z33" s="27">
        <f>E33-ptfire!E32</f>
        <v>302748.66550668899</v>
      </c>
      <c r="AA33" s="27">
        <f>F33-ptfire!F32</f>
        <v>41593.79008368116</v>
      </c>
      <c r="AB33" s="27">
        <f>G33-ptfire!G32</f>
        <v>14405.679671198792</v>
      </c>
      <c r="AC33" s="27">
        <f>H33-ptfire!H32</f>
        <v>250445.51140843501</v>
      </c>
    </row>
    <row r="34" spans="1:29" x14ac:dyDescent="0.3">
      <c r="A34" s="29" t="s">
        <v>32</v>
      </c>
      <c r="B34" s="27">
        <f>rail!B33+cmv_c1c2!B33+nonpt!B33+nonroad!B33+'onroad all'!P33+ptegu!B33+ptnonipm!B33+pt_oilgas!B33+np_oilgas!B33+rwc!B33+ptfire!B33+ptagfire!B33+'cmv_c3 36'!B33</f>
        <v>1555304.1865664804</v>
      </c>
      <c r="C34" s="27">
        <f>rail!C33+cmv_c1c2!C33+nonpt!C33+nonroad!C33+'onroad all'!AP33+ptegu!C33+ptnonipm!C33+pt_oilgas!C33+np_oilgas!C33+rwc!C33+ag!B33+ptfire!C33+ptagfire!C33+'cmv_c3 36'!C33</f>
        <v>33450.766826717547</v>
      </c>
      <c r="D34" s="27">
        <f>rail!D33+cmv_c1c2!D33+nonpt!D33+nonroad!D33+'onroad all'!AF33+'onroad all'!AR33+'onroad all'!AS33+ptegu!AU33+ptnonipm!D33+pt_oilgas!D33+np_oilgas!D33+rwc!D33+ptfire!D33+ptagfire!D33+'cmv_c3 36'!D33</f>
        <v>272958.40556180174</v>
      </c>
      <c r="E34" s="27">
        <f>rail!E33+cmv_c1c2!E33+nonpt!E33+nonroad!E33+ptegu!E33+ptnonipm!E33+pt_oilgas!E33+np_oilgas!E33+rwc!E33+'onroad all'!BG33+afdust!BA33+ptfire!E33+ptagfire!E33+'cmv_c3 36'!E33</f>
        <v>136192.03568498659</v>
      </c>
      <c r="F34" s="27">
        <f>rail!F33+cmv_c1c2!F33+nonpt!F33+nonroad!F33+ptegu!F33+ptnonipm!F33+pt_oilgas!F33+np_oilgas!F33+rwc!F33+'onroad all'!BJ33+afdust!BB33+ptfire!F33+ptagfire!F33+'cmv_c3 36'!F33</f>
        <v>66341.405496306746</v>
      </c>
      <c r="G34" s="27">
        <f>rail!G33+cmv_c1c2!G33+nonpt!G33+nonroad!G33+'onroad all'!BZ33+ptegu!BU33+ptnonipm!G33+pt_oilgas!G33+np_oilgas!G33+rwc!G33+ptfire!G33+ptagfire!G33+'cmv_c3 36'!G33</f>
        <v>33832.174670941415</v>
      </c>
      <c r="H34" s="27">
        <f>rail!H33+cmv_c1c2!H33+nonpt!H33+nonroad!H33+'onroad all'!CK33+ptegu!H33+ptnonipm!H33+pt_oilgas!H33+np_oilgas!H33+rwc!H33+ptfire!H33+ptagfire!H33+'cmv_c3 36'!H33+ag!C33</f>
        <v>370112.95732229931</v>
      </c>
      <c r="I34" s="47" t="s">
        <v>239</v>
      </c>
      <c r="M34" s="29" t="s">
        <v>32</v>
      </c>
      <c r="N34" s="27">
        <f>B34+'biogenics 12'!H33</f>
        <v>1633605.5596984804</v>
      </c>
      <c r="O34" s="27">
        <f t="shared" si="1"/>
        <v>33450.766826717547</v>
      </c>
      <c r="P34" s="27">
        <f>D34+'biogenics 12'!R33</f>
        <v>281801.67634340574</v>
      </c>
      <c r="Q34" s="27">
        <f t="shared" si="2"/>
        <v>136192.03568498659</v>
      </c>
      <c r="R34" s="27">
        <f t="shared" si="3"/>
        <v>66341.405496306746</v>
      </c>
      <c r="S34" s="27">
        <f t="shared" si="4"/>
        <v>33832.174670941415</v>
      </c>
      <c r="T34" s="27">
        <f>H34+'biogenics 12'!X33</f>
        <v>804745.87174429838</v>
      </c>
      <c r="V34" s="29" t="s">
        <v>32</v>
      </c>
      <c r="W34" s="27">
        <f>B34-ptfire!B33</f>
        <v>1511395.1863804804</v>
      </c>
      <c r="X34" s="27">
        <f>C34-ptfire!C33</f>
        <v>32730.574893427547</v>
      </c>
      <c r="Y34" s="27">
        <f>D34-ptfire!D33</f>
        <v>272382.79026904172</v>
      </c>
      <c r="Z34" s="27">
        <f>E34-ptfire!E33</f>
        <v>131746.2152401866</v>
      </c>
      <c r="AA34" s="27">
        <f>F34-ptfire!F33</f>
        <v>62573.761532506745</v>
      </c>
      <c r="AB34" s="27">
        <f>G34-ptfire!G33</f>
        <v>33509.414087691417</v>
      </c>
      <c r="AC34" s="27">
        <f>H34-ptfire!H33</f>
        <v>359760.03842929931</v>
      </c>
    </row>
    <row r="35" spans="1:29" x14ac:dyDescent="0.3">
      <c r="A35" s="29" t="s">
        <v>33</v>
      </c>
      <c r="B35" s="27">
        <f>rail!B34+cmv_c1c2!B34+nonpt!B34+nonroad!B34+'onroad all'!P34+ptegu!B34+ptnonipm!B34+pt_oilgas!B34+np_oilgas!B34+rwc!B34+ptfire!B34+ptagfire!B34+'cmv_c3 36'!B34</f>
        <v>1685302.2468384823</v>
      </c>
      <c r="C35" s="27">
        <f>rail!C34+cmv_c1c2!C34+nonpt!C34+nonroad!C34+'onroad all'!AP34+ptegu!C34+ptnonipm!C34+pt_oilgas!C34+np_oilgas!C34+rwc!C34+ag!B34+ptfire!C34+ptagfire!C34+'cmv_c3 36'!C34</f>
        <v>185778.50390375705</v>
      </c>
      <c r="D35" s="27">
        <f>rail!D34+cmv_c1c2!D34+nonpt!D34+nonroad!D34+'onroad all'!AF34+'onroad all'!AR34+'onroad all'!AS34+ptegu!AU34+ptnonipm!D34+pt_oilgas!D34+np_oilgas!D34+rwc!D34+ptfire!D34+ptagfire!D34+'cmv_c3 36'!D34</f>
        <v>262767.05049587367</v>
      </c>
      <c r="E35" s="27">
        <f>rail!E34+cmv_c1c2!E34+nonpt!E34+nonroad!E34+ptegu!E34+ptnonipm!E34+pt_oilgas!E34+np_oilgas!E34+rwc!E34+'onroad all'!BG34+afdust!BA34+ptfire!E34+ptagfire!E34+'cmv_c3 36'!E34</f>
        <v>155485.07750283729</v>
      </c>
      <c r="F35" s="27">
        <f>rail!F34+cmv_c1c2!F34+nonpt!F34+nonroad!F34+ptegu!F34+ptnonipm!F34+pt_oilgas!F34+np_oilgas!F34+rwc!F34+'onroad all'!BJ34+afdust!BB34+ptfire!F34+ptagfire!F34+'cmv_c3 36'!F34</f>
        <v>83332.757275272787</v>
      </c>
      <c r="G35" s="27">
        <f>rail!G34+cmv_c1c2!G34+nonpt!G34+nonroad!G34+'onroad all'!BZ34+ptegu!BU34+ptnonipm!G34+pt_oilgas!G34+np_oilgas!G34+rwc!G34+ptfire!G34+ptagfire!G34+'cmv_c3 36'!G34</f>
        <v>48944.366734189251</v>
      </c>
      <c r="H35" s="27">
        <f>rail!H34+cmv_c1c2!H34+nonpt!H34+nonroad!H34+'onroad all'!CK34+ptegu!H34+ptnonipm!H34+pt_oilgas!H34+np_oilgas!H34+rwc!H34+ptfire!H34+ptagfire!H34+'cmv_c3 36'!H34+ag!C34</f>
        <v>390715.36816592352</v>
      </c>
      <c r="I35" s="47" t="s">
        <v>239</v>
      </c>
      <c r="M35" s="29" t="s">
        <v>33</v>
      </c>
      <c r="N35" s="27">
        <f>B35+'biogenics 12'!H34</f>
        <v>1832825.6645084824</v>
      </c>
      <c r="O35" s="27">
        <f t="shared" si="1"/>
        <v>185778.50390375705</v>
      </c>
      <c r="P35" s="27">
        <f>D35+'biogenics 12'!R34</f>
        <v>277253.91156635369</v>
      </c>
      <c r="Q35" s="27">
        <f t="shared" si="2"/>
        <v>155485.07750283729</v>
      </c>
      <c r="R35" s="27">
        <f t="shared" si="3"/>
        <v>83332.757275272787</v>
      </c>
      <c r="S35" s="27">
        <f t="shared" si="4"/>
        <v>48944.366734189251</v>
      </c>
      <c r="T35" s="27">
        <f>H35+'biogenics 12'!X34</f>
        <v>1610935.6202159235</v>
      </c>
      <c r="V35" s="29" t="s">
        <v>33</v>
      </c>
      <c r="W35" s="27">
        <f>B35-ptfire!B34</f>
        <v>1281256.4781084824</v>
      </c>
      <c r="X35" s="27">
        <f>C35-ptfire!C34</f>
        <v>179138.78312585707</v>
      </c>
      <c r="Y35" s="27">
        <f>D35-ptfire!D34</f>
        <v>256826.80204387367</v>
      </c>
      <c r="Z35" s="27">
        <f>E35-ptfire!E34</f>
        <v>114000.4759608373</v>
      </c>
      <c r="AA35" s="27">
        <f>F35-ptfire!F34</f>
        <v>48176.317188272784</v>
      </c>
      <c r="AB35" s="27">
        <f>G35-ptfire!G34</f>
        <v>45777.376329489249</v>
      </c>
      <c r="AC35" s="27">
        <f>H35-ptfire!H34</f>
        <v>295269.21671692352</v>
      </c>
    </row>
    <row r="36" spans="1:29" x14ac:dyDescent="0.3">
      <c r="A36" s="29" t="s">
        <v>34</v>
      </c>
      <c r="B36" s="27">
        <f>rail!B35+cmv_c1c2!B35+nonpt!B35+nonroad!B35+'onroad all'!P35+ptegu!B35+ptnonipm!B35+pt_oilgas!B35+np_oilgas!B35+rwc!B35+ptfire!B35+ptagfire!B35+'cmv_c3 36'!B35</f>
        <v>342401.37548393977</v>
      </c>
      <c r="C36" s="27">
        <f>rail!C35+cmv_c1c2!C35+nonpt!C35+nonroad!C35+'onroad all'!AP35+ptegu!C35+ptnonipm!C35+pt_oilgas!C35+np_oilgas!C35+rwc!C35+ag!B35+ptfire!C35+ptagfire!C35+'cmv_c3 36'!C35</f>
        <v>59997.682576474625</v>
      </c>
      <c r="D36" s="27">
        <f>rail!D35+cmv_c1c2!D35+nonpt!D35+nonroad!D35+'onroad all'!AF35+'onroad all'!AR35+'onroad all'!AS35+ptegu!AU35+ptnonipm!D35+pt_oilgas!D35+np_oilgas!D35+rwc!D35+ptfire!D35+ptagfire!D35+'cmv_c3 36'!D35</f>
        <v>134979.5031603461</v>
      </c>
      <c r="E36" s="27">
        <f>rail!E35+cmv_c1c2!E35+nonpt!E35+nonroad!E35+ptegu!E35+ptnonipm!E35+pt_oilgas!E35+np_oilgas!E35+rwc!E35+'onroad all'!BG35+afdust!BA35+ptfire!E35+ptagfire!E35+'cmv_c3 36'!E35</f>
        <v>251469.03465250714</v>
      </c>
      <c r="F36" s="27">
        <f>rail!F35+cmv_c1c2!F35+nonpt!F35+nonroad!F35+ptegu!F35+ptnonipm!F35+pt_oilgas!F35+np_oilgas!F35+rwc!F35+'onroad all'!BJ35+afdust!BB35+ptfire!F35+ptagfire!F35+'cmv_c3 36'!F35</f>
        <v>62525.80975044045</v>
      </c>
      <c r="G36" s="27">
        <f>rail!G35+cmv_c1c2!G35+nonpt!G35+nonroad!G35+'onroad all'!BZ35+ptegu!BU35+ptnonipm!G35+pt_oilgas!G35+np_oilgas!G35+rwc!G35+ptfire!G35+ptagfire!G35+'cmv_c3 36'!G35</f>
        <v>57206.111392380277</v>
      </c>
      <c r="H36" s="27">
        <f>rail!H35+cmv_c1c2!H35+nonpt!H35+nonroad!H35+'onroad all'!CK35+ptegu!H35+ptnonipm!H35+pt_oilgas!H35+np_oilgas!H35+rwc!H35+ptfire!H35+ptagfire!H35+'cmv_c3 36'!H35+ag!C35</f>
        <v>525353.81735475711</v>
      </c>
      <c r="I36" s="47" t="s">
        <v>239</v>
      </c>
      <c r="M36" s="29" t="s">
        <v>34</v>
      </c>
      <c r="N36" s="27">
        <f>B36+'biogenics 12'!H35</f>
        <v>417301.64784393966</v>
      </c>
      <c r="O36" s="27">
        <f t="shared" si="1"/>
        <v>59997.682576474625</v>
      </c>
      <c r="P36" s="27">
        <f>D36+'biogenics 12'!R35</f>
        <v>168598.61153536249</v>
      </c>
      <c r="Q36" s="27">
        <f t="shared" si="2"/>
        <v>251469.03465250714</v>
      </c>
      <c r="R36" s="27">
        <f t="shared" si="3"/>
        <v>62525.80975044045</v>
      </c>
      <c r="S36" s="27">
        <f t="shared" si="4"/>
        <v>57206.111392380277</v>
      </c>
      <c r="T36" s="27">
        <f>H36+'biogenics 12'!X35</f>
        <v>753622.06250475615</v>
      </c>
      <c r="V36" s="29" t="s">
        <v>34</v>
      </c>
      <c r="W36" s="27">
        <f>B36-ptfire!B35</f>
        <v>223130.82041393977</v>
      </c>
      <c r="X36" s="27">
        <f>C36-ptfire!C35</f>
        <v>58038.659271474622</v>
      </c>
      <c r="Y36" s="27">
        <f>D36-ptfire!D35</f>
        <v>133275.52858334611</v>
      </c>
      <c r="Z36" s="27">
        <f>E36-ptfire!E35</f>
        <v>239267.40362850713</v>
      </c>
      <c r="AA36" s="27">
        <f>F36-ptfire!F35</f>
        <v>52185.442899440452</v>
      </c>
      <c r="AB36" s="27">
        <f>G36-ptfire!G35</f>
        <v>56286.388260380278</v>
      </c>
      <c r="AC36" s="27">
        <f>H36-ptfire!H35</f>
        <v>497192.83034375712</v>
      </c>
    </row>
    <row r="37" spans="1:29" x14ac:dyDescent="0.3">
      <c r="A37" s="29" t="s">
        <v>35</v>
      </c>
      <c r="B37" s="27">
        <f>rail!B36+cmv_c1c2!B36+nonpt!B36+nonroad!B36+'onroad all'!P36+ptegu!B36+ptnonipm!B36+pt_oilgas!B36+np_oilgas!B36+rwc!B36+ptfire!B36+ptagfire!B36+'cmv_c3 36'!B36</f>
        <v>1599453.5933071442</v>
      </c>
      <c r="C37" s="27">
        <f>rail!C36+cmv_c1c2!C36+nonpt!C36+nonroad!C36+'onroad all'!AP36+ptegu!C36+ptnonipm!C36+pt_oilgas!C36+np_oilgas!C36+rwc!C36+ag!B36+ptfire!C36+ptagfire!C36+'cmv_c3 36'!C36</f>
        <v>69772.878483569788</v>
      </c>
      <c r="D37" s="27">
        <f>rail!D36+cmv_c1c2!D36+nonpt!D36+nonroad!D36+'onroad all'!AF36+'onroad all'!AR36+'onroad all'!AS36+ptegu!AU36+ptnonipm!D36+pt_oilgas!D36+np_oilgas!D36+rwc!D36+ptfire!D36+ptagfire!D36+'cmv_c3 36'!D36</f>
        <v>342250.66053288052</v>
      </c>
      <c r="E37" s="27">
        <f>rail!E36+cmv_c1c2!E36+nonpt!E36+nonroad!E36+ptegu!E36+ptnonipm!E36+pt_oilgas!E36+np_oilgas!E36+rwc!E36+'onroad all'!BG36+afdust!BA36+ptfire!E36+ptagfire!E36+'cmv_c3 36'!E36</f>
        <v>372011.70876821241</v>
      </c>
      <c r="F37" s="27">
        <f>rail!F36+cmv_c1c2!F36+nonpt!F36+nonroad!F36+ptegu!F36+ptnonipm!F36+pt_oilgas!F36+np_oilgas!F36+rwc!F36+'onroad all'!BJ36+afdust!BB36+ptfire!F36+ptagfire!F36+'cmv_c3 36'!F36</f>
        <v>103365.57194330255</v>
      </c>
      <c r="G37" s="27">
        <f>rail!G36+cmv_c1c2!G36+nonpt!G36+nonroad!G36+'onroad all'!BZ36+ptegu!BU36+ptnonipm!G36+pt_oilgas!G36+np_oilgas!G36+rwc!G36+ptfire!G36+ptagfire!G36+'cmv_c3 36'!G36</f>
        <v>148597.33585078758</v>
      </c>
      <c r="H37" s="27">
        <f>rail!H36+cmv_c1c2!H36+nonpt!H36+nonroad!H36+'onroad all'!CK36+ptegu!H36+ptnonipm!H36+pt_oilgas!H36+np_oilgas!H36+rwc!H36+ptfire!H36+ptagfire!H36+'cmv_c3 36'!H36+ag!C36</f>
        <v>338998.37408023374</v>
      </c>
      <c r="I37" s="47" t="s">
        <v>239</v>
      </c>
      <c r="M37" s="29" t="s">
        <v>35</v>
      </c>
      <c r="N37" s="27">
        <f>B37+'biogenics 12'!H36</f>
        <v>1662477.0696511441</v>
      </c>
      <c r="O37" s="27">
        <f t="shared" si="1"/>
        <v>69772.878483569788</v>
      </c>
      <c r="P37" s="27">
        <f>D37+'biogenics 12'!R36</f>
        <v>360370.73651266552</v>
      </c>
      <c r="Q37" s="27">
        <f t="shared" si="2"/>
        <v>372011.70876821241</v>
      </c>
      <c r="R37" s="27">
        <f t="shared" si="3"/>
        <v>103365.57194330255</v>
      </c>
      <c r="S37" s="27">
        <f t="shared" si="4"/>
        <v>148597.33585078758</v>
      </c>
      <c r="T37" s="27">
        <f>H37+'biogenics 12'!X36</f>
        <v>699154.24948023376</v>
      </c>
      <c r="V37" s="29" t="s">
        <v>35</v>
      </c>
      <c r="W37" s="27">
        <f>B37-ptfire!B36</f>
        <v>1569944.5860151441</v>
      </c>
      <c r="X37" s="27">
        <f>C37-ptfire!C36</f>
        <v>69287.274724569783</v>
      </c>
      <c r="Y37" s="27">
        <f>D37-ptfire!D36</f>
        <v>341781.86660888052</v>
      </c>
      <c r="Z37" s="27">
        <f>E37-ptfire!E36</f>
        <v>368950.71396121243</v>
      </c>
      <c r="AA37" s="27">
        <f>F37-ptfire!F36</f>
        <v>100771.50847030255</v>
      </c>
      <c r="AB37" s="27">
        <f>G37-ptfire!G36</f>
        <v>148355.34900478757</v>
      </c>
      <c r="AC37" s="27">
        <f>H37-ptfire!H36</f>
        <v>332017.81703823374</v>
      </c>
    </row>
    <row r="38" spans="1:29" x14ac:dyDescent="0.3">
      <c r="A38" s="29" t="s">
        <v>36</v>
      </c>
      <c r="B38" s="27">
        <f>rail!B37+cmv_c1c2!B37+nonpt!B37+nonroad!B37+'onroad all'!P37+ptegu!B37+ptnonipm!B37+pt_oilgas!B37+np_oilgas!B37+rwc!B37+ptfire!B37+ptagfire!B37+'cmv_c3 36'!B37</f>
        <v>1644622.1149639778</v>
      </c>
      <c r="C38" s="27">
        <f>rail!C37+cmv_c1c2!C37+nonpt!C37+nonroad!C37+'onroad all'!AP37+ptegu!C37+ptnonipm!C37+pt_oilgas!C37+np_oilgas!C37+rwc!C37+ag!B37+ptfire!C37+ptagfire!C37+'cmv_c3 36'!C37</f>
        <v>129089.90869470139</v>
      </c>
      <c r="D38" s="27">
        <f>rail!D37+cmv_c1c2!D37+nonpt!D37+nonroad!D37+'onroad all'!AF37+'onroad all'!AR37+'onroad all'!AS37+ptegu!AU37+ptnonipm!D37+pt_oilgas!D37+np_oilgas!D37+rwc!D37+ptfire!D37+ptagfire!D37+'cmv_c3 36'!D37</f>
        <v>296260.66082057642</v>
      </c>
      <c r="E38" s="27">
        <f>rail!E37+cmv_c1c2!E37+nonpt!E37+nonroad!E37+ptegu!E37+ptnonipm!E37+pt_oilgas!E37+np_oilgas!E37+rwc!E37+'onroad all'!BG37+afdust!BA37+ptfire!E37+ptagfire!E37+'cmv_c3 36'!E37</f>
        <v>345467.90165545116</v>
      </c>
      <c r="F38" s="27">
        <f>rail!F37+cmv_c1c2!F37+nonpt!F37+nonroad!F37+ptegu!F37+ptnonipm!F37+pt_oilgas!F37+np_oilgas!F37+rwc!F37+'onroad all'!BJ37+afdust!BB37+ptfire!F37+ptagfire!F37+'cmv_c3 36'!F37</f>
        <v>139269.16645319737</v>
      </c>
      <c r="G38" s="27">
        <f>rail!G37+cmv_c1c2!G37+nonpt!G37+nonroad!G37+'onroad all'!BZ37+ptegu!BU37+ptnonipm!G37+pt_oilgas!G37+np_oilgas!G37+rwc!G37+ptfire!G37+ptagfire!G37+'cmv_c3 36'!G37</f>
        <v>85778.383560463932</v>
      </c>
      <c r="H38" s="27">
        <f>rail!H37+cmv_c1c2!H37+nonpt!H37+nonroad!H37+'onroad all'!CK37+ptegu!H37+ptnonipm!H37+pt_oilgas!H37+np_oilgas!H37+rwc!H37+ptfire!H37+ptagfire!H37+'cmv_c3 36'!H37+ag!C37</f>
        <v>564384.48288805049</v>
      </c>
      <c r="I38" s="47" t="s">
        <v>239</v>
      </c>
      <c r="M38" s="29" t="s">
        <v>36</v>
      </c>
      <c r="N38" s="27">
        <f>B38+'biogenics 12'!H37</f>
        <v>1823973.5574939768</v>
      </c>
      <c r="O38" s="27">
        <f t="shared" si="1"/>
        <v>129089.90869470139</v>
      </c>
      <c r="P38" s="27">
        <f>D38+'biogenics 12'!R37</f>
        <v>336635.26283177634</v>
      </c>
      <c r="Q38" s="27">
        <f t="shared" si="2"/>
        <v>345467.90165545116</v>
      </c>
      <c r="R38" s="27">
        <f t="shared" si="3"/>
        <v>139269.16645319737</v>
      </c>
      <c r="S38" s="27">
        <f t="shared" si="4"/>
        <v>85778.383560463932</v>
      </c>
      <c r="T38" s="27">
        <f>H38+'biogenics 12'!X37</f>
        <v>1733528.2690880406</v>
      </c>
      <c r="V38" s="29" t="s">
        <v>36</v>
      </c>
      <c r="W38" s="27">
        <f>B38-ptfire!B37</f>
        <v>737911.41659397783</v>
      </c>
      <c r="X38" s="27">
        <f>C38-ptfire!C37</f>
        <v>114109.28241370138</v>
      </c>
      <c r="Y38" s="27">
        <f>D38-ptfire!D37</f>
        <v>278783.91466757644</v>
      </c>
      <c r="Z38" s="27">
        <f>E38-ptfire!E37</f>
        <v>248670.29590545117</v>
      </c>
      <c r="AA38" s="27">
        <f>F38-ptfire!F37</f>
        <v>57237.293282197366</v>
      </c>
      <c r="AB38" s="27">
        <f>G38-ptfire!G37</f>
        <v>77403.474683363936</v>
      </c>
      <c r="AC38" s="27">
        <f>H38-ptfire!H37</f>
        <v>349038.02579805045</v>
      </c>
    </row>
    <row r="39" spans="1:29" x14ac:dyDescent="0.3">
      <c r="A39" s="29" t="s">
        <v>37</v>
      </c>
      <c r="B39" s="27">
        <f>rail!B38+cmv_c1c2!B38+nonpt!B38+nonroad!B38+'onroad all'!P38+ptegu!B38+ptnonipm!B38+pt_oilgas!B38+np_oilgas!B38+rwc!B38+ptfire!B38+ptagfire!B38+'cmv_c3 36'!B38</f>
        <v>1425070.224309759</v>
      </c>
      <c r="C39" s="27">
        <f>rail!C38+cmv_c1c2!C38+nonpt!C38+nonroad!C38+'onroad all'!AP38+ptegu!C38+ptnonipm!C38+pt_oilgas!C38+np_oilgas!C38+rwc!C38+ag!B38+ptfire!C38+ptagfire!C38+'cmv_c3 36'!C38</f>
        <v>32390.349446696036</v>
      </c>
      <c r="D39" s="27">
        <f>rail!D38+cmv_c1c2!D38+nonpt!D38+nonroad!D38+'onroad all'!AF38+'onroad all'!AR38+'onroad all'!AS38+ptegu!AU38+ptnonipm!D38+pt_oilgas!D38+np_oilgas!D38+rwc!D38+ptfire!D38+ptagfire!D38+'cmv_c3 36'!D38</f>
        <v>118553.25938202553</v>
      </c>
      <c r="E39" s="27">
        <f>rail!E38+cmv_c1c2!E38+nonpt!E38+nonroad!E38+ptegu!E38+ptnonipm!E38+pt_oilgas!E38+np_oilgas!E38+rwc!E38+'onroad all'!BG38+afdust!BA38+ptfire!E38+ptagfire!E38+'cmv_c3 36'!E38</f>
        <v>306872.50601373549</v>
      </c>
      <c r="F39" s="27">
        <f>rail!F38+cmv_c1c2!F38+nonpt!F38+nonroad!F38+ptegu!F38+ptnonipm!F38+pt_oilgas!F38+np_oilgas!F38+rwc!F38+'onroad all'!BJ38+afdust!BB38+ptfire!F38+ptagfire!F38+'cmv_c3 36'!F38</f>
        <v>111858.72260041781</v>
      </c>
      <c r="G39" s="27">
        <f>rail!G38+cmv_c1c2!G38+nonpt!G38+nonroad!G38+'onroad all'!BZ38+ptegu!BU38+ptnonipm!G38+pt_oilgas!G38+np_oilgas!G38+rwc!G38+ptfire!G38+ptagfire!G38+'cmv_c3 36'!G38</f>
        <v>13225.243400482319</v>
      </c>
      <c r="H39" s="27">
        <f>rail!H38+cmv_c1c2!H38+nonpt!H38+nonroad!H38+'onroad all'!CK38+ptegu!H38+ptnonipm!H38+pt_oilgas!H38+np_oilgas!H38+rwc!H38+ptfire!H38+ptagfire!H38+'cmv_c3 36'!H38+ag!C38</f>
        <v>314180.41764714639</v>
      </c>
      <c r="M39" s="29" t="s">
        <v>37</v>
      </c>
      <c r="N39" s="27">
        <f>B39+'biogenics 12'!H38</f>
        <v>1661649.425009758</v>
      </c>
      <c r="O39" s="27">
        <f t="shared" si="1"/>
        <v>32390.349446696036</v>
      </c>
      <c r="P39" s="27">
        <f>D39+'biogenics 12'!R38</f>
        <v>130134.67763387553</v>
      </c>
      <c r="Q39" s="27">
        <f t="shared" si="2"/>
        <v>306872.50601373549</v>
      </c>
      <c r="R39" s="27">
        <f t="shared" si="3"/>
        <v>111858.72260041781</v>
      </c>
      <c r="S39" s="27">
        <f t="shared" si="4"/>
        <v>13225.243400482319</v>
      </c>
      <c r="T39" s="27">
        <f>H39+'biogenics 12'!X38</f>
        <v>1370473.6747471364</v>
      </c>
      <c r="V39" s="29" t="s">
        <v>37</v>
      </c>
      <c r="W39" s="27">
        <f>B39-ptfire!B38</f>
        <v>608475.84703975893</v>
      </c>
      <c r="X39" s="27">
        <f>C39-ptfire!C38</f>
        <v>19041.505120696034</v>
      </c>
      <c r="Y39" s="27">
        <f>D39-ptfire!D38</f>
        <v>110169.27422392553</v>
      </c>
      <c r="Z39" s="27">
        <f>E39-ptfire!E38</f>
        <v>226264.50752373549</v>
      </c>
      <c r="AA39" s="27">
        <f>F39-ptfire!F38</f>
        <v>43546.85843641781</v>
      </c>
      <c r="AB39" s="27">
        <f>G39-ptfire!G38</f>
        <v>7931.9991172823193</v>
      </c>
      <c r="AC39" s="27">
        <f>H39-ptfire!H38</f>
        <v>122290.72804714637</v>
      </c>
    </row>
    <row r="40" spans="1:29" x14ac:dyDescent="0.3">
      <c r="A40" s="29" t="s">
        <v>38</v>
      </c>
      <c r="B40" s="27">
        <f>rail!B39+cmv_c1c2!B39+nonpt!B39+nonroad!B39+'onroad all'!P39+ptegu!B39+ptnonipm!B39+pt_oilgas!B39+np_oilgas!B39+rwc!B39+ptfire!B39+ptagfire!B39+'cmv_c3 36'!B39</f>
        <v>1517191.868115193</v>
      </c>
      <c r="C40" s="27">
        <f>rail!C39+cmv_c1c2!C39+nonpt!C39+nonroad!C39+'onroad all'!AP39+ptegu!C39+ptnonipm!C39+pt_oilgas!C39+np_oilgas!C39+rwc!C39+ag!B39+ptfire!C39+ptagfire!C39+'cmv_c3 36'!C39</f>
        <v>51021.854869346971</v>
      </c>
      <c r="D40" s="27">
        <f>rail!D39+cmv_c1c2!D39+nonpt!D39+nonroad!D39+'onroad all'!AF39+'onroad all'!AR39+'onroad all'!AS39+ptegu!AU39+ptnonipm!D39+pt_oilgas!D39+np_oilgas!D39+rwc!D39+ptfire!D39+ptagfire!D39+'cmv_c3 36'!D39</f>
        <v>403185.06583491055</v>
      </c>
      <c r="E40" s="27">
        <f>rail!E39+cmv_c1c2!E39+nonpt!E39+nonroad!E39+ptegu!E39+ptnonipm!E39+pt_oilgas!E39+np_oilgas!E39+rwc!E39+'onroad all'!BG39+afdust!BA39+ptfire!E39+ptagfire!E39+'cmv_c3 36'!E39</f>
        <v>158501.10764086727</v>
      </c>
      <c r="F40" s="27">
        <f>rail!F39+cmv_c1c2!F39+nonpt!F39+nonroad!F39+ptegu!F39+ptnonipm!F39+pt_oilgas!F39+np_oilgas!F39+rwc!F39+'onroad all'!BJ39+afdust!BB39+ptfire!F39+ptagfire!F39+'cmv_c3 36'!F39</f>
        <v>89487.619948046384</v>
      </c>
      <c r="G40" s="27">
        <f>rail!G39+cmv_c1c2!G39+nonpt!G39+nonroad!G39+'onroad all'!BZ39+ptegu!BU39+ptnonipm!G39+pt_oilgas!G39+np_oilgas!G39+rwc!G39+ptfire!G39+ptagfire!G39+'cmv_c3 36'!G39</f>
        <v>153337.53609786264</v>
      </c>
      <c r="H40" s="27">
        <f>rail!H39+cmv_c1c2!H39+nonpt!H39+nonroad!H39+'onroad all'!CK39+ptegu!H39+ptnonipm!H39+pt_oilgas!H39+np_oilgas!H39+rwc!H39+ptfire!H39+ptagfire!H39+'cmv_c3 36'!H39+ag!C39</f>
        <v>483042.87989291182</v>
      </c>
      <c r="I40" s="47" t="s">
        <v>239</v>
      </c>
      <c r="M40" s="29" t="s">
        <v>38</v>
      </c>
      <c r="N40" s="27">
        <f>B40+'biogenics 12'!H39</f>
        <v>1584985.7129451931</v>
      </c>
      <c r="O40" s="27">
        <f t="shared" si="1"/>
        <v>51021.854869346971</v>
      </c>
      <c r="P40" s="27">
        <f>D40+'biogenics 12'!R39</f>
        <v>413091.29486439313</v>
      </c>
      <c r="Q40" s="27">
        <f t="shared" si="2"/>
        <v>158501.10764086727</v>
      </c>
      <c r="R40" s="27">
        <f t="shared" si="3"/>
        <v>89487.619948046384</v>
      </c>
      <c r="S40" s="27">
        <f t="shared" si="4"/>
        <v>153337.53609786264</v>
      </c>
      <c r="T40" s="27">
        <f>H40+'biogenics 12'!X39</f>
        <v>1015812.4980729118</v>
      </c>
      <c r="V40" s="29" t="s">
        <v>38</v>
      </c>
      <c r="W40" s="27">
        <f>B40-ptfire!B39</f>
        <v>1451872.4706341929</v>
      </c>
      <c r="X40" s="27">
        <f>C40-ptfire!C39</f>
        <v>49949.58672634697</v>
      </c>
      <c r="Y40" s="27">
        <f>D40-ptfire!D39</f>
        <v>402283.02020891057</v>
      </c>
      <c r="Z40" s="27">
        <f>E40-ptfire!E39</f>
        <v>151846.61063886728</v>
      </c>
      <c r="AA40" s="27">
        <f>F40-ptfire!F39</f>
        <v>83848.215128046388</v>
      </c>
      <c r="AB40" s="27">
        <f>G40-ptfire!G39</f>
        <v>152843.36813986264</v>
      </c>
      <c r="AC40" s="27">
        <f>H40-ptfire!H39</f>
        <v>467629.00608691183</v>
      </c>
    </row>
    <row r="41" spans="1:29" x14ac:dyDescent="0.3">
      <c r="A41" s="29" t="s">
        <v>39</v>
      </c>
      <c r="B41" s="27">
        <f>rail!B40+cmv_c1c2!B40+nonpt!B40+nonroad!B40+'onroad all'!P40+ptegu!B40+ptnonipm!B40+pt_oilgas!B40+np_oilgas!B40+rwc!B40+ptfire!B40+ptagfire!B40+'cmv_c3 36'!B40</f>
        <v>108552.14454381639</v>
      </c>
      <c r="C41" s="27">
        <f>rail!C40+cmv_c1c2!C40+nonpt!C40+nonroad!C40+'onroad all'!AP40+ptegu!C40+ptnonipm!C40+pt_oilgas!C40+np_oilgas!C40+rwc!C40+ag!B40+ptfire!C40+ptagfire!C40+'cmv_c3 36'!C40</f>
        <v>845.96404990785732</v>
      </c>
      <c r="D41" s="27">
        <f>rail!D40+cmv_c1c2!D40+nonpt!D40+nonroad!D40+'onroad all'!AF40+'onroad all'!AR40+'onroad all'!AS40+ptegu!AU40+ptnonipm!D40+pt_oilgas!D40+np_oilgas!D40+rwc!D40+ptfire!D40+ptagfire!D40+'cmv_c3 36'!D40</f>
        <v>21313.682675958928</v>
      </c>
      <c r="E41" s="27">
        <f>rail!E40+cmv_c1c2!E40+nonpt!E40+nonroad!E40+ptegu!E40+ptnonipm!E40+pt_oilgas!E40+np_oilgas!E40+rwc!E40+'onroad all'!BG40+afdust!BA40+ptfire!E40+ptagfire!E40+'cmv_c3 36'!E40</f>
        <v>5896.5628055535935</v>
      </c>
      <c r="F41" s="27">
        <f>rail!F40+cmv_c1c2!F40+nonpt!F40+nonroad!F40+ptegu!F40+ptnonipm!F40+pt_oilgas!F40+np_oilgas!F40+rwc!F40+'onroad all'!BJ40+afdust!BB40+ptfire!F40+ptagfire!F40+'cmv_c3 36'!F40</f>
        <v>3876.6109673243282</v>
      </c>
      <c r="G41" s="27">
        <f>rail!G40+cmv_c1c2!G40+nonpt!G40+nonroad!G40+'onroad all'!BZ40+ptegu!BU40+ptnonipm!G40+pt_oilgas!G40+np_oilgas!G40+rwc!G40+ptfire!G40+ptagfire!G40+'cmv_c3 36'!G40</f>
        <v>3274.5269524980495</v>
      </c>
      <c r="H41" s="27">
        <f>rail!H40+cmv_c1c2!H40+nonpt!H40+nonroad!H40+'onroad all'!CK40+ptegu!H40+ptnonipm!H40+pt_oilgas!H40+np_oilgas!H40+rwc!H40+ptfire!H40+ptagfire!H40+'cmv_c3 36'!H40+ag!C40</f>
        <v>20985.97647183781</v>
      </c>
      <c r="I41" s="47" t="s">
        <v>239</v>
      </c>
      <c r="M41" s="29" t="s">
        <v>39</v>
      </c>
      <c r="N41" s="27">
        <f>B41+'biogenics 12'!H40</f>
        <v>110474.6296128164</v>
      </c>
      <c r="O41" s="27">
        <f t="shared" si="1"/>
        <v>845.96404990785732</v>
      </c>
      <c r="P41" s="27">
        <f>D41+'biogenics 12'!R40</f>
        <v>21462.718940012928</v>
      </c>
      <c r="Q41" s="27">
        <f t="shared" si="2"/>
        <v>5896.5628055535935</v>
      </c>
      <c r="R41" s="27">
        <f t="shared" si="3"/>
        <v>3876.6109673243282</v>
      </c>
      <c r="S41" s="27">
        <f t="shared" si="4"/>
        <v>3274.5269524980495</v>
      </c>
      <c r="T41" s="27">
        <f>H41+'biogenics 12'!X40</f>
        <v>39288.484931837709</v>
      </c>
      <c r="V41" s="29" t="s">
        <v>39</v>
      </c>
      <c r="W41" s="27">
        <f>B41-ptfire!B40</f>
        <v>108321.0030498164</v>
      </c>
      <c r="X41" s="27">
        <f>C41-ptfire!C40</f>
        <v>842.17088390785727</v>
      </c>
      <c r="Y41" s="27">
        <f>D41-ptfire!D40</f>
        <v>21310.547581958926</v>
      </c>
      <c r="Z41" s="27">
        <f>E41-ptfire!E40</f>
        <v>5873.0656625535939</v>
      </c>
      <c r="AA41" s="27">
        <f>F41-ptfire!F40</f>
        <v>3856.6981513243281</v>
      </c>
      <c r="AB41" s="27">
        <f>G41-ptfire!G40</f>
        <v>3272.7959694980495</v>
      </c>
      <c r="AC41" s="27">
        <f>H41-ptfire!H40</f>
        <v>20931.44832783781</v>
      </c>
    </row>
    <row r="42" spans="1:29" x14ac:dyDescent="0.3">
      <c r="A42" s="29" t="s">
        <v>40</v>
      </c>
      <c r="B42" s="27">
        <f>rail!B41+cmv_c1c2!B41+nonpt!B41+nonroad!B41+'onroad all'!P41+ptegu!B41+ptnonipm!B41+pt_oilgas!B41+np_oilgas!B41+rwc!B41+ptfire!B41+ptagfire!B41+'cmv_c3 36'!B41</f>
        <v>984049.06188426411</v>
      </c>
      <c r="C42" s="27">
        <f>rail!C41+cmv_c1c2!C41+nonpt!C41+nonroad!C41+'onroad all'!AP41+ptegu!C41+ptnonipm!C41+pt_oilgas!C41+np_oilgas!C41+rwc!C41+ag!B41+ptfire!C41+ptagfire!C41+'cmv_c3 36'!C41</f>
        <v>28722.815611656697</v>
      </c>
      <c r="D42" s="27">
        <f>rail!D41+cmv_c1c2!D41+nonpt!D41+nonroad!D41+'onroad all'!AF41+'onroad all'!AR41+'onroad all'!AS41+ptegu!AU41+ptnonipm!D41+pt_oilgas!D41+np_oilgas!D41+rwc!D41+ptfire!D41+ptagfire!D41+'cmv_c3 36'!D41</f>
        <v>171062.44576822026</v>
      </c>
      <c r="E42" s="27">
        <f>rail!E41+cmv_c1c2!E41+nonpt!E41+nonroad!E41+ptegu!E41+ptnonipm!E41+pt_oilgas!E41+np_oilgas!E41+rwc!E41+'onroad all'!BG41+afdust!BA41+ptfire!E41+ptagfire!E41+'cmv_c3 36'!E41</f>
        <v>108094.62969055551</v>
      </c>
      <c r="F42" s="27">
        <f>rail!F41+cmv_c1c2!F41+nonpt!F41+nonroad!F41+ptegu!F41+ptnonipm!F41+pt_oilgas!F41+np_oilgas!F41+rwc!F41+'onroad all'!BJ41+afdust!BB41+ptfire!F41+ptagfire!F41+'cmv_c3 36'!F41</f>
        <v>51081.648691389055</v>
      </c>
      <c r="G42" s="27">
        <f>rail!G41+cmv_c1c2!G41+nonpt!G41+nonroad!G41+'onroad all'!BZ41+ptegu!BU41+ptnonipm!G41+pt_oilgas!G41+np_oilgas!G41+rwc!G41+ptfire!G41+ptagfire!G41+'cmv_c3 36'!G41</f>
        <v>26061.177254903108</v>
      </c>
      <c r="H42" s="27">
        <f>rail!H41+cmv_c1c2!H41+nonpt!H41+nonroad!H41+'onroad all'!CK41+ptegu!H41+ptnonipm!H41+pt_oilgas!H41+np_oilgas!H41+rwc!H41+ptfire!H41+ptagfire!H41+'cmv_c3 36'!H41+ag!C41</f>
        <v>203516.95324499605</v>
      </c>
      <c r="I42" s="47" t="s">
        <v>239</v>
      </c>
      <c r="M42" s="29" t="s">
        <v>40</v>
      </c>
      <c r="N42" s="27">
        <f>B42+'biogenics 12'!H41</f>
        <v>1104156.374084264</v>
      </c>
      <c r="O42" s="27">
        <f t="shared" si="1"/>
        <v>28722.815611656697</v>
      </c>
      <c r="P42" s="27">
        <f>D42+'biogenics 12'!R41</f>
        <v>179106.81725822025</v>
      </c>
      <c r="Q42" s="27">
        <f t="shared" si="2"/>
        <v>108094.62969055551</v>
      </c>
      <c r="R42" s="27">
        <f t="shared" si="3"/>
        <v>51081.648691389055</v>
      </c>
      <c r="S42" s="27">
        <f t="shared" si="4"/>
        <v>26061.177254903108</v>
      </c>
      <c r="T42" s="27">
        <f>H42+'biogenics 12'!X41</f>
        <v>1188711.8196449962</v>
      </c>
      <c r="V42" s="29" t="s">
        <v>40</v>
      </c>
      <c r="W42" s="27">
        <f>B42-ptfire!B41</f>
        <v>820360.66573426407</v>
      </c>
      <c r="X42" s="27">
        <f>C42-ptfire!C41</f>
        <v>26025.613573656698</v>
      </c>
      <c r="Y42" s="27">
        <f>D42-ptfire!D41</f>
        <v>168280.53194242026</v>
      </c>
      <c r="Z42" s="27">
        <f>E42-ptfire!E41</f>
        <v>90953.017185555509</v>
      </c>
      <c r="AA42" s="27">
        <f>F42-ptfire!F41</f>
        <v>36554.859289389053</v>
      </c>
      <c r="AB42" s="27">
        <f>G42-ptfire!G41</f>
        <v>24663.36505180311</v>
      </c>
      <c r="AC42" s="27">
        <f>H42-ptfire!H41</f>
        <v>164744.66903199605</v>
      </c>
    </row>
    <row r="43" spans="1:29" x14ac:dyDescent="0.3">
      <c r="A43" s="29" t="s">
        <v>41</v>
      </c>
      <c r="B43" s="27">
        <f>rail!B42+cmv_c1c2!B42+nonpt!B42+nonroad!B42+'onroad all'!P42+ptegu!B42+ptnonipm!B42+pt_oilgas!B42+np_oilgas!B42+rwc!B42+ptfire!B42+ptagfire!B42+'cmv_c3 36'!B42</f>
        <v>456337.57397280226</v>
      </c>
      <c r="C43" s="27">
        <f>rail!C42+cmv_c1c2!C42+nonpt!C42+nonroad!C42+'onroad all'!AP42+ptegu!C42+ptnonipm!C42+pt_oilgas!C42+np_oilgas!C42+rwc!C42+ag!B42+ptfire!C42+ptagfire!C42+'cmv_c3 36'!C42</f>
        <v>82822.613686021912</v>
      </c>
      <c r="D43" s="27">
        <f>rail!D42+cmv_c1c2!D42+nonpt!D42+nonroad!D42+'onroad all'!AF42+'onroad all'!AR42+'onroad all'!AS42+ptegu!AU42+ptnonipm!D42+pt_oilgas!D42+np_oilgas!D42+rwc!D42+ptfire!D42+ptagfire!D42+'cmv_c3 36'!D42</f>
        <v>51624.907423199678</v>
      </c>
      <c r="E43" s="27">
        <f>rail!E42+cmv_c1c2!E42+nonpt!E42+nonroad!E42+ptegu!E42+ptnonipm!E42+pt_oilgas!E42+np_oilgas!E42+rwc!E42+'onroad all'!BG42+afdust!BA42+ptfire!E42+ptagfire!E42+'cmv_c3 36'!E42</f>
        <v>206423.46705830211</v>
      </c>
      <c r="F43" s="27">
        <f>rail!F42+cmv_c1c2!F42+nonpt!F42+nonroad!F42+ptegu!F42+ptnonipm!F42+pt_oilgas!F42+np_oilgas!F42+rwc!F42+'onroad all'!BJ42+afdust!BB42+ptfire!F42+ptagfire!F42+'cmv_c3 36'!F42</f>
        <v>62880.142598485589</v>
      </c>
      <c r="G43" s="27">
        <f>rail!G42+cmv_c1c2!G42+nonpt!G42+nonroad!G42+'onroad all'!BZ42+ptegu!BU42+ptnonipm!G42+pt_oilgas!G42+np_oilgas!G42+rwc!G42+ptfire!G42+ptagfire!G42+'cmv_c3 36'!G42</f>
        <v>3978.3437786705317</v>
      </c>
      <c r="H43" s="27">
        <f>rail!H42+cmv_c1c2!H42+nonpt!H42+nonroad!H42+'onroad all'!CK42+ptegu!H42+ptnonipm!H42+pt_oilgas!H42+np_oilgas!H42+rwc!H42+ptfire!H42+ptagfire!H42+'cmv_c3 36'!H42+ag!C42</f>
        <v>123960.43910493271</v>
      </c>
      <c r="I43" s="47" t="s">
        <v>239</v>
      </c>
      <c r="M43" s="29" t="s">
        <v>41</v>
      </c>
      <c r="N43" s="27">
        <f>B43+'biogenics 12'!H42</f>
        <v>562918.36801780132</v>
      </c>
      <c r="O43" s="27">
        <f t="shared" si="1"/>
        <v>82822.613686021912</v>
      </c>
      <c r="P43" s="27">
        <f>D43+'biogenics 12'!R42</f>
        <v>93996.892876927683</v>
      </c>
      <c r="Q43" s="27">
        <f t="shared" si="2"/>
        <v>206423.46705830211</v>
      </c>
      <c r="R43" s="27">
        <f t="shared" si="3"/>
        <v>62880.142598485589</v>
      </c>
      <c r="S43" s="27">
        <f t="shared" si="4"/>
        <v>3978.3437786705317</v>
      </c>
      <c r="T43" s="27">
        <f>H43+'biogenics 12'!X42</f>
        <v>487229.15030493168</v>
      </c>
      <c r="V43" s="29" t="s">
        <v>41</v>
      </c>
      <c r="W43" s="27">
        <f>B43-ptfire!B42</f>
        <v>163716.77374280227</v>
      </c>
      <c r="X43" s="27">
        <f>C43-ptfire!C42</f>
        <v>78024.015734021916</v>
      </c>
      <c r="Y43" s="27">
        <f>D43-ptfire!D42</f>
        <v>47841.401249199676</v>
      </c>
      <c r="Z43" s="27">
        <f>E43-ptfire!E42</f>
        <v>176842.32960730212</v>
      </c>
      <c r="AA43" s="27">
        <f>F43-ptfire!F42</f>
        <v>37811.382284485589</v>
      </c>
      <c r="AB43" s="27">
        <f>G43-ptfire!G42</f>
        <v>1843.2887996705317</v>
      </c>
      <c r="AC43" s="27">
        <f>H43-ptfire!H42</f>
        <v>54980.571450932708</v>
      </c>
    </row>
    <row r="44" spans="1:29" x14ac:dyDescent="0.3">
      <c r="A44" s="29" t="s">
        <v>42</v>
      </c>
      <c r="B44" s="27">
        <f>rail!B43+cmv_c1c2!B43+nonpt!B43+nonroad!B43+'onroad all'!P43+ptegu!B43+ptnonipm!B43+pt_oilgas!B43+np_oilgas!B43+rwc!B43+ptfire!B43+ptagfire!B43+'cmv_c3 36'!B43</f>
        <v>1359798.8771181402</v>
      </c>
      <c r="C44" s="27">
        <f>rail!C43+cmv_c1c2!C43+nonpt!C43+nonroad!C43+'onroad all'!AP43+ptegu!C43+ptnonipm!C43+pt_oilgas!C43+np_oilgas!C43+rwc!C43+ag!B43+ptfire!C43+ptagfire!C43+'cmv_c3 36'!C43</f>
        <v>38388.891843632242</v>
      </c>
      <c r="D44" s="27">
        <f>rail!D43+cmv_c1c2!D43+nonpt!D43+nonroad!D43+'onroad all'!AF43+'onroad all'!AR43+'onroad all'!AS43+ptegu!AU43+ptnonipm!D43+pt_oilgas!D43+np_oilgas!D43+rwc!D43+ptfire!D43+ptagfire!D43+'cmv_c3 36'!D43</f>
        <v>241504.7839769072</v>
      </c>
      <c r="E44" s="27">
        <f>rail!E43+cmv_c1c2!E43+nonpt!E43+nonroad!E43+ptegu!E43+ptnonipm!E43+pt_oilgas!E43+np_oilgas!E43+rwc!E43+'onroad all'!BG43+afdust!BA43+ptfire!E43+ptagfire!E43+'cmv_c3 36'!E43</f>
        <v>187151.73311517967</v>
      </c>
      <c r="F44" s="27">
        <f>rail!F43+cmv_c1c2!F43+nonpt!F43+nonroad!F43+ptegu!F43+ptnonipm!F43+pt_oilgas!F43+np_oilgas!F43+rwc!F43+'onroad all'!BJ43+afdust!BB43+ptfire!F43+ptagfire!F43+'cmv_c3 36'!F43</f>
        <v>85933.715321417316</v>
      </c>
      <c r="G44" s="27">
        <f>rail!G43+cmv_c1c2!G43+nonpt!G43+nonroad!G43+'onroad all'!BZ43+ptegu!BU43+ptnonipm!G43+pt_oilgas!G43+np_oilgas!G43+rwc!G43+ptfire!G43+ptagfire!G43+'cmv_c3 36'!G43</f>
        <v>61294.532285252593</v>
      </c>
      <c r="H44" s="27">
        <f>rail!H43+cmv_c1c2!H43+nonpt!H43+nonroad!H43+'onroad all'!CK43+ptegu!H43+ptnonipm!H43+pt_oilgas!H43+np_oilgas!H43+rwc!H43+ptfire!H43+ptagfire!H43+'cmv_c3 36'!H43+ag!C43</f>
        <v>312779.63443421788</v>
      </c>
      <c r="I44" s="47" t="s">
        <v>239</v>
      </c>
      <c r="M44" s="29" t="s">
        <v>42</v>
      </c>
      <c r="N44" s="27">
        <f>B44+'biogenics 12'!H43</f>
        <v>1461256.2481681402</v>
      </c>
      <c r="O44" s="27">
        <f t="shared" si="1"/>
        <v>38388.891843632242</v>
      </c>
      <c r="P44" s="27">
        <f>D44+'biogenics 12'!R43</f>
        <v>256406.37029930711</v>
      </c>
      <c r="Q44" s="27">
        <f t="shared" si="2"/>
        <v>187151.73311517967</v>
      </c>
      <c r="R44" s="27">
        <f t="shared" si="3"/>
        <v>85933.715321417316</v>
      </c>
      <c r="S44" s="27">
        <f t="shared" si="4"/>
        <v>61294.532285252593</v>
      </c>
      <c r="T44" s="27">
        <f>H44+'biogenics 12'!X43</f>
        <v>1288049.5864942179</v>
      </c>
      <c r="V44" s="29" t="s">
        <v>42</v>
      </c>
      <c r="W44" s="27">
        <f>B44-ptfire!B43</f>
        <v>1025878.3937181402</v>
      </c>
      <c r="X44" s="27">
        <f>C44-ptfire!C43</f>
        <v>32871.704620932243</v>
      </c>
      <c r="Y44" s="27">
        <f>D44-ptfire!D43</f>
        <v>235059.67846710721</v>
      </c>
      <c r="Z44" s="27">
        <f>E44-ptfire!E43</f>
        <v>151495.54080817968</v>
      </c>
      <c r="AA44" s="27">
        <f>F44-ptfire!F43</f>
        <v>55716.602662417317</v>
      </c>
      <c r="AB44" s="27">
        <f>G44-ptfire!G43</f>
        <v>58207.548698352592</v>
      </c>
      <c r="AC44" s="27">
        <f>H44-ptfire!H43</f>
        <v>233470.07332221788</v>
      </c>
    </row>
    <row r="45" spans="1:29" x14ac:dyDescent="0.3">
      <c r="A45" s="29" t="s">
        <v>43</v>
      </c>
      <c r="B45" s="27">
        <f>rail!B44+cmv_c1c2!B44+nonpt!B44+nonroad!B44+'onroad all'!P44+ptegu!B44+ptnonipm!B44+pt_oilgas!B44+np_oilgas!B44+rwc!B44+ptfire!B44+ptagfire!B44+'cmv_c3 36'!B44</f>
        <v>3755754.6126724607</v>
      </c>
      <c r="C45" s="27">
        <f>rail!C44+cmv_c1c2!C44+nonpt!C44+nonroad!C44+'onroad all'!AP44+ptegu!C44+ptnonipm!C44+pt_oilgas!C44+np_oilgas!C44+rwc!C44+ag!B44+ptfire!C44+ptagfire!C44+'cmv_c3 36'!C44</f>
        <v>332601.34685361834</v>
      </c>
      <c r="D45" s="27">
        <f>rail!D44+cmv_c1c2!D44+nonpt!D44+nonroad!D44+'onroad all'!AF44+'onroad all'!AR44+'onroad all'!AS44+ptegu!AU44+ptnonipm!D44+pt_oilgas!D44+np_oilgas!D44+rwc!D44+ptfire!D44+ptagfire!D44+'cmv_c3 36'!D44</f>
        <v>999077.85706553387</v>
      </c>
      <c r="E45" s="27">
        <f>rail!E44+cmv_c1c2!E44+nonpt!E44+nonroad!E44+ptegu!E44+ptnonipm!E44+pt_oilgas!E44+np_oilgas!E44+rwc!E44+'onroad all'!BG44+afdust!BA44+ptfire!E44+ptagfire!E44+'cmv_c3 36'!E44</f>
        <v>802877.24131478684</v>
      </c>
      <c r="F45" s="27">
        <f>rail!F44+cmv_c1c2!F44+nonpt!F44+nonroad!F44+ptegu!F44+ptnonipm!F44+pt_oilgas!F44+np_oilgas!F44+rwc!F44+'onroad all'!BJ44+afdust!BB44+ptfire!F44+ptagfire!F44+'cmv_c3 36'!F44</f>
        <v>231333.79184120568</v>
      </c>
      <c r="G45" s="27">
        <f>rail!G44+cmv_c1c2!G44+nonpt!G44+nonroad!G44+'onroad all'!BZ44+ptegu!BU44+ptnonipm!G44+pt_oilgas!G44+np_oilgas!G44+rwc!G44+ptfire!G44+ptagfire!G44+'cmv_c3 36'!G44</f>
        <v>344522.16722434852</v>
      </c>
      <c r="H45" s="27">
        <f>rail!H44+cmv_c1c2!H44+nonpt!H44+nonroad!H44+'onroad all'!CK44+ptegu!H44+ptnonipm!H44+pt_oilgas!H44+np_oilgas!H44+rwc!H44+ptfire!H44+ptagfire!H44+'cmv_c3 36'!H44+ag!C44</f>
        <v>1904363.4858766494</v>
      </c>
      <c r="I45" s="47" t="s">
        <v>239</v>
      </c>
      <c r="M45" s="29" t="s">
        <v>43</v>
      </c>
      <c r="N45" s="27">
        <f>B45+'biogenics 12'!H44</f>
        <v>4738602.3288624603</v>
      </c>
      <c r="O45" s="27">
        <f t="shared" si="1"/>
        <v>332601.34685361834</v>
      </c>
      <c r="P45" s="27">
        <f>D45+'biogenics 12'!R44</f>
        <v>1106361.193739933</v>
      </c>
      <c r="Q45" s="27">
        <f t="shared" si="2"/>
        <v>802877.24131478684</v>
      </c>
      <c r="R45" s="27">
        <f t="shared" si="3"/>
        <v>231333.79184120568</v>
      </c>
      <c r="S45" s="27">
        <f t="shared" si="4"/>
        <v>344522.16722434852</v>
      </c>
      <c r="T45" s="27">
        <f>H45+'biogenics 12'!X44</f>
        <v>7137475.7072766498</v>
      </c>
      <c r="V45" s="29" t="s">
        <v>43</v>
      </c>
      <c r="W45" s="27">
        <f>B45-ptfire!B44</f>
        <v>3219849.9093224606</v>
      </c>
      <c r="X45" s="27">
        <f>C45-ptfire!C44</f>
        <v>323747.51071491832</v>
      </c>
      <c r="Y45" s="27">
        <f>D45-ptfire!D44</f>
        <v>988766.15123653389</v>
      </c>
      <c r="Z45" s="27">
        <f>E45-ptfire!E44</f>
        <v>745681.59763778688</v>
      </c>
      <c r="AA45" s="27">
        <f>F45-ptfire!F44</f>
        <v>182862.91233420567</v>
      </c>
      <c r="AB45" s="27">
        <f>G45-ptfire!G44</f>
        <v>339577.68896804855</v>
      </c>
      <c r="AC45" s="27">
        <f>H45-ptfire!H44</f>
        <v>1777089.5080966493</v>
      </c>
    </row>
    <row r="46" spans="1:29" x14ac:dyDescent="0.3">
      <c r="A46" s="29" t="s">
        <v>44</v>
      </c>
      <c r="B46" s="27">
        <f>rail!B45+cmv_c1c2!B45+nonpt!B45+nonroad!B45+'onroad all'!P45+ptegu!B45+ptnonipm!B45+pt_oilgas!B45+np_oilgas!B45+rwc!B45+ptfire!B45+ptagfire!B45+'cmv_c3 36'!B45</f>
        <v>497545.99764718302</v>
      </c>
      <c r="C46" s="27">
        <f>rail!C45+cmv_c1c2!C45+nonpt!C45+nonroad!C45+'onroad all'!AP45+ptegu!C45+ptnonipm!C45+pt_oilgas!C45+np_oilgas!C45+rwc!C45+ag!B45+ptfire!C45+ptagfire!C45+'cmv_c3 36'!C45</f>
        <v>23269.948168700139</v>
      </c>
      <c r="D46" s="27">
        <f>rail!D45+cmv_c1c2!D45+nonpt!D45+nonroad!D45+'onroad all'!AF45+'onroad all'!AR45+'onroad all'!AS45+ptegu!AU45+ptnonipm!D45+pt_oilgas!D45+np_oilgas!D45+rwc!D45+ptfire!D45+ptagfire!D45+'cmv_c3 36'!D45</f>
        <v>136906.19160202547</v>
      </c>
      <c r="E46" s="27">
        <f>rail!E45+cmv_c1c2!E45+nonpt!E45+nonroad!E45+ptegu!E45+ptnonipm!E45+pt_oilgas!E45+np_oilgas!E45+rwc!E45+'onroad all'!BG45+afdust!BA45+ptfire!E45+ptagfire!E45+'cmv_c3 36'!E45</f>
        <v>124069.72230493353</v>
      </c>
      <c r="F46" s="27">
        <f>rail!F45+cmv_c1c2!F45+nonpt!F45+nonroad!F45+ptegu!F45+ptnonipm!F45+pt_oilgas!F45+np_oilgas!F45+rwc!F45+'onroad all'!BJ45+afdust!BB45+ptfire!F45+ptagfire!F45+'cmv_c3 36'!F45</f>
        <v>31887.824438417862</v>
      </c>
      <c r="G46" s="27">
        <f>rail!G45+cmv_c1c2!G45+nonpt!G45+nonroad!G45+'onroad all'!BZ45+ptegu!BU45+ptnonipm!G45+pt_oilgas!G45+np_oilgas!G45+rwc!G45+ptfire!G45+ptagfire!G45+'cmv_c3 36'!G45</f>
        <v>15347.05616121166</v>
      </c>
      <c r="H46" s="27">
        <f>rail!H45+cmv_c1c2!H45+nonpt!H45+nonroad!H45+'onroad all'!CK45+ptegu!H45+ptnonipm!H45+pt_oilgas!H45+np_oilgas!H45+rwc!H45+ptfire!H45+ptagfire!H45+'cmv_c3 36'!H45+ag!C45</f>
        <v>179672.38685968393</v>
      </c>
      <c r="M46" s="29" t="s">
        <v>44</v>
      </c>
      <c r="N46" s="27">
        <f>B46+'biogenics 12'!H45</f>
        <v>665535.62254718295</v>
      </c>
      <c r="O46" s="27">
        <f t="shared" si="1"/>
        <v>23269.948168700139</v>
      </c>
      <c r="P46" s="27">
        <f>D46+'biogenics 12'!R45</f>
        <v>145131.75570144548</v>
      </c>
      <c r="Q46" s="27">
        <f t="shared" si="2"/>
        <v>124069.72230493353</v>
      </c>
      <c r="R46" s="27">
        <f t="shared" si="3"/>
        <v>31887.824438417862</v>
      </c>
      <c r="S46" s="27">
        <f t="shared" si="4"/>
        <v>15347.05616121166</v>
      </c>
      <c r="T46" s="27">
        <f>H46+'biogenics 12'!X45</f>
        <v>969488.1807596829</v>
      </c>
      <c r="V46" s="29" t="s">
        <v>44</v>
      </c>
      <c r="W46" s="27">
        <f>B46-ptfire!B45</f>
        <v>392698.356607183</v>
      </c>
      <c r="X46" s="27">
        <f>C46-ptfire!C45</f>
        <v>21548.42678670014</v>
      </c>
      <c r="Y46" s="27">
        <f>D46-ptfire!D45</f>
        <v>135439.37637302547</v>
      </c>
      <c r="Z46" s="27">
        <f>E46-ptfire!E45</f>
        <v>113371.36097593352</v>
      </c>
      <c r="AA46" s="27">
        <f>F46-ptfire!F45</f>
        <v>22821.416710417863</v>
      </c>
      <c r="AB46" s="27">
        <f>G46-ptfire!G45</f>
        <v>14548.06594121166</v>
      </c>
      <c r="AC46" s="27">
        <f>H46-ptfire!H45</f>
        <v>154925.48275568394</v>
      </c>
    </row>
    <row r="47" spans="1:29" x14ac:dyDescent="0.3">
      <c r="A47" s="29" t="s">
        <v>45</v>
      </c>
      <c r="B47" s="27">
        <f>rail!B46+cmv_c1c2!B46+nonpt!B46+nonroad!B46+'onroad all'!P46+ptegu!B46+ptnonipm!B46+pt_oilgas!B46+np_oilgas!B46+rwc!B46+ptfire!B46+ptagfire!B46+'cmv_c3 36'!B46</f>
        <v>133209.94455811832</v>
      </c>
      <c r="C47" s="27">
        <f>rail!C46+cmv_c1c2!C46+nonpt!C46+nonroad!C46+'onroad all'!AP46+ptegu!C46+ptnonipm!C46+pt_oilgas!C46+np_oilgas!C46+rwc!C46+ag!B46+ptfire!C46+ptagfire!C46+'cmv_c3 36'!C46</f>
        <v>4177.027745493333</v>
      </c>
      <c r="D47" s="27">
        <f>rail!D46+cmv_c1c2!D46+nonpt!D46+nonroad!D46+'onroad all'!AF46+'onroad all'!AR46+'onroad all'!AS46+ptegu!AU46+ptnonipm!D46+pt_oilgas!D46+np_oilgas!D46+rwc!D46+ptfire!D46+ptagfire!D46+'cmv_c3 36'!D46</f>
        <v>16478.175172409494</v>
      </c>
      <c r="E47" s="27">
        <f>rail!E46+cmv_c1c2!E46+nonpt!E46+nonroad!E46+ptegu!E46+ptnonipm!E46+pt_oilgas!E46+np_oilgas!E46+rwc!E46+'onroad all'!BG46+afdust!BA46+ptfire!E46+ptagfire!E46+'cmv_c3 36'!E46</f>
        <v>14378.303723550544</v>
      </c>
      <c r="F47" s="27">
        <f>rail!F46+cmv_c1c2!F46+nonpt!F46+nonroad!F46+ptegu!F46+ptnonipm!F46+pt_oilgas!F46+np_oilgas!F46+rwc!F46+'onroad all'!BJ46+afdust!BB46+ptfire!F46+ptagfire!F46+'cmv_c3 36'!F46</f>
        <v>10460.485697870026</v>
      </c>
      <c r="G47" s="27">
        <f>rail!G46+cmv_c1c2!G46+nonpt!G46+nonroad!G46+'onroad all'!BZ46+ptegu!BU46+ptnonipm!G46+pt_oilgas!G46+np_oilgas!G46+rwc!G46+ptfire!G46+ptagfire!G46+'cmv_c3 36'!G46</f>
        <v>1520.4075962901552</v>
      </c>
      <c r="H47" s="27">
        <f>rail!H46+cmv_c1c2!H46+nonpt!H46+nonroad!H46+'onroad all'!CK46+ptegu!H46+ptnonipm!H46+pt_oilgas!H46+np_oilgas!H46+rwc!H46+ptfire!H46+ptagfire!H46+'cmv_c3 36'!H46+ag!C46</f>
        <v>24449.293855097181</v>
      </c>
      <c r="I47" s="47" t="s">
        <v>239</v>
      </c>
      <c r="M47" s="29" t="s">
        <v>45</v>
      </c>
      <c r="N47" s="27">
        <f>B47+'biogenics 12'!H46</f>
        <v>150656.87390811832</v>
      </c>
      <c r="O47" s="27">
        <f t="shared" si="1"/>
        <v>4177.027745493333</v>
      </c>
      <c r="P47" s="27">
        <f>D47+'biogenics 12'!R46</f>
        <v>17708.901751048485</v>
      </c>
      <c r="Q47" s="27">
        <f t="shared" si="2"/>
        <v>14378.303723550544</v>
      </c>
      <c r="R47" s="27">
        <f t="shared" si="3"/>
        <v>10460.485697870026</v>
      </c>
      <c r="S47" s="27">
        <f t="shared" si="4"/>
        <v>1520.4075962901552</v>
      </c>
      <c r="T47" s="27">
        <f>H47+'biogenics 12'!X46</f>
        <v>110886.70073509717</v>
      </c>
      <c r="V47" s="29" t="s">
        <v>45</v>
      </c>
      <c r="W47" s="27">
        <f>B47-ptfire!B46</f>
        <v>130278.25482121832</v>
      </c>
      <c r="X47" s="27">
        <f>C47-ptfire!C46</f>
        <v>4128.9582743833325</v>
      </c>
      <c r="Y47" s="27">
        <f>D47-ptfire!D46</f>
        <v>16440.590702359495</v>
      </c>
      <c r="Z47" s="27">
        <f>E47-ptfire!E46</f>
        <v>14082.225017710543</v>
      </c>
      <c r="AA47" s="27">
        <f>F47-ptfire!F46</f>
        <v>10209.571735530026</v>
      </c>
      <c r="AB47" s="27">
        <f>G47-ptfire!G46</f>
        <v>1499.1155111601552</v>
      </c>
      <c r="AC47" s="27">
        <f>H47-ptfire!H46</f>
        <v>23758.29277261718</v>
      </c>
    </row>
    <row r="48" spans="1:29" x14ac:dyDescent="0.3">
      <c r="A48" s="29" t="s">
        <v>46</v>
      </c>
      <c r="B48" s="27">
        <f>rail!B47+cmv_c1c2!B47+nonpt!B47+nonroad!B47+'onroad all'!P47+ptegu!B47+ptnonipm!B47+pt_oilgas!B47+np_oilgas!B47+rwc!B47+ptfire!B47+ptagfire!B47+'cmv_c3 36'!B47</f>
        <v>1254020.67161944</v>
      </c>
      <c r="C48" s="27">
        <f>rail!C47+cmv_c1c2!C47+nonpt!C47+nonroad!C47+'onroad all'!AP47+ptegu!C47+ptnonipm!C47+pt_oilgas!C47+np_oilgas!C47+rwc!C47+ag!B47+ptfire!C47+ptagfire!C47+'cmv_c3 36'!C47</f>
        <v>35270.086341832466</v>
      </c>
      <c r="D48" s="27">
        <f>rail!D47+cmv_c1c2!D47+nonpt!D47+nonroad!D47+'onroad all'!AF47+'onroad all'!AR47+'onroad all'!AS47+ptegu!AU47+ptnonipm!D47+pt_oilgas!D47+np_oilgas!D47+rwc!D47+ptfire!D47+ptagfire!D47+'cmv_c3 36'!D47</f>
        <v>229874.0332866715</v>
      </c>
      <c r="E48" s="27">
        <f>rail!E47+cmv_c1c2!E47+nonpt!E47+nonroad!E47+ptegu!E47+ptnonipm!E47+pt_oilgas!E47+np_oilgas!E47+rwc!E47+'onroad all'!BG47+afdust!BA47+ptfire!E47+ptagfire!E47+'cmv_c3 36'!E47</f>
        <v>136169.53067830188</v>
      </c>
      <c r="F48" s="27">
        <f>rail!F47+cmv_c1c2!F47+nonpt!F47+nonroad!F47+ptegu!F47+ptnonipm!F47+pt_oilgas!F47+np_oilgas!F47+rwc!F47+'onroad all'!BJ47+afdust!BB47+ptfire!F47+ptagfire!F47+'cmv_c3 36'!F47</f>
        <v>58957.030472641753</v>
      </c>
      <c r="G48" s="27">
        <f>rail!G47+cmv_c1c2!G47+nonpt!G47+nonroad!G47+'onroad all'!BZ47+ptegu!BU47+ptnonipm!G47+pt_oilgas!G47+np_oilgas!G47+rwc!G47+ptfire!G47+ptagfire!G47+'cmv_c3 36'!G47</f>
        <v>40114.969921492593</v>
      </c>
      <c r="H48" s="27">
        <f>rail!H47+cmv_c1c2!H47+nonpt!H47+nonroad!H47+'onroad all'!CK47+ptegu!H47+ptnonipm!H47+pt_oilgas!H47+np_oilgas!H47+rwc!H47+ptfire!H47+ptagfire!H47+'cmv_c3 36'!H47+ag!C47</f>
        <v>256148.03445929725</v>
      </c>
      <c r="I48" s="47" t="s">
        <v>239</v>
      </c>
      <c r="M48" s="29" t="s">
        <v>46</v>
      </c>
      <c r="N48" s="27">
        <f>B48+'biogenics 12'!H47</f>
        <v>1348484.79077944</v>
      </c>
      <c r="O48" s="27">
        <f t="shared" si="1"/>
        <v>35270.086341832466</v>
      </c>
      <c r="P48" s="27">
        <f>D48+'biogenics 12'!R47</f>
        <v>239039.66680222951</v>
      </c>
      <c r="Q48" s="27">
        <f t="shared" si="2"/>
        <v>136169.53067830188</v>
      </c>
      <c r="R48" s="27">
        <f t="shared" si="3"/>
        <v>58957.030472641753</v>
      </c>
      <c r="S48" s="27">
        <f t="shared" si="4"/>
        <v>40114.969921492593</v>
      </c>
      <c r="T48" s="27">
        <f>H48+'biogenics 12'!X47</f>
        <v>1155165.1854272962</v>
      </c>
      <c r="V48" s="29" t="s">
        <v>46</v>
      </c>
      <c r="W48" s="27">
        <f>B48-ptfire!B47</f>
        <v>1082558.31756944</v>
      </c>
      <c r="X48" s="27">
        <f>C48-ptfire!C47</f>
        <v>32443.636438032467</v>
      </c>
      <c r="Y48" s="27">
        <f>D48-ptfire!D47</f>
        <v>226900.70377527151</v>
      </c>
      <c r="Z48" s="27">
        <f>E48-ptfire!E47</f>
        <v>118160.86780730187</v>
      </c>
      <c r="AA48" s="27">
        <f>F48-ptfire!F47</f>
        <v>43695.451794641755</v>
      </c>
      <c r="AB48" s="27">
        <f>G48-ptfire!G47</f>
        <v>38632.638668392596</v>
      </c>
      <c r="AC48" s="27">
        <f>H48-ptfire!H47</f>
        <v>215517.80634729727</v>
      </c>
    </row>
    <row r="49" spans="1:29" x14ac:dyDescent="0.3">
      <c r="A49" s="29" t="s">
        <v>47</v>
      </c>
      <c r="B49" s="27">
        <f>rail!B48+cmv_c1c2!B48+nonpt!B48+nonroad!B48+'onroad all'!P48+ptegu!B48+ptnonipm!B48+pt_oilgas!B48+np_oilgas!B48+rwc!B48+ptfire!B48+ptagfire!B48+'cmv_c3 36'!B48</f>
        <v>1545898.9831423881</v>
      </c>
      <c r="C49" s="27">
        <f>rail!C48+cmv_c1c2!C48+nonpt!C48+nonroad!C48+'onroad all'!AP48+ptegu!C48+ptnonipm!C48+pt_oilgas!C48+np_oilgas!C48+rwc!C48+ag!B48+ptfire!C48+ptagfire!C48+'cmv_c3 36'!C48</f>
        <v>39284.386164021213</v>
      </c>
      <c r="D49" s="27">
        <f>rail!D48+cmv_c1c2!D48+nonpt!D48+nonroad!D48+'onroad all'!AF48+'onroad all'!AR48+'onroad all'!AS48+ptegu!AU48+ptnonipm!D48+pt_oilgas!D48+np_oilgas!D48+rwc!D48+ptfire!D48+ptagfire!D48+'cmv_c3 36'!D48</f>
        <v>216400.31460869906</v>
      </c>
      <c r="E49" s="27">
        <f>rail!E48+cmv_c1c2!E48+nonpt!E48+nonroad!E48+ptegu!E48+ptnonipm!E48+pt_oilgas!E48+np_oilgas!E48+rwc!E48+'onroad all'!BG48+afdust!BA48+ptfire!E48+ptagfire!E48+'cmv_c3 36'!E48</f>
        <v>204334.38399149131</v>
      </c>
      <c r="F49" s="27">
        <f>rail!F48+cmv_c1c2!F48+nonpt!F48+nonroad!F48+ptegu!F48+ptnonipm!F48+pt_oilgas!F48+np_oilgas!F48+rwc!F48+'onroad all'!BJ48+afdust!BB48+ptfire!F48+ptagfire!F48+'cmv_c3 36'!F48</f>
        <v>101831.15323987306</v>
      </c>
      <c r="G49" s="27">
        <f>rail!G48+cmv_c1c2!G48+nonpt!G48+nonroad!G48+'onroad all'!BZ48+ptegu!BU48+ptnonipm!G48+pt_oilgas!G48+np_oilgas!G48+rwc!G48+ptfire!G48+ptagfire!G48+'cmv_c3 36'!G48</f>
        <v>17355.44885877259</v>
      </c>
      <c r="H49" s="27">
        <f>rail!H48+cmv_c1c2!H48+nonpt!H48+nonroad!H48+'onroad all'!CK48+ptegu!H48+ptnonipm!H48+pt_oilgas!H48+np_oilgas!H48+rwc!H48+ptfire!H48+ptagfire!H48+'cmv_c3 36'!H48+ag!C48</f>
        <v>339144.90558654227</v>
      </c>
      <c r="M49" s="29" t="s">
        <v>47</v>
      </c>
      <c r="N49" s="27">
        <f>B49+'biogenics 12'!H48</f>
        <v>1712008.209342388</v>
      </c>
      <c r="O49" s="27">
        <f t="shared" si="1"/>
        <v>39284.386164021213</v>
      </c>
      <c r="P49" s="27">
        <f>D49+'biogenics 12'!R48</f>
        <v>228984.08068487505</v>
      </c>
      <c r="Q49" s="27">
        <f t="shared" si="2"/>
        <v>204334.38399149131</v>
      </c>
      <c r="R49" s="27">
        <f t="shared" si="3"/>
        <v>101831.15323987306</v>
      </c>
      <c r="S49" s="27">
        <f t="shared" si="4"/>
        <v>17355.44885877259</v>
      </c>
      <c r="T49" s="27">
        <f>H49+'biogenics 12'!X48</f>
        <v>996113.45348654222</v>
      </c>
      <c r="V49" s="29" t="s">
        <v>47</v>
      </c>
      <c r="W49" s="27">
        <f>B49-ptfire!B48</f>
        <v>1053896.5570923882</v>
      </c>
      <c r="X49" s="27">
        <f>C49-ptfire!C48</f>
        <v>31226.446604621211</v>
      </c>
      <c r="Y49" s="27">
        <f>D49-ptfire!D48</f>
        <v>210566.88262659905</v>
      </c>
      <c r="Z49" s="27">
        <f>E49-ptfire!E48</f>
        <v>155069.24029449132</v>
      </c>
      <c r="AA49" s="27">
        <f>F49-ptfire!F48</f>
        <v>60081.032370873065</v>
      </c>
      <c r="AB49" s="27">
        <f>G49-ptfire!G48</f>
        <v>13927.103749672589</v>
      </c>
      <c r="AC49" s="27">
        <f>H49-ptfire!H48</f>
        <v>223311.99496654229</v>
      </c>
    </row>
    <row r="50" spans="1:29" x14ac:dyDescent="0.3">
      <c r="A50" s="29" t="s">
        <v>48</v>
      </c>
      <c r="B50" s="27">
        <f>rail!B49+cmv_c1c2!B49+nonpt!B49+nonroad!B49+'onroad all'!P49+ptegu!B49+ptnonipm!B49+pt_oilgas!B49+np_oilgas!B49+rwc!B49+ptfire!B49+ptagfire!B49+'cmv_c3 36'!B49</f>
        <v>416517.25336653803</v>
      </c>
      <c r="C50" s="27">
        <f>rail!C49+cmv_c1c2!C49+nonpt!C49+nonroad!C49+'onroad all'!AP49+ptegu!C49+ptnonipm!C49+pt_oilgas!C49+np_oilgas!C49+rwc!C49+ag!B49+ptfire!C49+ptagfire!C49+'cmv_c3 36'!C49</f>
        <v>9215.2666651175605</v>
      </c>
      <c r="D50" s="27">
        <f>rail!D49+cmv_c1c2!D49+nonpt!D49+nonroad!D49+'onroad all'!AF49+'onroad all'!AR49+'onroad all'!AS49+ptegu!AU49+ptnonipm!D49+pt_oilgas!D49+np_oilgas!D49+rwc!D49+ptfire!D49+ptagfire!D49+'cmv_c3 36'!D49</f>
        <v>154375.61488625259</v>
      </c>
      <c r="E50" s="27">
        <f>rail!E49+cmv_c1c2!E49+nonpt!E49+nonroad!E49+ptegu!E49+ptnonipm!E49+pt_oilgas!E49+np_oilgas!E49+rwc!E49+'onroad all'!BG49+afdust!BA49+ptfire!E49+ptagfire!E49+'cmv_c3 36'!E49</f>
        <v>52729.973810777199</v>
      </c>
      <c r="F50" s="27">
        <f>rail!F49+cmv_c1c2!F49+nonpt!F49+nonroad!F49+ptegu!F49+ptnonipm!F49+pt_oilgas!F49+np_oilgas!F49+rwc!F49+'onroad all'!BJ49+afdust!BB49+ptfire!F49+ptagfire!F49+'cmv_c3 36'!F49</f>
        <v>31037.520400921923</v>
      </c>
      <c r="G50" s="27">
        <f>rail!G49+cmv_c1c2!G49+nonpt!G49+nonroad!G49+'onroad all'!BZ49+ptegu!BU49+ptnonipm!G49+pt_oilgas!G49+np_oilgas!G49+rwc!G49+ptfire!G49+ptagfire!G49+'cmv_c3 36'!G49</f>
        <v>55933.454862794082</v>
      </c>
      <c r="H50" s="27">
        <f>rail!H49+cmv_c1c2!H49+nonpt!H49+nonroad!H49+'onroad all'!CK49+ptegu!H49+ptnonipm!H49+pt_oilgas!H49+np_oilgas!H49+rwc!H49+ptfire!H49+ptagfire!H49+'cmv_c3 36'!H49+ag!C49</f>
        <v>191382.58536776001</v>
      </c>
      <c r="I50" s="47" t="s">
        <v>239</v>
      </c>
      <c r="M50" s="29" t="s">
        <v>48</v>
      </c>
      <c r="N50" s="27">
        <f>B50+'biogenics 12'!H49</f>
        <v>458248.029957538</v>
      </c>
      <c r="O50" s="27">
        <f t="shared" si="1"/>
        <v>9215.2666651175605</v>
      </c>
      <c r="P50" s="27">
        <f>D50+'biogenics 12'!R49</f>
        <v>158220.90221391537</v>
      </c>
      <c r="Q50" s="27">
        <f t="shared" si="2"/>
        <v>52729.973810777199</v>
      </c>
      <c r="R50" s="27">
        <f t="shared" si="3"/>
        <v>31037.520400921923</v>
      </c>
      <c r="S50" s="27">
        <f t="shared" si="4"/>
        <v>55933.454862794082</v>
      </c>
      <c r="T50" s="27">
        <f>H50+'biogenics 12'!X49</f>
        <v>650167.49831776007</v>
      </c>
      <c r="V50" s="29" t="s">
        <v>48</v>
      </c>
      <c r="W50" s="27">
        <f>B50-ptfire!B49</f>
        <v>297970.68644653802</v>
      </c>
      <c r="X50" s="27">
        <f>C50-ptfire!C49</f>
        <v>7261.8017871175607</v>
      </c>
      <c r="Y50" s="27">
        <f>D50-ptfire!D49</f>
        <v>152355.98955625258</v>
      </c>
      <c r="Z50" s="27">
        <f>E50-ptfire!E49</f>
        <v>40311.278649777203</v>
      </c>
      <c r="AA50" s="27">
        <f>F50-ptfire!F49</f>
        <v>20513.202435921921</v>
      </c>
      <c r="AB50" s="27">
        <f>G50-ptfire!G49</f>
        <v>54919.629348794086</v>
      </c>
      <c r="AC50" s="27">
        <f>H50-ptfire!H49</f>
        <v>163301.51643476001</v>
      </c>
    </row>
    <row r="51" spans="1:29" x14ac:dyDescent="0.3">
      <c r="A51" s="29" t="s">
        <v>49</v>
      </c>
      <c r="B51" s="27">
        <f>rail!B50+cmv_c1c2!B50+nonpt!B50+nonroad!B50+'onroad all'!P50+ptegu!B50+ptnonipm!B50+pt_oilgas!B50+np_oilgas!B50+rwc!B50+ptfire!B50+ptagfire!B50+'cmv_c3 36'!B50</f>
        <v>926379.35155440331</v>
      </c>
      <c r="C51" s="27">
        <f>rail!C50+cmv_c1c2!C50+nonpt!C50+nonroad!C50+'onroad all'!AP50+ptegu!C50+ptnonipm!C50+pt_oilgas!C50+np_oilgas!C50+rwc!C50+ag!B50+ptfire!C50+ptagfire!C50+'cmv_c3 36'!C50</f>
        <v>59654.667817122419</v>
      </c>
      <c r="D51" s="27">
        <f>rail!D50+cmv_c1c2!D50+nonpt!D50+nonroad!D50+'onroad all'!AF50+'onroad all'!AR50+'onroad all'!AS50+ptegu!AU50+ptnonipm!D50+pt_oilgas!D50+np_oilgas!D50+rwc!D50+ptfire!D50+ptagfire!D50+'cmv_c3 36'!D50</f>
        <v>190650.54322384536</v>
      </c>
      <c r="E51" s="27">
        <f>rail!E50+cmv_c1c2!E50+nonpt!E50+nonroad!E50+ptegu!E50+ptnonipm!E50+pt_oilgas!E50+np_oilgas!E50+rwc!E50+'onroad all'!BG50+afdust!BA50+ptfire!E50+ptagfire!E50+'cmv_c3 36'!E50</f>
        <v>253133.1167298865</v>
      </c>
      <c r="F51" s="27">
        <f>rail!F50+cmv_c1c2!F50+nonpt!F50+nonroad!F50+ptegu!F50+ptnonipm!F50+pt_oilgas!F50+np_oilgas!F50+rwc!F50+'onroad all'!BJ50+afdust!BB50+ptfire!F50+ptagfire!F50+'cmv_c3 36'!F50</f>
        <v>67476.352099932192</v>
      </c>
      <c r="G51" s="27">
        <f>rail!G50+cmv_c1c2!G50+nonpt!G50+nonroad!G50+'onroad all'!BZ50+ptegu!BU50+ptnonipm!G50+pt_oilgas!G50+np_oilgas!G50+rwc!G50+ptfire!G50+ptagfire!G50+'cmv_c3 36'!G50</f>
        <v>36452.017466767233</v>
      </c>
      <c r="H51" s="27">
        <f>rail!H50+cmv_c1c2!H50+nonpt!H50+nonroad!H50+'onroad all'!CK50+ptegu!H50+ptnonipm!H50+pt_oilgas!H50+np_oilgas!H50+rwc!H50+ptfire!H50+ptagfire!H50+'cmv_c3 36'!H50+ag!C50</f>
        <v>196839.9646364238</v>
      </c>
      <c r="I51" s="47" t="s">
        <v>239</v>
      </c>
      <c r="M51" s="29" t="s">
        <v>49</v>
      </c>
      <c r="N51" s="27">
        <f>B51+'biogenics 12'!H50</f>
        <v>1007005.5679644033</v>
      </c>
      <c r="O51" s="27">
        <f t="shared" si="1"/>
        <v>59654.667817122419</v>
      </c>
      <c r="P51" s="27">
        <f>D51+'biogenics 12'!R50</f>
        <v>206745.60505699235</v>
      </c>
      <c r="Q51" s="27">
        <f t="shared" si="2"/>
        <v>253133.1167298865</v>
      </c>
      <c r="R51" s="27">
        <f t="shared" si="3"/>
        <v>67476.352099932192</v>
      </c>
      <c r="S51" s="27">
        <f t="shared" si="4"/>
        <v>36452.017466767233</v>
      </c>
      <c r="T51" s="27">
        <f>H51+'biogenics 12'!X50</f>
        <v>681619.6196164228</v>
      </c>
      <c r="V51" s="29" t="s">
        <v>49</v>
      </c>
      <c r="W51" s="27">
        <f>B51-ptfire!B50</f>
        <v>877501.54104540334</v>
      </c>
      <c r="X51" s="27">
        <f>C51-ptfire!C50</f>
        <v>58851.863276352422</v>
      </c>
      <c r="Y51" s="27">
        <f>D51-ptfire!D50</f>
        <v>189952.99066825537</v>
      </c>
      <c r="Z51" s="27">
        <f>E51-ptfire!E50</f>
        <v>248133.47813958651</v>
      </c>
      <c r="AA51" s="27">
        <f>F51-ptfire!F50</f>
        <v>63239.370398632193</v>
      </c>
      <c r="AB51" s="27">
        <f>G51-ptfire!G50</f>
        <v>36075.339224857235</v>
      </c>
      <c r="AC51" s="27">
        <f>H51-ptfire!H50</f>
        <v>185299.6273684238</v>
      </c>
    </row>
    <row r="52" spans="1:29" x14ac:dyDescent="0.3">
      <c r="A52" s="29" t="s">
        <v>50</v>
      </c>
      <c r="B52" s="27">
        <f>rail!B51+cmv_c1c2!B51+nonpt!B51+nonroad!B51+'onroad all'!P51+ptegu!B51+ptnonipm!B51+pt_oilgas!B51+np_oilgas!B51+rwc!B51+ptfire!B51+ptagfire!B51+'cmv_c3 36'!B51</f>
        <v>786287.0053012406</v>
      </c>
      <c r="C52" s="27">
        <f>rail!C51+cmv_c1c2!C51+nonpt!C51+nonroad!C51+'onroad all'!AP51+ptegu!C51+ptnonipm!C51+pt_oilgas!C51+np_oilgas!C51+rwc!C51+ag!B51+ptfire!C51+ptagfire!C51+'cmv_c3 36'!C51</f>
        <v>19825.809991407707</v>
      </c>
      <c r="D52" s="27">
        <f>rail!D51+cmv_c1c2!D51+nonpt!D51+nonroad!D51+'onroad all'!AF51+'onroad all'!AR51+'onroad all'!AS51+ptegu!AU51+ptnonipm!D51+pt_oilgas!D51+np_oilgas!D51+rwc!D51+ptfire!D51+ptagfire!D51+'cmv_c3 36'!D51</f>
        <v>138321.41315102187</v>
      </c>
      <c r="E52" s="27">
        <f>rail!E51+cmv_c1c2!E51+nonpt!E51+nonroad!E51+ptegu!E51+ptnonipm!E51+pt_oilgas!E51+np_oilgas!E51+rwc!E51+'onroad all'!BG51+afdust!BA51+ptfire!E51+ptagfire!E51+'cmv_c3 36'!E51</f>
        <v>204515.29295279985</v>
      </c>
      <c r="F52" s="27">
        <f>rail!F51+cmv_c1c2!F51+nonpt!F51+nonroad!F51+ptegu!F51+ptnonipm!F51+pt_oilgas!F51+np_oilgas!F51+rwc!F51+'onroad all'!BJ51+afdust!BB51+ptfire!F51+ptagfire!F51+'cmv_c3 36'!F51</f>
        <v>77134.752112746763</v>
      </c>
      <c r="G52" s="27">
        <f>rail!G51+cmv_c1c2!G51+nonpt!G51+nonroad!G51+'onroad all'!BZ51+ptegu!BU51+ptnonipm!G51+pt_oilgas!G51+np_oilgas!G51+rwc!G51+ptfire!G51+ptagfire!G51+'cmv_c3 36'!G51</f>
        <v>53912.424392752495</v>
      </c>
      <c r="H52" s="27">
        <f>rail!H51+cmv_c1c2!H51+nonpt!H51+nonroad!H51+'onroad all'!CK51+ptegu!H51+ptnonipm!H51+pt_oilgas!H51+np_oilgas!H51+rwc!H51+ptfire!H51+ptagfire!H51+'cmv_c3 36'!H51+ag!C51</f>
        <v>253061.4530277017</v>
      </c>
      <c r="I52" s="48"/>
      <c r="M52" s="29" t="s">
        <v>50</v>
      </c>
      <c r="N52" s="27">
        <f>B52+'biogenics 12'!H51</f>
        <v>920344.51070123957</v>
      </c>
      <c r="O52" s="27">
        <f t="shared" si="1"/>
        <v>19825.809991407707</v>
      </c>
      <c r="P52" s="27">
        <f>D52+'biogenics 12'!R51</f>
        <v>156470.98477695958</v>
      </c>
      <c r="Q52" s="27">
        <f t="shared" si="2"/>
        <v>204515.29295279985</v>
      </c>
      <c r="R52" s="27">
        <f t="shared" si="3"/>
        <v>77134.752112746763</v>
      </c>
      <c r="S52" s="27">
        <f t="shared" si="4"/>
        <v>53912.424392752495</v>
      </c>
      <c r="T52" s="27">
        <f>H52+'biogenics 12'!X51</f>
        <v>868063.77122770075</v>
      </c>
      <c r="V52" s="29" t="s">
        <v>50</v>
      </c>
      <c r="W52" s="27">
        <f>B52-ptfire!B51</f>
        <v>184440.15998124063</v>
      </c>
      <c r="X52" s="27">
        <f>C52-ptfire!C51</f>
        <v>9966.3964764077064</v>
      </c>
      <c r="Y52" s="27">
        <f>D52-ptfire!D51</f>
        <v>131059.05333102187</v>
      </c>
      <c r="Z52" s="27">
        <f>E52-ptfire!E51</f>
        <v>144138.19955079985</v>
      </c>
      <c r="AA52" s="27">
        <f>F52-ptfire!F51</f>
        <v>25967.723251746764</v>
      </c>
      <c r="AB52" s="27">
        <f>G52-ptfire!G51</f>
        <v>49679.966650752496</v>
      </c>
      <c r="AC52" s="27">
        <f>H52-ptfire!H51</f>
        <v>111332.35821770169</v>
      </c>
    </row>
    <row r="53" spans="1:29" s="29" customFormat="1" x14ac:dyDescent="0.3">
      <c r="A53" s="29" t="s">
        <v>398</v>
      </c>
      <c r="B53" s="27">
        <f>ptegu!B54+ptnonipm!B54+pt_oilgas!B54</f>
        <v>7789.9074441299999</v>
      </c>
      <c r="C53" s="27">
        <f>ptegu!C54+ptnonipm!C54+pt_oilgas!C54</f>
        <v>5.3397999999999994</v>
      </c>
      <c r="D53" s="27">
        <f>ptegu!AU54+ptnonipm!D54+pt_oilgas!D54</f>
        <v>41568.795316320502</v>
      </c>
      <c r="E53" s="27">
        <f>ptegu!E54+ptnonipm!E54+pt_oilgas!E54</f>
        <v>8151.260157669999</v>
      </c>
      <c r="F53" s="27">
        <f>ptegu!F54+ptnonipm!F54+pt_oilgas!F54</f>
        <v>4454.0899462100006</v>
      </c>
      <c r="G53" s="27">
        <f>ptegu!BU54+ptnonipm!G54+pt_oilgas!G54</f>
        <v>9517.5661023828106</v>
      </c>
      <c r="H53" s="27">
        <f>ptegu!H54+ptnonipm!H54+pt_oilgas!H54</f>
        <v>2624.0528040600002</v>
      </c>
      <c r="I53" s="48"/>
      <c r="M53" s="29" t="s">
        <v>398</v>
      </c>
      <c r="N53" s="27">
        <f>B53</f>
        <v>7789.9074441299999</v>
      </c>
      <c r="O53" s="27">
        <f t="shared" si="1"/>
        <v>5.3397999999999994</v>
      </c>
      <c r="P53" s="27">
        <f t="shared" ref="P53" si="5">D53</f>
        <v>41568.795316320502</v>
      </c>
      <c r="Q53" s="27">
        <f t="shared" si="2"/>
        <v>8151.260157669999</v>
      </c>
      <c r="R53" s="27">
        <f t="shared" si="3"/>
        <v>4454.0899462100006</v>
      </c>
      <c r="S53" s="27">
        <f t="shared" si="4"/>
        <v>9517.5661023828106</v>
      </c>
      <c r="T53" s="27">
        <f t="shared" ref="T53" si="6">H53</f>
        <v>2624.0528040600002</v>
      </c>
      <c r="V53" s="29" t="s">
        <v>398</v>
      </c>
      <c r="W53" s="27">
        <f>B53</f>
        <v>7789.9074441299999</v>
      </c>
      <c r="X53" s="27">
        <f t="shared" ref="X53:AC53" si="7">C53</f>
        <v>5.3397999999999994</v>
      </c>
      <c r="Y53" s="27">
        <f t="shared" si="7"/>
        <v>41568.795316320502</v>
      </c>
      <c r="Z53" s="27">
        <f t="shared" si="7"/>
        <v>8151.260157669999</v>
      </c>
      <c r="AA53" s="27">
        <f t="shared" si="7"/>
        <v>4454.0899462100006</v>
      </c>
      <c r="AB53" s="27">
        <f t="shared" si="7"/>
        <v>9517.5661023828106</v>
      </c>
      <c r="AC53" s="27">
        <f t="shared" si="7"/>
        <v>2624.0528040600002</v>
      </c>
    </row>
    <row r="55" spans="1:29" x14ac:dyDescent="0.3">
      <c r="A55" s="29" t="s">
        <v>56</v>
      </c>
      <c r="B55" s="27">
        <f>SUM(B3:B53)</f>
        <v>54485777.529196866</v>
      </c>
      <c r="C55" s="27">
        <f t="shared" ref="C55:H55" si="8">SUM(C3:C53)</f>
        <v>3496470.6669663056</v>
      </c>
      <c r="D55" s="27">
        <f t="shared" si="8"/>
        <v>10374955.344641417</v>
      </c>
      <c r="E55" s="27">
        <f t="shared" si="8"/>
        <v>10717060.753558518</v>
      </c>
      <c r="F55" s="27">
        <f t="shared" si="8"/>
        <v>3831935.83553096</v>
      </c>
      <c r="G55" s="27">
        <f t="shared" si="8"/>
        <v>2596303.7328122128</v>
      </c>
      <c r="H55" s="27">
        <f t="shared" si="8"/>
        <v>14628013.672327859</v>
      </c>
      <c r="M55" s="29" t="s">
        <v>56</v>
      </c>
      <c r="N55" s="27">
        <f>SUM(N3:N53)</f>
        <v>61649583.968604885</v>
      </c>
      <c r="O55" s="27">
        <f t="shared" ref="O55:T55" si="9">SUM(O3:O53)</f>
        <v>3496470.6669663056</v>
      </c>
      <c r="P55" s="27">
        <f t="shared" si="9"/>
        <v>11341376.181996778</v>
      </c>
      <c r="Q55" s="27">
        <f t="shared" si="9"/>
        <v>10717060.753558518</v>
      </c>
      <c r="R55" s="27">
        <f t="shared" si="9"/>
        <v>3831935.83553096</v>
      </c>
      <c r="S55" s="27">
        <f t="shared" si="9"/>
        <v>2596303.7328122128</v>
      </c>
      <c r="T55" s="27">
        <f t="shared" si="9"/>
        <v>56723866.763078772</v>
      </c>
      <c r="V55" s="29" t="s">
        <v>56</v>
      </c>
      <c r="W55" s="27">
        <f>SUM(W3:W53)</f>
        <v>39878429.830539383</v>
      </c>
      <c r="X55" s="27">
        <f t="shared" ref="X55:AC55" si="10">SUM(X3:X53)</f>
        <v>3242399.8431282267</v>
      </c>
      <c r="Y55" s="27">
        <f t="shared" si="10"/>
        <v>10142661.790559286</v>
      </c>
      <c r="Z55" s="27">
        <f t="shared" si="10"/>
        <v>9171258.861313846</v>
      </c>
      <c r="AA55" s="27">
        <f t="shared" si="10"/>
        <v>2526594.9669691194</v>
      </c>
      <c r="AB55" s="27">
        <f t="shared" si="10"/>
        <v>2480522.2784852632</v>
      </c>
      <c r="AC55" s="27">
        <f t="shared" si="10"/>
        <v>11310604.951004883</v>
      </c>
    </row>
    <row r="56" spans="1:29" x14ac:dyDescent="0.3">
      <c r="A56" s="29" t="s">
        <v>240</v>
      </c>
      <c r="B56" s="27">
        <f>+B51+B50+B48+B47+B45+B44+B43+B42+B41+B40+B38+B37+B36+B35+B34+B32+B31+B29+B27+B26+B25+B24+B23+B22+B21+B20+B19+B18+B17+B16+B15+B13+B12+B10+B9+B6+B4+B11</f>
        <v>41415059.635121286</v>
      </c>
      <c r="C56" s="27">
        <f t="shared" ref="C56:H56" si="11">+C51+C50+C48+C47+C45+C44+C43+C42+C41+C40+C38+C37+C36+C35+C34+C32+C31+C29+C27+C26+C25+C24+C23+C22+C21+C20+C19+C18+C17+C16+C15+C13+C12+C10+C9+C6+C4+C11</f>
        <v>2760326.3009308954</v>
      </c>
      <c r="D56" s="27">
        <f t="shared" si="11"/>
        <v>8391090.1735171061</v>
      </c>
      <c r="E56" s="27">
        <f t="shared" si="11"/>
        <v>7942539.0579793192</v>
      </c>
      <c r="F56" s="27">
        <f t="shared" si="11"/>
        <v>2825015.5371641433</v>
      </c>
      <c r="G56" s="27">
        <f t="shared" si="11"/>
        <v>2329447.7635113685</v>
      </c>
      <c r="H56" s="27">
        <f t="shared" si="11"/>
        <v>11167351.465400895</v>
      </c>
      <c r="M56" s="29" t="s">
        <v>240</v>
      </c>
      <c r="N56" s="27">
        <f t="shared" ref="N56:T56" si="12">+N51+N50+N48+N47+N45+N44+N43+N42+N41+N40+N38+N37+N36+N35+N34+N32+N31+N29+N27+N26+N25+N24+N23+N22+N21+N20+N19+N18+N17+N16+N15+N13+N12+N10+N9+N6+N4+N11</f>
        <v>45916157.257849276</v>
      </c>
      <c r="O56" s="27">
        <f t="shared" si="12"/>
        <v>2760326.3009308954</v>
      </c>
      <c r="P56" s="27">
        <f t="shared" si="12"/>
        <v>9123839.821999317</v>
      </c>
      <c r="Q56" s="27">
        <f t="shared" si="12"/>
        <v>7942539.0579793192</v>
      </c>
      <c r="R56" s="27">
        <f t="shared" si="12"/>
        <v>2825015.5371641433</v>
      </c>
      <c r="S56" s="27">
        <f t="shared" si="12"/>
        <v>2329447.7635113685</v>
      </c>
      <c r="T56" s="27">
        <f t="shared" si="12"/>
        <v>40842002.237281851</v>
      </c>
      <c r="V56" s="29" t="s">
        <v>240</v>
      </c>
      <c r="W56" s="27">
        <f t="shared" ref="W56:AC56" si="13">+W51+W50+W48+W47+W45+W44+W43+W42+W41+W40+W38+W37+W36+W35+W34+W32+W31+W29+W27+W26+W25+W24+W23+W22+W21+W20+W19+W18+W17+W16+W15+W13+W12+W10+W9+W6+W4+W11</f>
        <v>32901673.326153804</v>
      </c>
      <c r="X56" s="27">
        <f t="shared" si="13"/>
        <v>2606140.5690852152</v>
      </c>
      <c r="Y56" s="27">
        <f t="shared" si="13"/>
        <v>8235124.4208461773</v>
      </c>
      <c r="Z56" s="27">
        <f t="shared" si="13"/>
        <v>7010576.0781616494</v>
      </c>
      <c r="AA56" s="27">
        <f t="shared" si="13"/>
        <v>2039877.1329393028</v>
      </c>
      <c r="AB56" s="27">
        <f t="shared" si="13"/>
        <v>2257375.863130318</v>
      </c>
      <c r="AC56" s="27">
        <f t="shared" si="13"/>
        <v>9285791.4647999145</v>
      </c>
    </row>
    <row r="57" spans="1:29" x14ac:dyDescent="0.3">
      <c r="N57" s="27"/>
      <c r="O57" s="27"/>
      <c r="P57" s="27"/>
      <c r="Q57" s="27"/>
      <c r="R57" s="27"/>
      <c r="S57" s="27"/>
      <c r="T57" s="27"/>
      <c r="W57" s="27"/>
      <c r="X57" s="27"/>
      <c r="Y57" s="27"/>
      <c r="Z57" s="27"/>
      <c r="AA57" s="27"/>
      <c r="AB57" s="27"/>
      <c r="AC57" s="27"/>
    </row>
    <row r="58" spans="1:29" x14ac:dyDescent="0.3">
      <c r="B58" s="27"/>
      <c r="C58" s="27"/>
      <c r="D58" s="27"/>
      <c r="E58" s="27"/>
      <c r="F58" s="27"/>
      <c r="G58" s="27"/>
      <c r="H58" s="27"/>
      <c r="M58" s="29"/>
      <c r="N58" s="27"/>
      <c r="O58" s="27"/>
      <c r="P58" s="27"/>
      <c r="Q58" s="27"/>
      <c r="R58" s="27"/>
      <c r="S58" s="27"/>
      <c r="T58" s="27"/>
      <c r="W58" s="27"/>
      <c r="X58" s="27"/>
      <c r="Y58" s="27"/>
      <c r="Z58" s="27"/>
      <c r="AA58" s="27"/>
      <c r="AB58" s="27"/>
      <c r="AC58" s="27"/>
    </row>
    <row r="59" spans="1:29" x14ac:dyDescent="0.3">
      <c r="B59" s="27"/>
      <c r="C59" s="27"/>
      <c r="D59" s="27"/>
      <c r="E59" s="27"/>
      <c r="F59" s="27"/>
      <c r="G59" s="27"/>
      <c r="H59" s="27"/>
    </row>
    <row r="60" spans="1:29" x14ac:dyDescent="0.3">
      <c r="B60" s="27"/>
      <c r="C60" s="27"/>
      <c r="D60" s="27"/>
      <c r="E60" s="27"/>
      <c r="F60" s="27"/>
      <c r="G60" s="27"/>
      <c r="H60" s="27"/>
      <c r="N60" s="27"/>
    </row>
    <row r="61" spans="1:29" x14ac:dyDescent="0.3">
      <c r="B61" s="27"/>
      <c r="C61" s="27"/>
      <c r="D61" s="27"/>
      <c r="E61" s="27"/>
      <c r="F61" s="27"/>
      <c r="G61" s="27"/>
      <c r="H61" s="27"/>
    </row>
    <row r="90" spans="1:2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F5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8.88671875" customWidth="1"/>
    <col min="2" max="2" width="10.88671875" style="27" customWidth="1"/>
    <col min="3" max="8" width="9.109375" style="27"/>
    <col min="10" max="10" width="14.88671875" bestFit="1" customWidth="1"/>
    <col min="11" max="11" width="5.44140625" style="27" bestFit="1" customWidth="1"/>
    <col min="12" max="12" width="5.6640625" style="27" bestFit="1" customWidth="1"/>
    <col min="13" max="13" width="14.5546875" style="27" bestFit="1" customWidth="1"/>
    <col min="14" max="14" width="5.6640625" style="27" bestFit="1" customWidth="1"/>
    <col min="15" max="16" width="6.6640625" style="27" bestFit="1" customWidth="1"/>
    <col min="17" max="17" width="9.33203125" style="27" bestFit="1" customWidth="1"/>
    <col min="18" max="18" width="6.6640625" style="27" bestFit="1" customWidth="1"/>
    <col min="19" max="19" width="5.6640625" style="27" customWidth="1"/>
    <col min="20" max="20" width="5.6640625" style="27" bestFit="1" customWidth="1"/>
    <col min="21" max="21" width="5.88671875" style="27" bestFit="1" customWidth="1"/>
    <col min="22" max="22" width="6.441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4.109375" style="27" bestFit="1" customWidth="1"/>
    <col min="28" max="28" width="6.5546875" style="27" bestFit="1" customWidth="1"/>
    <col min="29" max="29" width="6.109375" style="27" bestFit="1" customWidth="1"/>
    <col min="30" max="30" width="6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4.33203125" style="27" bestFit="1" customWidth="1"/>
    <col min="38" max="38" width="7.6640625" style="27" bestFit="1" customWidth="1"/>
    <col min="39" max="39" width="4.5546875" style="27" bestFit="1" customWidth="1"/>
    <col min="40" max="40" width="4.109375" style="27" bestFit="1" customWidth="1"/>
    <col min="41" max="41" width="6.6640625" style="27" bestFit="1" customWidth="1"/>
    <col min="42" max="42" width="4.109375" style="27" bestFit="1" customWidth="1"/>
    <col min="43" max="43" width="5.88671875" style="27" bestFit="1" customWidth="1"/>
    <col min="44" max="44" width="3.33203125" style="27" bestFit="1" customWidth="1"/>
    <col min="45" max="45" width="6.6640625" style="27" bestFit="1" customWidth="1"/>
    <col min="46" max="46" width="6.88671875" style="27" bestFit="1" customWidth="1"/>
    <col min="47" max="47" width="5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5.6640625" style="27" bestFit="1" customWidth="1"/>
    <col min="57" max="57" width="4.109375" style="27" bestFit="1" customWidth="1"/>
    <col min="58" max="58" width="5.5546875" style="27" bestFit="1" customWidth="1"/>
    <col min="59" max="59" width="3.88671875" style="27" bestFit="1" customWidth="1"/>
    <col min="60" max="60" width="5.6640625" style="27" bestFit="1" customWidth="1"/>
    <col min="61" max="61" width="8" style="27" bestFit="1" customWidth="1"/>
    <col min="62" max="63" width="5.33203125" style="27" bestFit="1" customWidth="1"/>
    <col min="64" max="64" width="6.6640625" style="27" bestFit="1" customWidth="1"/>
    <col min="65" max="65" width="5.6640625" style="27" bestFit="1" customWidth="1"/>
    <col min="66" max="66" width="9.109375" style="27" bestFit="1" customWidth="1"/>
    <col min="67" max="67" width="6.6640625" style="27" bestFit="1" customWidth="1"/>
    <col min="68" max="68" width="6.6640625" style="27" customWidth="1"/>
    <col min="69" max="69" width="9" style="27" bestFit="1" customWidth="1"/>
    <col min="70" max="70" width="7.109375" style="27" customWidth="1"/>
    <col min="71" max="78" width="9.109375" style="29"/>
  </cols>
  <sheetData>
    <row r="1" spans="1:84" x14ac:dyDescent="0.3">
      <c r="B1" s="100" t="s">
        <v>482</v>
      </c>
      <c r="C1" s="100"/>
      <c r="D1" s="100"/>
      <c r="E1" s="100"/>
      <c r="F1" s="100"/>
      <c r="G1" s="100"/>
      <c r="H1" s="100"/>
      <c r="J1" s="29" t="s">
        <v>485</v>
      </c>
      <c r="BT1" s="29" t="s">
        <v>316</v>
      </c>
    </row>
    <row r="2" spans="1:84" x14ac:dyDescent="0.3">
      <c r="A2" s="8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J2" s="29" t="s">
        <v>227</v>
      </c>
      <c r="K2" s="29" t="s">
        <v>391</v>
      </c>
      <c r="L2" s="29" t="s">
        <v>131</v>
      </c>
      <c r="M2" s="29" t="s">
        <v>132</v>
      </c>
      <c r="N2" s="29" t="s">
        <v>133</v>
      </c>
      <c r="O2" s="29" t="s">
        <v>392</v>
      </c>
      <c r="P2" s="29" t="s">
        <v>134</v>
      </c>
      <c r="Q2" s="29" t="s">
        <v>59</v>
      </c>
      <c r="R2" s="29" t="s">
        <v>136</v>
      </c>
      <c r="S2" s="29" t="s">
        <v>137</v>
      </c>
      <c r="T2" s="29" t="s">
        <v>393</v>
      </c>
      <c r="U2" s="29" t="s">
        <v>138</v>
      </c>
      <c r="V2" s="29" t="s">
        <v>139</v>
      </c>
      <c r="W2" s="29" t="s">
        <v>140</v>
      </c>
      <c r="X2" s="29" t="s">
        <v>141</v>
      </c>
      <c r="Y2" s="29" t="s">
        <v>142</v>
      </c>
      <c r="Z2" s="29" t="s">
        <v>143</v>
      </c>
      <c r="AA2" s="29" t="s">
        <v>394</v>
      </c>
      <c r="AB2" s="29" t="s">
        <v>144</v>
      </c>
      <c r="AC2" s="29" t="s">
        <v>400</v>
      </c>
      <c r="AD2" s="29" t="s">
        <v>57</v>
      </c>
      <c r="AE2" s="29" t="s">
        <v>128</v>
      </c>
      <c r="AF2" s="29" t="s">
        <v>145</v>
      </c>
      <c r="AG2" s="29" t="s">
        <v>146</v>
      </c>
      <c r="AH2" s="29" t="s">
        <v>60</v>
      </c>
      <c r="AI2" s="29" t="s">
        <v>147</v>
      </c>
      <c r="AJ2" s="29" t="s">
        <v>148</v>
      </c>
      <c r="AK2" s="29" t="s">
        <v>149</v>
      </c>
      <c r="AL2" s="29" t="s">
        <v>150</v>
      </c>
      <c r="AM2" s="29" t="s">
        <v>151</v>
      </c>
      <c r="AN2" s="29" t="s">
        <v>152</v>
      </c>
      <c r="AO2" s="29" t="s">
        <v>153</v>
      </c>
      <c r="AP2" s="29" t="s">
        <v>154</v>
      </c>
      <c r="AQ2" s="29" t="s">
        <v>155</v>
      </c>
      <c r="AR2" s="29" t="s">
        <v>156</v>
      </c>
      <c r="AS2" s="29" t="s">
        <v>54</v>
      </c>
      <c r="AT2" s="29" t="s">
        <v>53</v>
      </c>
      <c r="AU2" s="29" t="s">
        <v>157</v>
      </c>
      <c r="AV2" s="29" t="s">
        <v>158</v>
      </c>
      <c r="AW2" s="29" t="s">
        <v>159</v>
      </c>
      <c r="AX2" s="29" t="s">
        <v>160</v>
      </c>
      <c r="AY2" s="29" t="s">
        <v>161</v>
      </c>
      <c r="AZ2" s="29" t="s">
        <v>162</v>
      </c>
      <c r="BA2" s="29" t="s">
        <v>163</v>
      </c>
      <c r="BB2" s="29" t="s">
        <v>164</v>
      </c>
      <c r="BC2" s="29" t="s">
        <v>165</v>
      </c>
      <c r="BD2" s="29" t="s">
        <v>395</v>
      </c>
      <c r="BE2" s="29" t="s">
        <v>166</v>
      </c>
      <c r="BF2" s="29" t="s">
        <v>167</v>
      </c>
      <c r="BG2" s="29" t="s">
        <v>168</v>
      </c>
      <c r="BH2" s="29" t="s">
        <v>61</v>
      </c>
      <c r="BI2" s="29" t="s">
        <v>401</v>
      </c>
      <c r="BJ2" s="29" t="s">
        <v>169</v>
      </c>
      <c r="BK2" s="29" t="s">
        <v>170</v>
      </c>
      <c r="BL2" s="29" t="s">
        <v>171</v>
      </c>
      <c r="BM2" s="29" t="s">
        <v>173</v>
      </c>
      <c r="BN2" s="29" t="s">
        <v>174</v>
      </c>
      <c r="BO2" s="29" t="s">
        <v>402</v>
      </c>
      <c r="BP2" s="29"/>
      <c r="BQ2" s="29" t="s">
        <v>399</v>
      </c>
      <c r="BS2" s="27" t="s">
        <v>141</v>
      </c>
      <c r="BT2" s="27" t="s">
        <v>59</v>
      </c>
      <c r="BU2" s="27" t="s">
        <v>57</v>
      </c>
      <c r="BV2" s="27" t="s">
        <v>60</v>
      </c>
      <c r="BW2" s="27" t="s">
        <v>54</v>
      </c>
      <c r="BX2" s="27" t="s">
        <v>53</v>
      </c>
      <c r="BY2" s="27" t="s">
        <v>61</v>
      </c>
      <c r="BZ2" s="27" t="s">
        <v>62</v>
      </c>
      <c r="CA2" s="29" t="s">
        <v>63</v>
      </c>
      <c r="CB2" s="29" t="s">
        <v>64</v>
      </c>
      <c r="CC2" s="29" t="s">
        <v>65</v>
      </c>
      <c r="CD2" s="64" t="s">
        <v>317</v>
      </c>
      <c r="CE2" s="64" t="s">
        <v>320</v>
      </c>
      <c r="CF2" s="64" t="s">
        <v>327</v>
      </c>
    </row>
    <row r="3" spans="1:84" x14ac:dyDescent="0.3">
      <c r="A3" s="19" t="s">
        <v>76</v>
      </c>
      <c r="B3" s="100">
        <v>20080.587154000001</v>
      </c>
      <c r="C3" s="100">
        <v>90.570156873000002</v>
      </c>
      <c r="D3" s="100">
        <v>5885.0107558999998</v>
      </c>
      <c r="E3" s="100">
        <v>383.04372115000001</v>
      </c>
      <c r="F3" s="100">
        <v>210.67583905000001</v>
      </c>
      <c r="G3" s="100">
        <v>24.685217532999999</v>
      </c>
      <c r="H3" s="100">
        <v>1557.6499308</v>
      </c>
      <c r="J3" s="29" t="s">
        <v>121</v>
      </c>
      <c r="K3" s="27">
        <v>0.21081673468939599</v>
      </c>
      <c r="L3" s="27">
        <v>8.0077709459547908</v>
      </c>
      <c r="M3" s="27">
        <v>8.0077709459547908</v>
      </c>
      <c r="N3" s="27">
        <v>2.69833624530829</v>
      </c>
      <c r="O3" s="27">
        <v>17.253440050210202</v>
      </c>
      <c r="P3" s="27">
        <v>39.193186785275202</v>
      </c>
      <c r="Q3" s="27">
        <v>5148.6332745801701</v>
      </c>
      <c r="R3" s="27">
        <v>35.140006304337</v>
      </c>
      <c r="S3" s="27">
        <v>8.1545529729327502</v>
      </c>
      <c r="T3" s="27">
        <v>15.1586281176606</v>
      </c>
      <c r="U3" s="27">
        <v>0</v>
      </c>
      <c r="V3" s="27">
        <v>11.853160386271799</v>
      </c>
      <c r="W3" s="27">
        <v>11.853160386271799</v>
      </c>
      <c r="X3" s="27">
        <v>12.6590422019764</v>
      </c>
      <c r="Y3" s="27">
        <v>11.0918228949993</v>
      </c>
      <c r="Z3" s="27">
        <v>0.14409216771860101</v>
      </c>
      <c r="AA3" s="27">
        <v>1.1421964028064799</v>
      </c>
      <c r="AB3" s="27">
        <v>0</v>
      </c>
      <c r="AC3" s="27">
        <v>0.13455778298797899</v>
      </c>
      <c r="AD3" s="27">
        <v>24.373836317840301</v>
      </c>
      <c r="AE3" s="27">
        <v>0</v>
      </c>
      <c r="AF3" s="27">
        <v>1424.1370046903301</v>
      </c>
      <c r="AG3" s="27">
        <v>145.57815373931399</v>
      </c>
      <c r="AH3" s="27">
        <v>1582.3742006316199</v>
      </c>
      <c r="AI3" s="27">
        <v>0</v>
      </c>
      <c r="AJ3" s="27">
        <v>19.042871691000201</v>
      </c>
      <c r="AK3" s="27">
        <v>1.9131820962648202E-2</v>
      </c>
      <c r="AL3" s="27">
        <v>174.80363312554701</v>
      </c>
      <c r="AM3" s="27">
        <v>9.6599568996401E-2</v>
      </c>
      <c r="AN3" s="27">
        <v>3.4377882129885198E-2</v>
      </c>
      <c r="AO3" s="27">
        <v>34.342138814023599</v>
      </c>
      <c r="AP3" s="27">
        <v>0.58859620694786496</v>
      </c>
      <c r="AQ3" s="27">
        <v>4.9178795945700099E-2</v>
      </c>
      <c r="AR3" s="27">
        <v>4.5730275522633101E-3</v>
      </c>
      <c r="AS3" s="27">
        <v>103.02597021247</v>
      </c>
      <c r="AT3" s="27">
        <v>56.7544111589146</v>
      </c>
      <c r="AU3" s="27">
        <v>46.271559053555798</v>
      </c>
      <c r="AV3" s="27">
        <v>0.52022383527064398</v>
      </c>
      <c r="AW3" s="27">
        <v>5.4595084795273198E-3</v>
      </c>
      <c r="AX3" s="27">
        <v>3.0578802559566101</v>
      </c>
      <c r="AY3" s="27">
        <v>1.1030553856159401E-2</v>
      </c>
      <c r="AZ3" s="27">
        <v>3.5348905680759701</v>
      </c>
      <c r="BA3" s="27">
        <v>0.14662896763063701</v>
      </c>
      <c r="BB3" s="27">
        <v>7.1681978868698107E-2</v>
      </c>
      <c r="BC3" s="27">
        <v>13.3977914096904</v>
      </c>
      <c r="BD3" s="27">
        <v>2.74874681231281</v>
      </c>
      <c r="BE3" s="27">
        <v>0.45444821067367702</v>
      </c>
      <c r="BF3" s="27">
        <v>0.401806952275445</v>
      </c>
      <c r="BG3" s="27">
        <v>1.79728015785093E-2</v>
      </c>
      <c r="BH3" s="27">
        <v>6.6083230212139803</v>
      </c>
      <c r="BI3" s="27">
        <v>117.380023568974</v>
      </c>
      <c r="BJ3" s="27">
        <v>0</v>
      </c>
      <c r="BK3" s="27">
        <v>0.108446609984512</v>
      </c>
      <c r="BL3" s="27">
        <v>42.397169910018199</v>
      </c>
      <c r="BM3" s="27">
        <v>3.6995250609302399</v>
      </c>
      <c r="BN3" s="27">
        <v>390.45205862089801</v>
      </c>
      <c r="BO3" s="27">
        <v>47.760563710268599</v>
      </c>
      <c r="BS3" s="31">
        <f t="shared" ref="BS3:BS15" si="0">IF(AH3&lt;&gt;0,X3/AH3,"")</f>
        <v>8.0000307113977341E-3</v>
      </c>
      <c r="BT3" s="24">
        <f t="shared" ref="BT3:BT15" si="1">IF(B3&lt;&gt;0,(Q3-B3)/B3,"")</f>
        <v>-0.74360145771162989</v>
      </c>
      <c r="BU3" s="24">
        <f t="shared" ref="BU3:BU15" si="2">IF(C3&lt;&gt;0,(AD3-C3)/C3,"")</f>
        <v>-0.7308844639408324</v>
      </c>
      <c r="BV3" s="24">
        <f t="shared" ref="BV3:BV15" si="3">IF(D3&lt;&gt;0,(AH3-D3)/D3,"")</f>
        <v>-0.7311178745008724</v>
      </c>
      <c r="BW3" s="24">
        <f t="shared" ref="BW3:BW15" si="4">IF(E3&lt;&gt;0,(AS3-E3)/E3,"")</f>
        <v>-0.73103339247238308</v>
      </c>
      <c r="BX3" s="24">
        <f t="shared" ref="BX3:BX15" si="5">IF(F3&lt;&gt;0,(AT3-F3)/F3,"")</f>
        <v>-0.73060787883965672</v>
      </c>
      <c r="BY3" s="24">
        <f t="shared" ref="BY3:BY15" si="6">IF(G3&lt;&gt;0,(BH3-G3)/G3,"")</f>
        <v>-0.73229634244139186</v>
      </c>
      <c r="BZ3" s="24">
        <f t="shared" ref="BZ3:BZ15" si="7">IF(H3&lt;&gt;0,(BN3-H3)/H3,"")</f>
        <v>-0.74933259977075584</v>
      </c>
      <c r="CA3" s="24"/>
      <c r="CB3" s="24"/>
      <c r="CC3" s="24"/>
      <c r="CD3" s="24"/>
      <c r="CE3" s="24"/>
      <c r="CF3" s="24"/>
    </row>
    <row r="4" spans="1:84" x14ac:dyDescent="0.3">
      <c r="A4" s="19" t="s">
        <v>77</v>
      </c>
      <c r="B4" s="100">
        <v>8914.7606355000007</v>
      </c>
      <c r="C4" s="100">
        <v>33.632519885999997</v>
      </c>
      <c r="D4" s="100">
        <v>2123.7361976000002</v>
      </c>
      <c r="E4" s="100">
        <v>135.55310728000001</v>
      </c>
      <c r="F4" s="100">
        <v>83.144189548</v>
      </c>
      <c r="G4" s="100">
        <v>8.5547222092999995</v>
      </c>
      <c r="H4" s="100">
        <v>728.52397687999996</v>
      </c>
      <c r="J4" s="29" t="s">
        <v>77</v>
      </c>
      <c r="K4" s="27">
        <v>0.43843410943412803</v>
      </c>
      <c r="L4" s="27">
        <v>11.5943159595429</v>
      </c>
      <c r="M4" s="27">
        <v>11.5943159595429</v>
      </c>
      <c r="N4" s="27">
        <v>3.7568028307346202</v>
      </c>
      <c r="O4" s="27">
        <v>33.384494338246299</v>
      </c>
      <c r="P4" s="27">
        <v>81.509759467363295</v>
      </c>
      <c r="Q4" s="27">
        <v>8917.4447099544195</v>
      </c>
      <c r="R4" s="27">
        <v>54.506099082326003</v>
      </c>
      <c r="S4" s="27">
        <v>15.279981382297899</v>
      </c>
      <c r="T4" s="27">
        <v>25.449874884505299</v>
      </c>
      <c r="U4" s="27">
        <v>0</v>
      </c>
      <c r="V4" s="27">
        <v>16.576186621582099</v>
      </c>
      <c r="W4" s="27">
        <v>16.576186621582099</v>
      </c>
      <c r="X4" s="27">
        <v>16.983499065791399</v>
      </c>
      <c r="Y4" s="27">
        <v>21.158051588374899</v>
      </c>
      <c r="Z4" s="27">
        <v>0.15764262906353099</v>
      </c>
      <c r="AA4" s="27">
        <v>1.28788635784321</v>
      </c>
      <c r="AB4" s="27">
        <v>0</v>
      </c>
      <c r="AC4" s="27">
        <v>0.27208330181567097</v>
      </c>
      <c r="AD4" s="27">
        <v>33.630939113852101</v>
      </c>
      <c r="AE4" s="27">
        <v>0</v>
      </c>
      <c r="AF4" s="27">
        <v>1910.6457238600699</v>
      </c>
      <c r="AG4" s="27">
        <v>195.31030010416799</v>
      </c>
      <c r="AH4" s="27">
        <v>2122.9395230300302</v>
      </c>
      <c r="AI4" s="27">
        <v>0</v>
      </c>
      <c r="AJ4" s="27">
        <v>32.389121336882702</v>
      </c>
      <c r="AK4" s="27">
        <v>2.9956442181032501E-2</v>
      </c>
      <c r="AL4" s="27">
        <v>337.33417335604099</v>
      </c>
      <c r="AM4" s="27">
        <v>0.13116647651801999</v>
      </c>
      <c r="AN4" s="27">
        <v>4.5838824495554903E-2</v>
      </c>
      <c r="AO4" s="27">
        <v>50.156037302204098</v>
      </c>
      <c r="AP4" s="27">
        <v>0.66310950908579702</v>
      </c>
      <c r="AQ4" s="27">
        <v>5.3472912360764201E-2</v>
      </c>
      <c r="AR4" s="27">
        <v>6.6794619620033401E-3</v>
      </c>
      <c r="AS4" s="27">
        <v>135.511756914741</v>
      </c>
      <c r="AT4" s="27">
        <v>83.116688874595596</v>
      </c>
      <c r="AU4" s="27">
        <v>52.395068040146199</v>
      </c>
      <c r="AV4" s="27">
        <v>0.562745691341898</v>
      </c>
      <c r="AW4" s="27">
        <v>6.13373016529155E-3</v>
      </c>
      <c r="AX4" s="27">
        <v>3.87598780844039</v>
      </c>
      <c r="AY4" s="27">
        <v>1.88400006613865E-2</v>
      </c>
      <c r="AZ4" s="27">
        <v>5.3884700474544802</v>
      </c>
      <c r="BA4" s="27">
        <v>0.26576239686502701</v>
      </c>
      <c r="BB4" s="27">
        <v>0.105048363894905</v>
      </c>
      <c r="BC4" s="27">
        <v>20.7339564697387</v>
      </c>
      <c r="BD4" s="27">
        <v>3.7252170143024799</v>
      </c>
      <c r="BE4" s="27">
        <v>0.51979958883799904</v>
      </c>
      <c r="BF4" s="27">
        <v>0.53391970766712404</v>
      </c>
      <c r="BG4" s="27">
        <v>1.97641407210216E-2</v>
      </c>
      <c r="BH4" s="27">
        <v>8.5541879991401899</v>
      </c>
      <c r="BI4" s="27">
        <v>230.32514514982</v>
      </c>
      <c r="BJ4" s="27">
        <v>0</v>
      </c>
      <c r="BK4" s="27">
        <v>0.11758681309986301</v>
      </c>
      <c r="BL4" s="27">
        <v>87.070305896151098</v>
      </c>
      <c r="BM4" s="27">
        <v>7.2569157710940999</v>
      </c>
      <c r="BN4" s="27">
        <v>728.99515787849305</v>
      </c>
      <c r="BO4" s="27">
        <v>98.317893518411296</v>
      </c>
      <c r="BS4" s="31">
        <f t="shared" si="0"/>
        <v>7.9999919364406487E-3</v>
      </c>
      <c r="BT4" s="24">
        <f t="shared" si="1"/>
        <v>3.0108205527475324E-4</v>
      </c>
      <c r="BU4" s="24">
        <f t="shared" si="2"/>
        <v>-4.7001299731764784E-5</v>
      </c>
      <c r="BV4" s="24">
        <f t="shared" si="3"/>
        <v>-3.7512878052855424E-4</v>
      </c>
      <c r="BW4" s="24">
        <f t="shared" si="4"/>
        <v>-3.0504918764859312E-4</v>
      </c>
      <c r="BX4" s="24">
        <f t="shared" si="5"/>
        <v>-3.307588125388807E-4</v>
      </c>
      <c r="BY4" s="24">
        <f t="shared" si="6"/>
        <v>-6.2446231068595008E-5</v>
      </c>
      <c r="BZ4" s="24">
        <f t="shared" si="7"/>
        <v>6.4676114094552818E-4</v>
      </c>
      <c r="CA4" s="24"/>
      <c r="CB4" s="24"/>
      <c r="CC4" s="24"/>
      <c r="CD4" s="24"/>
      <c r="CE4" s="24"/>
      <c r="CF4" s="24"/>
    </row>
    <row r="5" spans="1:84" x14ac:dyDescent="0.3">
      <c r="A5" s="19" t="s">
        <v>78</v>
      </c>
      <c r="B5" s="100">
        <v>38307.288029000003</v>
      </c>
      <c r="C5" s="100">
        <v>168.87763747</v>
      </c>
      <c r="D5" s="100">
        <v>9479.7155251000004</v>
      </c>
      <c r="E5" s="100">
        <v>605.78455721</v>
      </c>
      <c r="F5" s="100">
        <v>317.03259605</v>
      </c>
      <c r="G5" s="100">
        <v>55.302205340999997</v>
      </c>
      <c r="H5" s="100">
        <v>3040.8271284000002</v>
      </c>
      <c r="J5" s="29" t="s">
        <v>71</v>
      </c>
      <c r="K5" s="27">
        <v>1.68040792699174</v>
      </c>
      <c r="L5" s="27">
        <v>51.8966661165693</v>
      </c>
      <c r="M5" s="27">
        <v>51.8966661165693</v>
      </c>
      <c r="N5" s="27">
        <v>17.1331387572545</v>
      </c>
      <c r="O5" s="27">
        <v>133.31011650536499</v>
      </c>
      <c r="P5" s="27">
        <v>312.40552971113902</v>
      </c>
      <c r="Q5" s="27">
        <v>38316.185633580797</v>
      </c>
      <c r="R5" s="27">
        <v>236.29104194646001</v>
      </c>
      <c r="S5" s="27">
        <v>61.039978850179303</v>
      </c>
      <c r="T5" s="27">
        <v>106.500045019593</v>
      </c>
      <c r="U5" s="27">
        <v>0</v>
      </c>
      <c r="V5" s="27">
        <v>75.436382615673693</v>
      </c>
      <c r="W5" s="27">
        <v>75.436382615673693</v>
      </c>
      <c r="X5" s="27">
        <v>75.798417522335399</v>
      </c>
      <c r="Y5" s="27">
        <v>88.371055847484001</v>
      </c>
      <c r="Z5" s="27">
        <v>0.85927449726461502</v>
      </c>
      <c r="AA5" s="27">
        <v>6.5390903729669301</v>
      </c>
      <c r="AB5" s="27">
        <v>0</v>
      </c>
      <c r="AC5" s="27">
        <v>1.2166456691760701</v>
      </c>
      <c r="AD5" s="27">
        <v>168.85771865716401</v>
      </c>
      <c r="AE5" s="27">
        <v>0</v>
      </c>
      <c r="AF5" s="27">
        <v>8527.5068946245792</v>
      </c>
      <c r="AG5" s="27">
        <v>871.69559615734397</v>
      </c>
      <c r="AH5" s="27">
        <v>9475.0009083042605</v>
      </c>
      <c r="AI5" s="27">
        <v>0</v>
      </c>
      <c r="AJ5" s="27">
        <v>136.15044275423401</v>
      </c>
      <c r="AK5" s="27">
        <v>0.12674971477702901</v>
      </c>
      <c r="AL5" s="27">
        <v>1429.0005307495101</v>
      </c>
      <c r="AM5" s="27">
        <v>0.59275392560503004</v>
      </c>
      <c r="AN5" s="27">
        <v>0.21314112336513399</v>
      </c>
      <c r="AO5" s="27">
        <v>182.40048567822399</v>
      </c>
      <c r="AP5" s="27">
        <v>3.6898574160728002</v>
      </c>
      <c r="AQ5" s="27">
        <v>0.31068392885684798</v>
      </c>
      <c r="AR5" s="27">
        <v>2.7957458511769898E-2</v>
      </c>
      <c r="AS5" s="27">
        <v>605.37079942790001</v>
      </c>
      <c r="AT5" s="27">
        <v>316.80029980544202</v>
      </c>
      <c r="AU5" s="27">
        <v>288.57049962245799</v>
      </c>
      <c r="AV5" s="27">
        <v>3.2550768586341099</v>
      </c>
      <c r="AW5" s="27">
        <v>3.4367474109470303E-2</v>
      </c>
      <c r="AX5" s="27">
        <v>19.351559604711198</v>
      </c>
      <c r="AY5" s="27">
        <v>7.4280554682892602E-2</v>
      </c>
      <c r="AZ5" s="27">
        <v>20.933242502907301</v>
      </c>
      <c r="BA5" s="27">
        <v>0.99537293936738303</v>
      </c>
      <c r="BB5" s="27">
        <v>0.40671019692785798</v>
      </c>
      <c r="BC5" s="27">
        <v>78.974255967636097</v>
      </c>
      <c r="BD5" s="27">
        <v>17.318516921862699</v>
      </c>
      <c r="BE5" s="27">
        <v>2.8646180216824502</v>
      </c>
      <c r="BF5" s="27">
        <v>2.4365692774902499</v>
      </c>
      <c r="BG5" s="27">
        <v>0.11261716187988099</v>
      </c>
      <c r="BH5" s="27">
        <v>55.2885614290361</v>
      </c>
      <c r="BI5" s="27">
        <v>954.68171177010197</v>
      </c>
      <c r="BJ5" s="27">
        <v>0</v>
      </c>
      <c r="BK5" s="27">
        <v>0.60979571914747199</v>
      </c>
      <c r="BL5" s="27">
        <v>342.890228630764</v>
      </c>
      <c r="BM5" s="27">
        <v>33.553734142429597</v>
      </c>
      <c r="BN5" s="27">
        <v>3042.82272248769</v>
      </c>
      <c r="BO5" s="27">
        <v>387.61353667994899</v>
      </c>
      <c r="BS5" s="31">
        <f t="shared" si="0"/>
        <v>7.9998322169977532E-3</v>
      </c>
      <c r="BT5" s="24">
        <f t="shared" si="1"/>
        <v>2.3226923748969613E-4</v>
      </c>
      <c r="BU5" s="24">
        <f t="shared" si="2"/>
        <v>-1.1794819689800923E-4</v>
      </c>
      <c r="BV5" s="24">
        <f t="shared" si="3"/>
        <v>-4.9733737085851245E-4</v>
      </c>
      <c r="BW5" s="24">
        <f t="shared" si="4"/>
        <v>-6.8301143892738724E-4</v>
      </c>
      <c r="BX5" s="24">
        <f t="shared" si="5"/>
        <v>-7.3272038097097099E-4</v>
      </c>
      <c r="BY5" s="24">
        <f t="shared" si="6"/>
        <v>-2.467155130571463E-4</v>
      </c>
      <c r="BZ5" s="24">
        <f t="shared" si="7"/>
        <v>6.56266865370887E-4</v>
      </c>
      <c r="CA5" s="24"/>
      <c r="CB5" s="24"/>
      <c r="CC5" s="24"/>
      <c r="CD5" s="24"/>
      <c r="CE5" s="24"/>
      <c r="CF5" s="24"/>
    </row>
    <row r="6" spans="1:84" x14ac:dyDescent="0.3">
      <c r="A6" s="19" t="s">
        <v>79</v>
      </c>
      <c r="B6" s="100">
        <v>36579.921369000003</v>
      </c>
      <c r="C6" s="100">
        <v>154.9774323</v>
      </c>
      <c r="D6" s="100">
        <v>9585.1573559999997</v>
      </c>
      <c r="E6" s="100">
        <v>609.05000287999997</v>
      </c>
      <c r="F6" s="100">
        <v>340.39556637999999</v>
      </c>
      <c r="G6" s="100">
        <v>40.985144902999998</v>
      </c>
      <c r="H6" s="100">
        <v>3043.331631</v>
      </c>
      <c r="J6" s="29" t="s">
        <v>122</v>
      </c>
      <c r="K6" s="27">
        <v>1.7666586527169199</v>
      </c>
      <c r="L6" s="27">
        <v>52.585970566047699</v>
      </c>
      <c r="M6" s="27">
        <v>52.585970566047699</v>
      </c>
      <c r="N6" s="27">
        <v>17.2888234445013</v>
      </c>
      <c r="O6" s="27">
        <v>137.57636391379901</v>
      </c>
      <c r="P6" s="27">
        <v>328.44097629017199</v>
      </c>
      <c r="Q6" s="27">
        <v>36586.3013550709</v>
      </c>
      <c r="R6" s="27">
        <v>241.16860295705899</v>
      </c>
      <c r="S6" s="27">
        <v>63.513864530167403</v>
      </c>
      <c r="T6" s="27">
        <v>109.59300303377999</v>
      </c>
      <c r="U6" s="27">
        <v>0</v>
      </c>
      <c r="V6" s="27">
        <v>76.1575348595929</v>
      </c>
      <c r="W6" s="27">
        <v>76.1575348595929</v>
      </c>
      <c r="X6" s="27">
        <v>76.635553277445993</v>
      </c>
      <c r="Y6" s="27">
        <v>87.868587190043897</v>
      </c>
      <c r="Z6" s="27">
        <v>0.803422664475271</v>
      </c>
      <c r="AA6" s="27">
        <v>6.4503946575395101</v>
      </c>
      <c r="AB6" s="27">
        <v>0</v>
      </c>
      <c r="AC6" s="27">
        <v>1.11839511177433</v>
      </c>
      <c r="AD6" s="27">
        <v>154.95133506396101</v>
      </c>
      <c r="AE6" s="27">
        <v>0</v>
      </c>
      <c r="AF6" s="27">
        <v>8621.7663726803203</v>
      </c>
      <c r="AG6" s="27">
        <v>881.33837883121998</v>
      </c>
      <c r="AH6" s="27">
        <v>9579.7403047889893</v>
      </c>
      <c r="AI6" s="27">
        <v>0</v>
      </c>
      <c r="AJ6" s="27">
        <v>138.96462045778901</v>
      </c>
      <c r="AK6" s="27">
        <v>0.12632542425194301</v>
      </c>
      <c r="AL6" s="27">
        <v>1398.07084292068</v>
      </c>
      <c r="AM6" s="27">
        <v>0.58847951630593498</v>
      </c>
      <c r="AN6" s="27">
        <v>0.20762316396324901</v>
      </c>
      <c r="AO6" s="27">
        <v>201.344945848972</v>
      </c>
      <c r="AP6" s="27">
        <v>3.4346643738598002</v>
      </c>
      <c r="AQ6" s="27">
        <v>0.28371704779069301</v>
      </c>
      <c r="AR6" s="27">
        <v>2.83862222148735E-2</v>
      </c>
      <c r="AS6" s="27">
        <v>608.54902385400896</v>
      </c>
      <c r="AT6" s="27">
        <v>340.09660565926401</v>
      </c>
      <c r="AU6" s="27">
        <v>268.45241819474501</v>
      </c>
      <c r="AV6" s="27">
        <v>3.0011117908695502</v>
      </c>
      <c r="AW6" s="27">
        <v>3.1882539944994598E-2</v>
      </c>
      <c r="AX6" s="27">
        <v>18.519769617002002</v>
      </c>
      <c r="AY6" s="27">
        <v>7.5674231827025207E-2</v>
      </c>
      <c r="AZ6" s="27">
        <v>22.016718861092301</v>
      </c>
      <c r="BA6" s="27">
        <v>1.0340963530040701</v>
      </c>
      <c r="BB6" s="27">
        <v>0.43339231799467498</v>
      </c>
      <c r="BC6" s="27">
        <v>83.776091535904996</v>
      </c>
      <c r="BD6" s="27">
        <v>17.330101548680702</v>
      </c>
      <c r="BE6" s="27">
        <v>2.6720000881848698</v>
      </c>
      <c r="BF6" s="27">
        <v>2.4176098590695401</v>
      </c>
      <c r="BG6" s="27">
        <v>0.10411686701169</v>
      </c>
      <c r="BH6" s="27">
        <v>40.973305334633999</v>
      </c>
      <c r="BI6" s="27">
        <v>948.52280870305299</v>
      </c>
      <c r="BJ6" s="27">
        <v>0</v>
      </c>
      <c r="BK6" s="27">
        <v>0.59899994221531405</v>
      </c>
      <c r="BL6" s="27">
        <v>352.81456532857101</v>
      </c>
      <c r="BM6" s="27">
        <v>30.156803168041801</v>
      </c>
      <c r="BN6" s="27">
        <v>3044.7573074951601</v>
      </c>
      <c r="BO6" s="27">
        <v>398.155057579215</v>
      </c>
      <c r="BS6" s="31">
        <f t="shared" si="0"/>
        <v>7.999752690491543E-3</v>
      </c>
      <c r="BT6" s="24">
        <f t="shared" si="1"/>
        <v>1.744122412549423E-4</v>
      </c>
      <c r="BU6" s="24">
        <f t="shared" si="2"/>
        <v>-1.6839378257651539E-4</v>
      </c>
      <c r="BV6" s="24">
        <f t="shared" si="3"/>
        <v>-5.6514995109803836E-4</v>
      </c>
      <c r="BW6" s="24">
        <f t="shared" si="4"/>
        <v>-8.2255812104430374E-4</v>
      </c>
      <c r="BX6" s="24">
        <f t="shared" si="5"/>
        <v>-8.782744261781381E-4</v>
      </c>
      <c r="BY6" s="24">
        <f t="shared" si="6"/>
        <v>-2.8887462503842775E-4</v>
      </c>
      <c r="BZ6" s="24">
        <f t="shared" si="7"/>
        <v>4.6845913230023946E-4</v>
      </c>
      <c r="CA6" s="24"/>
      <c r="CB6" s="24"/>
      <c r="CC6" s="24"/>
      <c r="CD6" s="24"/>
      <c r="CE6" s="24"/>
      <c r="CF6" s="24"/>
    </row>
    <row r="7" spans="1:84" x14ac:dyDescent="0.3">
      <c r="A7" s="58" t="s">
        <v>80</v>
      </c>
      <c r="B7" s="100">
        <v>301861.03509000002</v>
      </c>
      <c r="C7" s="100">
        <v>1441.5872153</v>
      </c>
      <c r="D7" s="100">
        <v>75528.697365</v>
      </c>
      <c r="E7" s="100">
        <v>5118.8850959000001</v>
      </c>
      <c r="F7" s="100">
        <v>2791.0589117</v>
      </c>
      <c r="G7" s="100">
        <v>332.69300554</v>
      </c>
      <c r="H7" s="100">
        <v>24413.290711000001</v>
      </c>
      <c r="J7" s="29" t="s">
        <v>123</v>
      </c>
      <c r="K7" s="27">
        <v>14.1011863177301</v>
      </c>
      <c r="L7" s="27">
        <v>406.25541437669199</v>
      </c>
      <c r="M7" s="27">
        <v>406.25541437669199</v>
      </c>
      <c r="N7" s="27">
        <v>133.06619873013699</v>
      </c>
      <c r="O7" s="27">
        <v>1099.6438571159999</v>
      </c>
      <c r="P7" s="27">
        <v>2621.5245195134398</v>
      </c>
      <c r="Q7" s="27">
        <v>301083.46378743002</v>
      </c>
      <c r="R7" s="27">
        <v>1875.3029504307201</v>
      </c>
      <c r="S7" s="27">
        <v>503.257801484151</v>
      </c>
      <c r="T7" s="27">
        <v>858.39751746854199</v>
      </c>
      <c r="U7" s="27">
        <v>0</v>
      </c>
      <c r="V7" s="27">
        <v>586.39944096143495</v>
      </c>
      <c r="W7" s="27">
        <v>586.39944096143495</v>
      </c>
      <c r="X7" s="27">
        <v>602.14933756620701</v>
      </c>
      <c r="Y7" s="27">
        <v>706.75057779504698</v>
      </c>
      <c r="Z7" s="27">
        <v>6.0377460839299504</v>
      </c>
      <c r="AA7" s="27">
        <v>48.594506641974903</v>
      </c>
      <c r="AB7" s="27">
        <v>0</v>
      </c>
      <c r="AC7" s="27">
        <v>8.9650982792704905</v>
      </c>
      <c r="AD7" s="27">
        <v>1438.1908046318999</v>
      </c>
      <c r="AE7" s="27">
        <v>0</v>
      </c>
      <c r="AF7" s="27">
        <v>67747.719418200199</v>
      </c>
      <c r="AG7" s="27">
        <v>6925.0246165886801</v>
      </c>
      <c r="AH7" s="27">
        <v>75274.893372355102</v>
      </c>
      <c r="AI7" s="27">
        <v>0</v>
      </c>
      <c r="AJ7" s="27">
        <v>1090.1249587735599</v>
      </c>
      <c r="AK7" s="27">
        <v>1.0601281987687099</v>
      </c>
      <c r="AL7" s="27">
        <v>11254.307203693799</v>
      </c>
      <c r="AM7" s="27">
        <v>4.9392635460242396</v>
      </c>
      <c r="AN7" s="27">
        <v>1.77825184499302</v>
      </c>
      <c r="AO7" s="27">
        <v>1630.11328064286</v>
      </c>
      <c r="AP7" s="27">
        <v>29.452478050232301</v>
      </c>
      <c r="AQ7" s="27">
        <v>2.4748594829059098</v>
      </c>
      <c r="AR7" s="27">
        <v>0.23757546696649501</v>
      </c>
      <c r="AS7" s="27">
        <v>5100.4023609517299</v>
      </c>
      <c r="AT7" s="27">
        <v>2779.85075990012</v>
      </c>
      <c r="AU7" s="27">
        <v>2320.5516010515998</v>
      </c>
      <c r="AV7" s="27">
        <v>25.809984732992699</v>
      </c>
      <c r="AW7" s="27">
        <v>0.27398541642553598</v>
      </c>
      <c r="AX7" s="27">
        <v>157.43069087341499</v>
      </c>
      <c r="AY7" s="27">
        <v>0.63038769380005</v>
      </c>
      <c r="AZ7" s="27">
        <v>181.51607389892899</v>
      </c>
      <c r="BA7" s="27">
        <v>8.5275000137788695</v>
      </c>
      <c r="BB7" s="27">
        <v>3.5479798497550101</v>
      </c>
      <c r="BC7" s="27">
        <v>687.93217447378299</v>
      </c>
      <c r="BD7" s="27">
        <v>145.801115021963</v>
      </c>
      <c r="BE7" s="27">
        <v>22.879008691722198</v>
      </c>
      <c r="BF7" s="27">
        <v>20.351250957632701</v>
      </c>
      <c r="BG7" s="27">
        <v>0.89588606513555502</v>
      </c>
      <c r="BH7" s="27">
        <v>331.78241703731902</v>
      </c>
      <c r="BI7" s="27">
        <v>7628.2309843322</v>
      </c>
      <c r="BJ7" s="27">
        <v>0</v>
      </c>
      <c r="BK7" s="27">
        <v>4.4969742862767701</v>
      </c>
      <c r="BL7" s="27">
        <v>2843.9765407858299</v>
      </c>
      <c r="BM7" s="27">
        <v>241.82274323980201</v>
      </c>
      <c r="BN7" s="27">
        <v>24335.033096887601</v>
      </c>
      <c r="BO7" s="27">
        <v>3204.4749463604398</v>
      </c>
      <c r="BS7" s="31">
        <f t="shared" si="0"/>
        <v>7.9993382997915734E-3</v>
      </c>
      <c r="BT7" s="24">
        <f t="shared" si="1"/>
        <v>-2.5759247209172324E-3</v>
      </c>
      <c r="BU7" s="24">
        <f t="shared" si="2"/>
        <v>-2.356021635079E-3</v>
      </c>
      <c r="BV7" s="24">
        <f t="shared" si="3"/>
        <v>-3.3603650201772316E-3</v>
      </c>
      <c r="BW7" s="24">
        <f t="shared" si="4"/>
        <v>-3.6106954155064185E-3</v>
      </c>
      <c r="BX7" s="24">
        <f t="shared" si="5"/>
        <v>-4.0157345847828037E-3</v>
      </c>
      <c r="BY7" s="24">
        <f t="shared" si="6"/>
        <v>-2.7370232842827205E-3</v>
      </c>
      <c r="BZ7" s="24">
        <f t="shared" si="7"/>
        <v>-3.2055332088901907E-3</v>
      </c>
      <c r="CA7" s="24"/>
      <c r="CB7" s="24"/>
      <c r="CC7" s="24"/>
      <c r="CD7" s="24"/>
      <c r="CE7" s="24"/>
      <c r="CF7" s="24"/>
    </row>
    <row r="8" spans="1:84" x14ac:dyDescent="0.3">
      <c r="A8" s="57" t="s">
        <v>81</v>
      </c>
      <c r="B8" s="100">
        <v>479813.05635999999</v>
      </c>
      <c r="C8" s="100">
        <v>2418.0874365999998</v>
      </c>
      <c r="D8" s="100">
        <v>104875.52024</v>
      </c>
      <c r="E8" s="100">
        <v>7445.2924326000002</v>
      </c>
      <c r="F8" s="100">
        <v>3627.6699520000002</v>
      </c>
      <c r="G8" s="100">
        <v>632.85160785000005</v>
      </c>
      <c r="H8" s="100">
        <v>40691.627192</v>
      </c>
      <c r="J8" s="29" t="s">
        <v>72</v>
      </c>
      <c r="K8" s="27">
        <v>25.111724244503598</v>
      </c>
      <c r="L8" s="27">
        <v>626.56006885761997</v>
      </c>
      <c r="M8" s="27">
        <v>626.56006885761997</v>
      </c>
      <c r="N8" s="27">
        <v>201.42440299938801</v>
      </c>
      <c r="O8" s="27">
        <v>1875.0257713691001</v>
      </c>
      <c r="P8" s="27">
        <v>4668.5402299488997</v>
      </c>
      <c r="Q8" s="27">
        <v>479890.02641798498</v>
      </c>
      <c r="R8" s="27">
        <v>2984.0731474766399</v>
      </c>
      <c r="S8" s="27">
        <v>862.77144095834899</v>
      </c>
      <c r="T8" s="27">
        <v>1412.5200261928901</v>
      </c>
      <c r="U8" s="27">
        <v>0</v>
      </c>
      <c r="V8" s="27">
        <v>889.55281097504997</v>
      </c>
      <c r="W8" s="27">
        <v>889.55281097504997</v>
      </c>
      <c r="X8" s="27">
        <v>838.485521475773</v>
      </c>
      <c r="Y8" s="27">
        <v>1178.76224591345</v>
      </c>
      <c r="Z8" s="27">
        <v>8.0299972689815196</v>
      </c>
      <c r="AA8" s="27">
        <v>65.707110294592596</v>
      </c>
      <c r="AB8" s="27">
        <v>0</v>
      </c>
      <c r="AC8" s="27">
        <v>15.590744757588499</v>
      </c>
      <c r="AD8" s="27">
        <v>2417.7786572749701</v>
      </c>
      <c r="AE8" s="27">
        <v>0</v>
      </c>
      <c r="AF8" s="27">
        <v>94330.8420800608</v>
      </c>
      <c r="AG8" s="27">
        <v>9642.6133503089204</v>
      </c>
      <c r="AH8" s="27">
        <v>104811.940951845</v>
      </c>
      <c r="AI8" s="27">
        <v>0</v>
      </c>
      <c r="AJ8" s="27">
        <v>1800.6819636512901</v>
      </c>
      <c r="AK8" s="27">
        <v>1.9357988613127399</v>
      </c>
      <c r="AL8" s="27">
        <v>18863.000557194999</v>
      </c>
      <c r="AM8" s="27">
        <v>7.9648585459415697</v>
      </c>
      <c r="AN8" s="27">
        <v>2.8205723308917099</v>
      </c>
      <c r="AO8" s="27">
        <v>1875.9984103573099</v>
      </c>
      <c r="AP8" s="27">
        <v>49.886212404305603</v>
      </c>
      <c r="AQ8" s="27">
        <v>4.1568609489795296</v>
      </c>
      <c r="AR8" s="27">
        <v>0.374599118151203</v>
      </c>
      <c r="AS8" s="27">
        <v>7441.3180062291503</v>
      </c>
      <c r="AT8" s="27">
        <v>3625.7543532807499</v>
      </c>
      <c r="AU8" s="27">
        <v>3815.5636529484</v>
      </c>
      <c r="AV8" s="27">
        <v>43.701680583342899</v>
      </c>
      <c r="AW8" s="27">
        <v>0.46699809851353302</v>
      </c>
      <c r="AX8" s="27">
        <v>269.17327325738398</v>
      </c>
      <c r="AY8" s="27">
        <v>1.16501742202527</v>
      </c>
      <c r="AZ8" s="27">
        <v>267.74934517215303</v>
      </c>
      <c r="BA8" s="27">
        <v>15.955343728126</v>
      </c>
      <c r="BB8" s="27">
        <v>4.7817471959963997</v>
      </c>
      <c r="BC8" s="27">
        <v>1007.46609952765</v>
      </c>
      <c r="BD8" s="27">
        <v>199.26019412402101</v>
      </c>
      <c r="BE8" s="27">
        <v>39.1052570313662</v>
      </c>
      <c r="BF8" s="27">
        <v>31.537543940871998</v>
      </c>
      <c r="BG8" s="27">
        <v>1.5147347564168201</v>
      </c>
      <c r="BH8" s="27">
        <v>632.69062341198298</v>
      </c>
      <c r="BI8" s="27">
        <v>12930.6345122241</v>
      </c>
      <c r="BJ8" s="27">
        <v>0</v>
      </c>
      <c r="BK8" s="27">
        <v>5.9363825126502299</v>
      </c>
      <c r="BL8" s="27">
        <v>4913.9330950804897</v>
      </c>
      <c r="BM8" s="27">
        <v>413.32737282031798</v>
      </c>
      <c r="BN8" s="27">
        <v>40712.706456786596</v>
      </c>
      <c r="BO8" s="27">
        <v>5563.9630340740796</v>
      </c>
      <c r="BS8" s="31">
        <f t="shared" si="0"/>
        <v>7.9999045324521609E-3</v>
      </c>
      <c r="BT8" s="24">
        <f t="shared" si="1"/>
        <v>1.6041676433089524E-4</v>
      </c>
      <c r="BU8" s="24">
        <f t="shared" si="2"/>
        <v>-1.276956822801592E-4</v>
      </c>
      <c r="BV8" s="24">
        <f t="shared" si="3"/>
        <v>-6.0623573556063389E-4</v>
      </c>
      <c r="BW8" s="24">
        <f t="shared" si="4"/>
        <v>-5.3381736269315938E-4</v>
      </c>
      <c r="BX8" s="24">
        <f t="shared" si="5"/>
        <v>-5.2805209531098035E-4</v>
      </c>
      <c r="BY8" s="24">
        <f t="shared" si="6"/>
        <v>-2.5437944064641448E-4</v>
      </c>
      <c r="BZ8" s="24">
        <f t="shared" si="7"/>
        <v>5.1802462180083734E-4</v>
      </c>
      <c r="CA8" s="24"/>
      <c r="CB8" s="24"/>
      <c r="CC8" s="24"/>
      <c r="CD8" s="24"/>
      <c r="CE8" s="24"/>
      <c r="CF8" s="24"/>
    </row>
    <row r="9" spans="1:84" x14ac:dyDescent="0.3">
      <c r="A9" s="19" t="s">
        <v>82</v>
      </c>
      <c r="B9" s="100">
        <v>85939.559045000002</v>
      </c>
      <c r="C9" s="100">
        <v>312.70070770000001</v>
      </c>
      <c r="D9" s="100">
        <v>18380.187193000002</v>
      </c>
      <c r="E9" s="100">
        <v>1165.3849616</v>
      </c>
      <c r="F9" s="100">
        <v>682.52201163999996</v>
      </c>
      <c r="G9" s="100">
        <v>49.795747185000003</v>
      </c>
      <c r="H9" s="100">
        <v>8126.1896597000004</v>
      </c>
      <c r="J9" s="29" t="s">
        <v>124</v>
      </c>
      <c r="K9" s="27">
        <v>5.2067756117770898</v>
      </c>
      <c r="L9" s="27">
        <v>119.282428109988</v>
      </c>
      <c r="M9" s="27">
        <v>119.282428109988</v>
      </c>
      <c r="N9" s="27">
        <v>37.8676218026092</v>
      </c>
      <c r="O9" s="27">
        <v>377.40768978971198</v>
      </c>
      <c r="P9" s="27">
        <v>968.00242823393296</v>
      </c>
      <c r="Q9" s="27">
        <v>85408.322159206698</v>
      </c>
      <c r="R9" s="27">
        <v>579.648555404023</v>
      </c>
      <c r="S9" s="27">
        <v>175.296809297111</v>
      </c>
      <c r="T9" s="27">
        <v>280.06212706559302</v>
      </c>
      <c r="U9" s="27">
        <v>0</v>
      </c>
      <c r="V9" s="27">
        <v>167.48090630731301</v>
      </c>
      <c r="W9" s="27">
        <v>167.48090630731301</v>
      </c>
      <c r="X9" s="27">
        <v>145.80488698556499</v>
      </c>
      <c r="Y9" s="27">
        <v>232.76558260773601</v>
      </c>
      <c r="Z9" s="27">
        <v>1.3584068389644799</v>
      </c>
      <c r="AA9" s="27">
        <v>11.345539888556299</v>
      </c>
      <c r="AB9" s="27">
        <v>0</v>
      </c>
      <c r="AC9" s="27">
        <v>3.1493993349460099</v>
      </c>
      <c r="AD9" s="27">
        <v>310.33920181660801</v>
      </c>
      <c r="AE9" s="27">
        <v>0</v>
      </c>
      <c r="AF9" s="27">
        <v>16403.7995445251</v>
      </c>
      <c r="AG9" s="27">
        <v>1676.80589251365</v>
      </c>
      <c r="AH9" s="27">
        <v>18226.410324024298</v>
      </c>
      <c r="AI9" s="27">
        <v>0</v>
      </c>
      <c r="AJ9" s="27">
        <v>357.12256726577198</v>
      </c>
      <c r="AK9" s="27">
        <v>0.35790197148321401</v>
      </c>
      <c r="AL9" s="27">
        <v>3731.3079461598199</v>
      </c>
      <c r="AM9" s="27">
        <v>1.29161670442081</v>
      </c>
      <c r="AN9" s="27">
        <v>0.43433533402778901</v>
      </c>
      <c r="AO9" s="27">
        <v>361.810890281475</v>
      </c>
      <c r="AP9" s="27">
        <v>6.3742454956817003</v>
      </c>
      <c r="AQ9" s="27">
        <v>0.49484554969493499</v>
      </c>
      <c r="AR9" s="27">
        <v>6.6099079019163606E-2</v>
      </c>
      <c r="AS9" s="27">
        <v>1157.0101942194799</v>
      </c>
      <c r="AT9" s="27">
        <v>677.384446769953</v>
      </c>
      <c r="AU9" s="27">
        <v>479.62574744952798</v>
      </c>
      <c r="AV9" s="27">
        <v>5.2911409469953803</v>
      </c>
      <c r="AW9" s="27">
        <v>5.9455028467181502E-2</v>
      </c>
      <c r="AX9" s="27">
        <v>39.906719908287599</v>
      </c>
      <c r="AY9" s="27">
        <v>0.232576387396176</v>
      </c>
      <c r="AZ9" s="27">
        <v>50.808171541637101</v>
      </c>
      <c r="BA9" s="27">
        <v>3.3655747173950101</v>
      </c>
      <c r="BB9" s="27">
        <v>0.885342680930571</v>
      </c>
      <c r="BC9" s="27">
        <v>195.771059927137</v>
      </c>
      <c r="BD9" s="27">
        <v>36.422454604077402</v>
      </c>
      <c r="BE9" s="27">
        <v>5.1072748116425997</v>
      </c>
      <c r="BF9" s="27">
        <v>4.9401846370916598</v>
      </c>
      <c r="BG9" s="27">
        <v>0.187011767169871</v>
      </c>
      <c r="BH9" s="27">
        <v>49.415046324619503</v>
      </c>
      <c r="BI9" s="27">
        <v>2580.6327001547602</v>
      </c>
      <c r="BJ9" s="27">
        <v>0</v>
      </c>
      <c r="BK9" s="27">
        <v>1.00508637736206</v>
      </c>
      <c r="BL9" s="27">
        <v>994.42426740234998</v>
      </c>
      <c r="BM9" s="27">
        <v>82.370785932306902</v>
      </c>
      <c r="BN9" s="27">
        <v>8080.76569167259</v>
      </c>
      <c r="BO9" s="27">
        <v>1129.90831913997</v>
      </c>
      <c r="BS9" s="31">
        <f t="shared" si="0"/>
        <v>7.9996491022359482E-3</v>
      </c>
      <c r="BT9" s="24">
        <f t="shared" si="1"/>
        <v>-6.181517472240404E-3</v>
      </c>
      <c r="BU9" s="24">
        <f t="shared" si="2"/>
        <v>-7.5519684645472219E-3</v>
      </c>
      <c r="BV9" s="24">
        <f t="shared" si="3"/>
        <v>-8.3664473795059188E-3</v>
      </c>
      <c r="BW9" s="24">
        <f t="shared" si="4"/>
        <v>-7.1862669044759856E-3</v>
      </c>
      <c r="BX9" s="24">
        <f t="shared" si="5"/>
        <v>-7.5273248077408466E-3</v>
      </c>
      <c r="BY9" s="24">
        <f t="shared" si="6"/>
        <v>-7.6452484780704108E-3</v>
      </c>
      <c r="BZ9" s="24">
        <f t="shared" si="7"/>
        <v>-5.5898237586897957E-3</v>
      </c>
      <c r="CA9" s="24"/>
      <c r="CB9" s="24"/>
      <c r="CC9" s="24"/>
      <c r="CD9" s="24"/>
      <c r="CE9" s="24"/>
      <c r="CF9" s="24"/>
    </row>
    <row r="10" spans="1:84" x14ac:dyDescent="0.3">
      <c r="A10" s="19" t="s">
        <v>83</v>
      </c>
      <c r="B10" s="100">
        <v>155867.89726999999</v>
      </c>
      <c r="C10" s="100">
        <v>428.43107832999999</v>
      </c>
      <c r="D10" s="100">
        <v>34527.240945999998</v>
      </c>
      <c r="E10" s="100">
        <v>1977.5989503999999</v>
      </c>
      <c r="F10" s="100">
        <v>1278.4317877999999</v>
      </c>
      <c r="G10" s="100">
        <v>88.190002625999995</v>
      </c>
      <c r="H10" s="100">
        <v>13201.803372</v>
      </c>
      <c r="J10" s="29" t="s">
        <v>125</v>
      </c>
      <c r="K10" s="27">
        <v>8.24563795875153</v>
      </c>
      <c r="L10" s="27">
        <v>203.57553413402999</v>
      </c>
      <c r="M10" s="27">
        <v>203.57553413402999</v>
      </c>
      <c r="N10" s="27">
        <v>65.354869095057794</v>
      </c>
      <c r="O10" s="27">
        <v>606.40487968738296</v>
      </c>
      <c r="P10" s="27">
        <v>1532.94245402602</v>
      </c>
      <c r="Q10" s="27">
        <v>154350.827529114</v>
      </c>
      <c r="R10" s="27">
        <v>971.760626500439</v>
      </c>
      <c r="S10" s="27">
        <v>282.41639997519798</v>
      </c>
      <c r="T10" s="27">
        <v>461.09647810446597</v>
      </c>
      <c r="U10" s="27">
        <v>0</v>
      </c>
      <c r="V10" s="27">
        <v>288.67203626514902</v>
      </c>
      <c r="W10" s="27">
        <v>288.67203626514902</v>
      </c>
      <c r="X10" s="27">
        <v>273.18344725717401</v>
      </c>
      <c r="Y10" s="27">
        <v>375.92399898918001</v>
      </c>
      <c r="Z10" s="27">
        <v>2.5567608595622699</v>
      </c>
      <c r="AA10" s="27">
        <v>21.127271571289199</v>
      </c>
      <c r="AB10" s="27">
        <v>0</v>
      </c>
      <c r="AC10" s="27">
        <v>5.0036594218241097</v>
      </c>
      <c r="AD10" s="27">
        <v>423.939303890605</v>
      </c>
      <c r="AE10" s="27">
        <v>0</v>
      </c>
      <c r="AF10" s="27">
        <v>30733.356269338601</v>
      </c>
      <c r="AG10" s="27">
        <v>3141.5444858545902</v>
      </c>
      <c r="AH10" s="27">
        <v>34148.084202450402</v>
      </c>
      <c r="AI10" s="27">
        <v>0</v>
      </c>
      <c r="AJ10" s="27">
        <v>585.94344107321001</v>
      </c>
      <c r="AK10" s="27">
        <v>0.68823924557835503</v>
      </c>
      <c r="AL10" s="27">
        <v>6009.6528273946296</v>
      </c>
      <c r="AM10" s="27">
        <v>2.2759343463571402</v>
      </c>
      <c r="AN10" s="27">
        <v>0.74093930124506002</v>
      </c>
      <c r="AO10" s="27">
        <v>676.09857030264004</v>
      </c>
      <c r="AP10" s="27">
        <v>9.3709492551133504</v>
      </c>
      <c r="AQ10" s="27">
        <v>0.67810645017278803</v>
      </c>
      <c r="AR10" s="27">
        <v>0.122392003836042</v>
      </c>
      <c r="AS10" s="27">
        <v>1957.1698347194899</v>
      </c>
      <c r="AT10" s="27">
        <v>1264.5656995100201</v>
      </c>
      <c r="AU10" s="27">
        <v>692.60413520946702</v>
      </c>
      <c r="AV10" s="27">
        <v>7.3623908023170497</v>
      </c>
      <c r="AW10" s="27">
        <v>8.7254253542551896E-2</v>
      </c>
      <c r="AX10" s="27">
        <v>66.637425662902302</v>
      </c>
      <c r="AY10" s="27">
        <v>0.46427401246713701</v>
      </c>
      <c r="AZ10" s="27">
        <v>97.049453419093098</v>
      </c>
      <c r="BA10" s="27">
        <v>6.8871864063007999</v>
      </c>
      <c r="BB10" s="27">
        <v>1.6508660306332099</v>
      </c>
      <c r="BC10" s="27">
        <v>378.02943214448999</v>
      </c>
      <c r="BD10" s="27">
        <v>63.668307940717703</v>
      </c>
      <c r="BE10" s="27">
        <v>7.6807087859697702</v>
      </c>
      <c r="BF10" s="27">
        <v>8.4759238744026693</v>
      </c>
      <c r="BG10" s="27">
        <v>0.265653212960972</v>
      </c>
      <c r="BH10" s="27">
        <v>87.244440770074405</v>
      </c>
      <c r="BI10" s="27">
        <v>4140.7276554517703</v>
      </c>
      <c r="BJ10" s="27">
        <v>0</v>
      </c>
      <c r="BK10" s="27">
        <v>1.9055826578658099</v>
      </c>
      <c r="BL10" s="27">
        <v>1583.49665711337</v>
      </c>
      <c r="BM10" s="27">
        <v>131.61688600009899</v>
      </c>
      <c r="BN10" s="27">
        <v>13075.463112816</v>
      </c>
      <c r="BO10" s="27">
        <v>1796.9350264725399</v>
      </c>
      <c r="BS10" s="31">
        <f t="shared" si="0"/>
        <v>7.9999640869331951E-3</v>
      </c>
      <c r="BT10" s="24">
        <f t="shared" si="1"/>
        <v>-9.7330480968641168E-3</v>
      </c>
      <c r="BU10" s="24">
        <f t="shared" si="2"/>
        <v>-1.0484240445169546E-2</v>
      </c>
      <c r="BV10" s="24">
        <f t="shared" si="3"/>
        <v>-1.0981379721090104E-2</v>
      </c>
      <c r="BW10" s="24">
        <f t="shared" si="4"/>
        <v>-1.0330262198196398E-2</v>
      </c>
      <c r="BX10" s="24">
        <f t="shared" si="5"/>
        <v>-1.0846169832683404E-2</v>
      </c>
      <c r="BY10" s="24">
        <f t="shared" si="6"/>
        <v>-1.0721871275314159E-2</v>
      </c>
      <c r="BZ10" s="24">
        <f t="shared" si="7"/>
        <v>-9.5699243220027253E-3</v>
      </c>
      <c r="CA10" s="24"/>
      <c r="CB10" s="24"/>
      <c r="CC10" s="24"/>
      <c r="CD10" s="24"/>
      <c r="CE10" s="24"/>
      <c r="CF10" s="24"/>
    </row>
    <row r="11" spans="1:84" x14ac:dyDescent="0.3">
      <c r="A11" s="19" t="s">
        <v>84</v>
      </c>
      <c r="B11" s="100">
        <v>321443.09073</v>
      </c>
      <c r="C11" s="100">
        <v>1173.9286456</v>
      </c>
      <c r="D11" s="100">
        <v>99058.117849000002</v>
      </c>
      <c r="E11" s="100">
        <v>5460.9623097000003</v>
      </c>
      <c r="F11" s="100">
        <v>3349.8132851999999</v>
      </c>
      <c r="G11" s="100">
        <v>205.07074442999999</v>
      </c>
      <c r="H11" s="100">
        <v>28148.049672000001</v>
      </c>
      <c r="J11" s="29" t="s">
        <v>126</v>
      </c>
      <c r="K11" s="27">
        <v>14.5605468186863</v>
      </c>
      <c r="L11" s="27">
        <v>470.619288972238</v>
      </c>
      <c r="M11" s="27">
        <v>470.619288972238</v>
      </c>
      <c r="N11" s="27">
        <v>156.139213859356</v>
      </c>
      <c r="O11" s="27">
        <v>1145.71195694576</v>
      </c>
      <c r="P11" s="27">
        <v>2706.9226538767698</v>
      </c>
      <c r="Q11" s="27">
        <v>297281.94691931602</v>
      </c>
      <c r="R11" s="27">
        <v>2123.9683901231801</v>
      </c>
      <c r="S11" s="27">
        <v>535.57328659170901</v>
      </c>
      <c r="T11" s="27">
        <v>947.61733323930605</v>
      </c>
      <c r="U11" s="27">
        <v>0</v>
      </c>
      <c r="V11" s="27">
        <v>687.12423025446901</v>
      </c>
      <c r="W11" s="27">
        <v>687.12423025446901</v>
      </c>
      <c r="X11" s="27">
        <v>724.93425640856105</v>
      </c>
      <c r="Y11" s="27">
        <v>750.80066821431001</v>
      </c>
      <c r="Z11" s="27">
        <v>8.0274178355682597</v>
      </c>
      <c r="AA11" s="27">
        <v>61.178434641225202</v>
      </c>
      <c r="AB11" s="27">
        <v>0</v>
      </c>
      <c r="AC11" s="27">
        <v>10.433755590452799</v>
      </c>
      <c r="AD11" s="27">
        <v>1079.0796328202</v>
      </c>
      <c r="AE11" s="27">
        <v>0</v>
      </c>
      <c r="AF11" s="27">
        <v>81555.390034888202</v>
      </c>
      <c r="AG11" s="27">
        <v>8337.3716952991799</v>
      </c>
      <c r="AH11" s="27">
        <v>90617.695986595907</v>
      </c>
      <c r="AI11" s="27">
        <v>0</v>
      </c>
      <c r="AJ11" s="27">
        <v>1205.9875186263</v>
      </c>
      <c r="AK11" s="27">
        <v>1.27622414391772</v>
      </c>
      <c r="AL11" s="27">
        <v>12129.6205659485</v>
      </c>
      <c r="AM11" s="27">
        <v>5.1615421330820004</v>
      </c>
      <c r="AN11" s="27">
        <v>1.7410484079873401</v>
      </c>
      <c r="AO11" s="27">
        <v>1787.05639257703</v>
      </c>
      <c r="AP11" s="27">
        <v>25.637653179891601</v>
      </c>
      <c r="AQ11" s="27">
        <v>2.00174991870455</v>
      </c>
      <c r="AR11" s="27">
        <v>0.26258402641137102</v>
      </c>
      <c r="AS11" s="27">
        <v>5038.3839533391701</v>
      </c>
      <c r="AT11" s="27">
        <v>3073.1451473624402</v>
      </c>
      <c r="AU11" s="27">
        <v>1965.23880597673</v>
      </c>
      <c r="AV11" s="27">
        <v>21.558639197076602</v>
      </c>
      <c r="AW11" s="27">
        <v>0.237572490726808</v>
      </c>
      <c r="AX11" s="27">
        <v>154.45754173624999</v>
      </c>
      <c r="AY11" s="27">
        <v>0.81504281927059996</v>
      </c>
      <c r="AZ11" s="27">
        <v>209.12319868604499</v>
      </c>
      <c r="BA11" s="27">
        <v>11.6899824181396</v>
      </c>
      <c r="BB11" s="27">
        <v>3.9266852957224798</v>
      </c>
      <c r="BC11" s="27">
        <v>806.749943837253</v>
      </c>
      <c r="BD11" s="27">
        <v>157.39902627137801</v>
      </c>
      <c r="BE11" s="27">
        <v>20.2872313805894</v>
      </c>
      <c r="BF11" s="27">
        <v>20.404217111173601</v>
      </c>
      <c r="BG11" s="27">
        <v>0.75789800316363098</v>
      </c>
      <c r="BH11" s="27">
        <v>188.79196106637499</v>
      </c>
      <c r="BI11" s="27">
        <v>8119.0921414947898</v>
      </c>
      <c r="BJ11" s="27">
        <v>0</v>
      </c>
      <c r="BK11" s="27">
        <v>5.7370584681845402</v>
      </c>
      <c r="BL11" s="27">
        <v>2906.6308479835898</v>
      </c>
      <c r="BM11" s="27">
        <v>287.18213998247302</v>
      </c>
      <c r="BN11" s="27">
        <v>26155.250371203201</v>
      </c>
      <c r="BO11" s="27">
        <v>3296.1809868731202</v>
      </c>
      <c r="BS11" s="31">
        <f t="shared" si="0"/>
        <v>7.999919315050702E-3</v>
      </c>
      <c r="BT11" s="24">
        <f t="shared" si="1"/>
        <v>-7.5164607694051894E-2</v>
      </c>
      <c r="BU11" s="24">
        <f t="shared" si="2"/>
        <v>-8.0796233344593307E-2</v>
      </c>
      <c r="BV11" s="24">
        <f t="shared" si="3"/>
        <v>-8.5206765943910995E-2</v>
      </c>
      <c r="BW11" s="24">
        <f t="shared" si="4"/>
        <v>-7.7381665061161106E-2</v>
      </c>
      <c r="BX11" s="24">
        <f t="shared" si="5"/>
        <v>-8.2592107166068893E-2</v>
      </c>
      <c r="BY11" s="24">
        <f t="shared" si="6"/>
        <v>-7.9381305260642326E-2</v>
      </c>
      <c r="BZ11" s="24">
        <f t="shared" si="7"/>
        <v>-7.0797064948308563E-2</v>
      </c>
      <c r="CA11" s="24"/>
      <c r="CB11" s="24"/>
      <c r="CC11" s="24"/>
      <c r="CD11" s="24"/>
      <c r="CE11" s="24"/>
      <c r="CF11" s="24"/>
    </row>
    <row r="12" spans="1:84" x14ac:dyDescent="0.3">
      <c r="A12" s="19" t="s">
        <v>85</v>
      </c>
      <c r="B12" s="100">
        <v>281160.33585999999</v>
      </c>
      <c r="C12" s="100">
        <v>902.02831156000002</v>
      </c>
      <c r="D12" s="100">
        <v>65802.565782000005</v>
      </c>
      <c r="E12" s="100">
        <v>3379.3295143</v>
      </c>
      <c r="F12" s="100">
        <v>2071.0839839999999</v>
      </c>
      <c r="G12" s="100">
        <v>168.35583162</v>
      </c>
      <c r="H12" s="100">
        <v>25326.379085</v>
      </c>
      <c r="J12" s="29" t="s">
        <v>73</v>
      </c>
      <c r="K12" s="27">
        <v>13.6337188223129</v>
      </c>
      <c r="L12" s="27">
        <v>354.76728072461401</v>
      </c>
      <c r="M12" s="27">
        <v>354.76728072461401</v>
      </c>
      <c r="N12" s="27">
        <v>114.710921080044</v>
      </c>
      <c r="O12" s="27">
        <v>1069.7065325989499</v>
      </c>
      <c r="P12" s="27">
        <v>2534.68546718784</v>
      </c>
      <c r="Q12" s="27">
        <v>258809.16122731299</v>
      </c>
      <c r="R12" s="27">
        <v>1673.5697806752701</v>
      </c>
      <c r="S12" s="27">
        <v>473.73238586881303</v>
      </c>
      <c r="T12" s="27">
        <v>784.29593161692299</v>
      </c>
      <c r="U12" s="27">
        <v>0</v>
      </c>
      <c r="V12" s="27">
        <v>506.26764841129398</v>
      </c>
      <c r="W12" s="27">
        <v>506.26764841129398</v>
      </c>
      <c r="X12" s="27">
        <v>472.125956668154</v>
      </c>
      <c r="Y12" s="27">
        <v>700.11330199904</v>
      </c>
      <c r="Z12" s="27">
        <v>4.7912646398507501</v>
      </c>
      <c r="AA12" s="27">
        <v>38.819531505701697</v>
      </c>
      <c r="AB12" s="27">
        <v>0</v>
      </c>
      <c r="AC12" s="27">
        <v>8.83218163421021</v>
      </c>
      <c r="AD12" s="27">
        <v>826.24388178816798</v>
      </c>
      <c r="AE12" s="27">
        <v>0</v>
      </c>
      <c r="AF12" s="27">
        <v>53115.4009497511</v>
      </c>
      <c r="AG12" s="27">
        <v>5429.5054043001101</v>
      </c>
      <c r="AH12" s="27">
        <v>59017.032310719398</v>
      </c>
      <c r="AI12" s="27">
        <v>0</v>
      </c>
      <c r="AJ12" s="27">
        <v>1003.10911936374</v>
      </c>
      <c r="AK12" s="27">
        <v>0.87760988111575899</v>
      </c>
      <c r="AL12" s="27">
        <v>11183.701045166001</v>
      </c>
      <c r="AM12" s="27">
        <v>3.2813017190539902</v>
      </c>
      <c r="AN12" s="27">
        <v>1.11185924590904</v>
      </c>
      <c r="AO12" s="27">
        <v>1038.2203904385501</v>
      </c>
      <c r="AP12" s="27">
        <v>15.702384739606501</v>
      </c>
      <c r="AQ12" s="27">
        <v>1.22138294835121</v>
      </c>
      <c r="AR12" s="27">
        <v>0.169716871420933</v>
      </c>
      <c r="AS12" s="27">
        <v>3057.3655091739802</v>
      </c>
      <c r="AT12" s="27">
        <v>1858.0423226133501</v>
      </c>
      <c r="AU12" s="27">
        <v>1199.3231865606199</v>
      </c>
      <c r="AV12" s="27">
        <v>12.9943307043216</v>
      </c>
      <c r="AW12" s="27">
        <v>0.14601886054112401</v>
      </c>
      <c r="AX12" s="27">
        <v>98.762642459917203</v>
      </c>
      <c r="AY12" s="27">
        <v>0.57112027866421899</v>
      </c>
      <c r="AZ12" s="27">
        <v>133.42444032914901</v>
      </c>
      <c r="BA12" s="27">
        <v>8.26042042141348</v>
      </c>
      <c r="BB12" s="27">
        <v>2.3993037803755501</v>
      </c>
      <c r="BC12" s="27">
        <v>515.15324371544898</v>
      </c>
      <c r="BD12" s="27">
        <v>124.892912421611</v>
      </c>
      <c r="BE12" s="27">
        <v>12.546614968281</v>
      </c>
      <c r="BF12" s="27">
        <v>12.7394111454664</v>
      </c>
      <c r="BG12" s="27">
        <v>0.46013010576674002</v>
      </c>
      <c r="BH12" s="27">
        <v>154.32244580763501</v>
      </c>
      <c r="BI12" s="27">
        <v>7558.7771613088798</v>
      </c>
      <c r="BJ12" s="27">
        <v>0</v>
      </c>
      <c r="BK12" s="27">
        <v>3.5363927725965398</v>
      </c>
      <c r="BL12" s="27">
        <v>2833.5859305669701</v>
      </c>
      <c r="BM12" s="27">
        <v>238.84778858115999</v>
      </c>
      <c r="BN12" s="27">
        <v>23646.809775293899</v>
      </c>
      <c r="BO12" s="27">
        <v>3179.5920896575599</v>
      </c>
      <c r="BS12" s="31">
        <f t="shared" si="0"/>
        <v>7.9998254433136032E-3</v>
      </c>
      <c r="BT12" s="24">
        <f t="shared" si="1"/>
        <v>-7.9496186986405051E-2</v>
      </c>
      <c r="BU12" s="24">
        <f t="shared" si="2"/>
        <v>-8.4015577782439815E-2</v>
      </c>
      <c r="BV12" s="24">
        <f t="shared" si="3"/>
        <v>-0.10311958797717215</v>
      </c>
      <c r="BW12" s="24">
        <f t="shared" si="4"/>
        <v>-9.5274522287215307E-2</v>
      </c>
      <c r="BX12" s="24">
        <f t="shared" si="5"/>
        <v>-0.10286481042414831</v>
      </c>
      <c r="BY12" s="24">
        <f t="shared" si="6"/>
        <v>-8.3355507660940964E-2</v>
      </c>
      <c r="BZ12" s="24">
        <f t="shared" si="7"/>
        <v>-6.6316993205746341E-2</v>
      </c>
      <c r="CA12" s="24"/>
      <c r="CB12" s="24"/>
      <c r="CC12" s="24"/>
      <c r="CD12" s="24"/>
      <c r="CE12" s="24"/>
      <c r="CF12" s="24"/>
    </row>
    <row r="13" spans="1:84" x14ac:dyDescent="0.3">
      <c r="A13" s="19" t="s">
        <v>86</v>
      </c>
      <c r="B13" s="100">
        <v>909.63503679999997</v>
      </c>
      <c r="C13" s="100">
        <v>3.2740952441000002</v>
      </c>
      <c r="D13" s="100">
        <v>473.50727866</v>
      </c>
      <c r="E13" s="100">
        <v>20.280912048000001</v>
      </c>
      <c r="F13" s="100">
        <v>13.648632614</v>
      </c>
      <c r="G13" s="100">
        <v>0.4547478029</v>
      </c>
      <c r="H13" s="100">
        <v>80.080104558000002</v>
      </c>
      <c r="J13" s="29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S13" s="31" t="str">
        <f t="shared" si="0"/>
        <v/>
      </c>
      <c r="BT13" s="24">
        <f t="shared" si="1"/>
        <v>-1</v>
      </c>
      <c r="BU13" s="24">
        <f t="shared" si="2"/>
        <v>-1</v>
      </c>
      <c r="BV13" s="24">
        <f t="shared" si="3"/>
        <v>-1</v>
      </c>
      <c r="BW13" s="24">
        <f t="shared" si="4"/>
        <v>-1</v>
      </c>
      <c r="BX13" s="24">
        <f t="shared" si="5"/>
        <v>-1</v>
      </c>
      <c r="BY13" s="24">
        <f t="shared" si="6"/>
        <v>-1</v>
      </c>
      <c r="BZ13" s="24">
        <f t="shared" si="7"/>
        <v>-1</v>
      </c>
      <c r="CA13" s="24"/>
      <c r="CB13" s="24"/>
      <c r="CC13" s="24"/>
      <c r="CD13" s="24"/>
      <c r="CE13" s="24"/>
      <c r="CF13" s="24"/>
    </row>
    <row r="14" spans="1:84" x14ac:dyDescent="0.3">
      <c r="A14" s="19" t="s">
        <v>87</v>
      </c>
      <c r="B14" s="100">
        <v>1900.9353553000001</v>
      </c>
      <c r="C14" s="100">
        <v>11.049322843000001</v>
      </c>
      <c r="D14" s="100">
        <v>2476.4837947999999</v>
      </c>
      <c r="E14" s="100">
        <v>105.7830362</v>
      </c>
      <c r="F14" s="100">
        <v>73.159567164999999</v>
      </c>
      <c r="G14" s="100">
        <v>1.8883256175000001</v>
      </c>
      <c r="H14" s="100">
        <v>279.28712949999999</v>
      </c>
      <c r="J14" s="29" t="s">
        <v>180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S14" s="31" t="str">
        <f t="shared" si="0"/>
        <v/>
      </c>
      <c r="BT14" s="24">
        <f t="shared" si="1"/>
        <v>-1</v>
      </c>
      <c r="BU14" s="24">
        <f t="shared" si="2"/>
        <v>-1</v>
      </c>
      <c r="BV14" s="24">
        <f t="shared" si="3"/>
        <v>-1</v>
      </c>
      <c r="BW14" s="24">
        <f t="shared" si="4"/>
        <v>-1</v>
      </c>
      <c r="BX14" s="24">
        <f t="shared" si="5"/>
        <v>-1</v>
      </c>
      <c r="BY14" s="24">
        <f t="shared" si="6"/>
        <v>-1</v>
      </c>
      <c r="BZ14" s="24">
        <f t="shared" si="7"/>
        <v>-1</v>
      </c>
      <c r="CA14" s="24"/>
      <c r="CB14" s="24"/>
      <c r="CC14" s="24"/>
      <c r="CD14" s="24"/>
      <c r="CE14" s="24"/>
      <c r="CF14" s="24"/>
    </row>
    <row r="15" spans="1:84" x14ac:dyDescent="0.3">
      <c r="A15" s="16" t="s">
        <v>88</v>
      </c>
      <c r="B15" s="100"/>
      <c r="C15" s="100"/>
      <c r="D15" s="100"/>
      <c r="E15" s="100"/>
      <c r="F15" s="100"/>
      <c r="G15" s="100"/>
      <c r="H15" s="100"/>
      <c r="J15" s="29"/>
      <c r="BS15" s="31" t="str">
        <f t="shared" si="0"/>
        <v/>
      </c>
      <c r="BT15" s="24" t="str">
        <f t="shared" si="1"/>
        <v/>
      </c>
      <c r="BU15" s="24" t="str">
        <f t="shared" si="2"/>
        <v/>
      </c>
      <c r="BV15" s="24" t="str">
        <f t="shared" si="3"/>
        <v/>
      </c>
      <c r="BW15" s="24" t="str">
        <f t="shared" si="4"/>
        <v/>
      </c>
      <c r="BX15" s="24" t="str">
        <f t="shared" si="5"/>
        <v/>
      </c>
      <c r="BY15" s="24" t="str">
        <f t="shared" si="6"/>
        <v/>
      </c>
      <c r="BZ15" s="24" t="str">
        <f t="shared" si="7"/>
        <v/>
      </c>
      <c r="CA15" s="24"/>
      <c r="CB15" s="24"/>
      <c r="CC15" s="24"/>
      <c r="CD15" s="24"/>
      <c r="CE15" s="24"/>
      <c r="CF15" s="24"/>
    </row>
    <row r="16" spans="1:84" x14ac:dyDescent="0.3">
      <c r="A16" s="19"/>
      <c r="J16" s="29"/>
      <c r="BS16" s="31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</row>
    <row r="17" spans="1:84" x14ac:dyDescent="0.3">
      <c r="A17" s="57"/>
      <c r="J17" s="29"/>
      <c r="BS17" s="31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</row>
    <row r="18" spans="1:84" x14ac:dyDescent="0.3">
      <c r="A18" s="19"/>
      <c r="J18" s="29"/>
      <c r="BS18" s="31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</row>
    <row r="19" spans="1:84" x14ac:dyDescent="0.3">
      <c r="A19" s="19"/>
      <c r="J19" s="29"/>
      <c r="BS19" s="31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</row>
    <row r="20" spans="1:84" x14ac:dyDescent="0.3">
      <c r="A20" s="19"/>
      <c r="J20" s="29"/>
      <c r="BS20" s="31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</row>
    <row r="21" spans="1:84" x14ac:dyDescent="0.3">
      <c r="A21" s="19"/>
      <c r="J21" s="29"/>
      <c r="BS21" s="31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</row>
    <row r="22" spans="1:84" x14ac:dyDescent="0.3">
      <c r="A22" s="19"/>
      <c r="J22" s="29"/>
      <c r="BS22" s="31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</row>
    <row r="23" spans="1:84" x14ac:dyDescent="0.3">
      <c r="A23" s="57"/>
      <c r="J23" s="29"/>
      <c r="BS23" s="31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</row>
    <row r="24" spans="1:84" x14ac:dyDescent="0.3">
      <c r="A24" s="19"/>
      <c r="J24" s="29"/>
      <c r="BS24" s="31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</row>
    <row r="25" spans="1:84" x14ac:dyDescent="0.3">
      <c r="A25" s="19"/>
      <c r="J25" s="29"/>
      <c r="BS25" s="31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</row>
    <row r="26" spans="1:84" x14ac:dyDescent="0.3">
      <c r="A26" s="19"/>
      <c r="J26" s="29"/>
      <c r="BS26" s="31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</row>
    <row r="27" spans="1:84" x14ac:dyDescent="0.3">
      <c r="A27" s="19"/>
      <c r="J27" s="29"/>
      <c r="BS27" s="31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</row>
    <row r="28" spans="1:84" x14ac:dyDescent="0.3">
      <c r="A28" s="19"/>
      <c r="J28" s="29"/>
      <c r="BS28" s="31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</row>
    <row r="29" spans="1:84" x14ac:dyDescent="0.3">
      <c r="A29" s="19"/>
      <c r="J29" s="29"/>
      <c r="BS29" s="31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</row>
    <row r="30" spans="1:84" x14ac:dyDescent="0.3">
      <c r="A30" s="19"/>
      <c r="J30" s="29"/>
      <c r="BS30" s="31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</row>
    <row r="31" spans="1:84" x14ac:dyDescent="0.3">
      <c r="A31" s="19"/>
      <c r="J31" s="29"/>
      <c r="BS31" s="31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</row>
    <row r="32" spans="1:84" x14ac:dyDescent="0.3">
      <c r="A32" s="19"/>
      <c r="J32" s="29"/>
      <c r="BS32" s="31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</row>
    <row r="33" spans="1:84" x14ac:dyDescent="0.3">
      <c r="A33" s="19"/>
      <c r="J33" s="29"/>
      <c r="BS33" s="31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</row>
    <row r="34" spans="1:84" x14ac:dyDescent="0.3">
      <c r="A34" s="58"/>
      <c r="J34" s="29"/>
      <c r="BS34" s="31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</row>
    <row r="35" spans="1:84" x14ac:dyDescent="0.3">
      <c r="A35" s="19"/>
      <c r="J35" s="29"/>
      <c r="BS35" s="31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</row>
    <row r="36" spans="1:84" x14ac:dyDescent="0.3">
      <c r="A36" s="19"/>
      <c r="J36" s="29"/>
      <c r="BS36" s="31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</row>
    <row r="37" spans="1:84" x14ac:dyDescent="0.3">
      <c r="A37" s="19"/>
      <c r="J37" s="29"/>
      <c r="BS37" s="31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</row>
    <row r="38" spans="1:84" x14ac:dyDescent="0.3">
      <c r="A38" s="19"/>
      <c r="J38" s="29"/>
      <c r="BS38" s="31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</row>
    <row r="39" spans="1:84" x14ac:dyDescent="0.3">
      <c r="A39" s="19"/>
      <c r="J39" s="29"/>
      <c r="BS39" s="31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</row>
    <row r="40" spans="1:84" x14ac:dyDescent="0.3">
      <c r="A40" s="19"/>
      <c r="J40" s="29"/>
      <c r="BS40" s="31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</row>
    <row r="41" spans="1:84" x14ac:dyDescent="0.3">
      <c r="A41" s="57"/>
      <c r="J41" s="29"/>
      <c r="BS41" s="31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</row>
    <row r="42" spans="1:84" x14ac:dyDescent="0.3">
      <c r="A42" s="19"/>
      <c r="J42" s="29"/>
      <c r="BS42" s="31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</row>
    <row r="43" spans="1:84" x14ac:dyDescent="0.3">
      <c r="A43" s="19"/>
      <c r="J43" s="29"/>
      <c r="BS43" s="31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</row>
    <row r="44" spans="1:84" x14ac:dyDescent="0.3">
      <c r="A44" s="19"/>
      <c r="J44" s="29"/>
      <c r="BS44" s="31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</row>
    <row r="45" spans="1:84" x14ac:dyDescent="0.3">
      <c r="A45" s="19"/>
      <c r="J45" s="29"/>
      <c r="BS45" s="31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4" x14ac:dyDescent="0.3">
      <c r="A46" s="19"/>
      <c r="J46" s="29"/>
      <c r="BS46" s="31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</row>
    <row r="47" spans="1:84" x14ac:dyDescent="0.3">
      <c r="A47" s="19"/>
      <c r="J47" s="29"/>
      <c r="BS47" s="31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</row>
    <row r="48" spans="1:84" x14ac:dyDescent="0.3">
      <c r="BT48" s="24"/>
      <c r="BU48" s="24" t="str">
        <f>IF(C48&lt;&gt;0,(AD48-C48)/C48,"")</f>
        <v/>
      </c>
      <c r="BV48" s="24" t="str">
        <f>IF(D48&lt;&gt;0,(AH48-D48)/D48,"")</f>
        <v/>
      </c>
      <c r="BW48" s="24" t="str">
        <f t="shared" ref="BW48:BX51" si="8">IF(E48&lt;&gt;0,(AS48-E48)/E48,"")</f>
        <v/>
      </c>
      <c r="BX48" s="24" t="str">
        <f t="shared" si="8"/>
        <v/>
      </c>
      <c r="BY48" s="24" t="str">
        <f>IF(G48&lt;&gt;0,(BH48-G48)/G48,"")</f>
        <v/>
      </c>
      <c r="BZ48" s="24" t="str">
        <f>IF(H48&lt;&gt;0,(BN48-H48)/H48,"")</f>
        <v/>
      </c>
      <c r="CA48" s="24"/>
      <c r="CB48" s="24"/>
      <c r="CC48" s="24"/>
      <c r="CD48" s="24"/>
      <c r="CE48" s="24"/>
      <c r="CF48" s="24"/>
    </row>
    <row r="49" spans="1:84" x14ac:dyDescent="0.3">
      <c r="A49" s="4" t="s">
        <v>55</v>
      </c>
      <c r="B49" s="1">
        <f>SUM(B3:B47)</f>
        <v>1732778.1019346002</v>
      </c>
      <c r="C49" s="1">
        <f t="shared" ref="C49:H49" si="9">SUM(C3:C47)</f>
        <v>7139.1445597060983</v>
      </c>
      <c r="D49" s="1">
        <f t="shared" si="9"/>
        <v>428195.94028306007</v>
      </c>
      <c r="E49" s="1">
        <f>SUM(E3:E47)</f>
        <v>26406.948601267999</v>
      </c>
      <c r="F49" s="1">
        <f t="shared" si="9"/>
        <v>14838.636323146999</v>
      </c>
      <c r="G49" s="1">
        <f t="shared" si="9"/>
        <v>1608.8273026577001</v>
      </c>
      <c r="H49" s="1">
        <f t="shared" si="9"/>
        <v>148637.039592838</v>
      </c>
      <c r="K49" s="1">
        <f t="shared" ref="K49:BJ49" si="10">SUM(K3:K47)</f>
        <v>84.955907197593703</v>
      </c>
      <c r="L49" s="1">
        <f t="shared" si="10"/>
        <v>2305.1447387632966</v>
      </c>
      <c r="M49" s="1">
        <f t="shared" si="10"/>
        <v>2305.1447387632966</v>
      </c>
      <c r="N49" s="1">
        <f t="shared" si="10"/>
        <v>749.44032884439071</v>
      </c>
      <c r="O49" s="1">
        <f t="shared" si="10"/>
        <v>6495.4251023145252</v>
      </c>
      <c r="P49" s="1">
        <f t="shared" si="10"/>
        <v>15794.167205040852</v>
      </c>
      <c r="Q49" s="1">
        <f t="shared" si="10"/>
        <v>1665792.3130135508</v>
      </c>
      <c r="R49" s="1">
        <f t="shared" si="10"/>
        <v>10775.429200900455</v>
      </c>
      <c r="S49" s="1">
        <f t="shared" si="10"/>
        <v>2981.0365019109086</v>
      </c>
      <c r="T49" s="1">
        <f t="shared" si="10"/>
        <v>5000.6909647432585</v>
      </c>
      <c r="U49" s="1">
        <f t="shared" si="10"/>
        <v>0</v>
      </c>
      <c r="V49" s="1">
        <f t="shared" si="10"/>
        <v>3305.5203376578306</v>
      </c>
      <c r="W49" s="1">
        <f t="shared" si="10"/>
        <v>3305.5203376578306</v>
      </c>
      <c r="X49" s="1">
        <f t="shared" si="10"/>
        <v>3238.7599184289829</v>
      </c>
      <c r="Y49" s="1">
        <f t="shared" si="10"/>
        <v>4153.6058930396648</v>
      </c>
      <c r="Z49" s="1">
        <f t="shared" si="10"/>
        <v>32.766025485379252</v>
      </c>
      <c r="AA49" s="1">
        <f t="shared" si="10"/>
        <v>262.191962334496</v>
      </c>
      <c r="AB49" s="1">
        <f t="shared" si="10"/>
        <v>0</v>
      </c>
      <c r="AC49" s="1">
        <f t="shared" si="10"/>
        <v>54.716520884046169</v>
      </c>
      <c r="AD49" s="1">
        <f t="shared" si="10"/>
        <v>6877.3853113752684</v>
      </c>
      <c r="AE49" s="1">
        <f t="shared" si="10"/>
        <v>0</v>
      </c>
      <c r="AF49" s="1">
        <f t="shared" si="10"/>
        <v>364370.5642926193</v>
      </c>
      <c r="AG49" s="1">
        <f t="shared" si="10"/>
        <v>37246.787873697176</v>
      </c>
      <c r="AH49" s="1">
        <f t="shared" si="10"/>
        <v>404856.11208474496</v>
      </c>
      <c r="AI49" s="1">
        <f t="shared" si="10"/>
        <v>0</v>
      </c>
      <c r="AJ49" s="1">
        <f t="shared" si="10"/>
        <v>6369.5166249937784</v>
      </c>
      <c r="AK49" s="1">
        <f t="shared" si="10"/>
        <v>6.498065704349151</v>
      </c>
      <c r="AL49" s="1">
        <f t="shared" si="10"/>
        <v>66510.799325709522</v>
      </c>
      <c r="AM49" s="1">
        <f t="shared" si="10"/>
        <v>26.323516482305134</v>
      </c>
      <c r="AN49" s="1">
        <f t="shared" si="10"/>
        <v>9.1279874590077821</v>
      </c>
      <c r="AO49" s="1">
        <f t="shared" si="10"/>
        <v>7837.5415422432889</v>
      </c>
      <c r="AP49" s="1">
        <f t="shared" si="10"/>
        <v>144.8001506307973</v>
      </c>
      <c r="AQ49" s="1">
        <f t="shared" si="10"/>
        <v>11.724857983762927</v>
      </c>
      <c r="AR49" s="1">
        <f t="shared" si="10"/>
        <v>1.3005627360461176</v>
      </c>
      <c r="AS49" s="1">
        <f t="shared" si="10"/>
        <v>25204.107409042117</v>
      </c>
      <c r="AT49" s="1">
        <f t="shared" si="10"/>
        <v>14075.510734934849</v>
      </c>
      <c r="AU49" s="1">
        <f t="shared" si="10"/>
        <v>11128.59667410725</v>
      </c>
      <c r="AV49" s="1">
        <f t="shared" si="10"/>
        <v>124.05732514316244</v>
      </c>
      <c r="AW49" s="1">
        <f t="shared" si="10"/>
        <v>1.3491274009160183</v>
      </c>
      <c r="AX49" s="1">
        <f t="shared" si="10"/>
        <v>831.17349118426625</v>
      </c>
      <c r="AY49" s="1">
        <f t="shared" si="10"/>
        <v>4.0582439546509157</v>
      </c>
      <c r="AZ49" s="1">
        <f t="shared" si="10"/>
        <v>991.54400502653618</v>
      </c>
      <c r="BA49" s="1">
        <f t="shared" si="10"/>
        <v>57.127868362020877</v>
      </c>
      <c r="BB49" s="1">
        <f t="shared" si="10"/>
        <v>18.208757691099358</v>
      </c>
      <c r="BC49" s="1">
        <f t="shared" si="10"/>
        <v>3787.9840490087317</v>
      </c>
      <c r="BD49" s="1">
        <f t="shared" si="10"/>
        <v>768.56659268092676</v>
      </c>
      <c r="BE49" s="1">
        <f t="shared" si="10"/>
        <v>114.11696157895017</v>
      </c>
      <c r="BF49" s="1">
        <f t="shared" si="10"/>
        <v>104.23843746314141</v>
      </c>
      <c r="BG49" s="1">
        <f t="shared" si="10"/>
        <v>4.3357848818046909</v>
      </c>
      <c r="BH49" s="1">
        <f t="shared" si="10"/>
        <v>1555.6713122020301</v>
      </c>
      <c r="BI49" s="1">
        <f t="shared" si="10"/>
        <v>45209.004844158451</v>
      </c>
      <c r="BJ49" s="1">
        <f t="shared" si="10"/>
        <v>0</v>
      </c>
      <c r="BK49" s="1">
        <f t="shared" ref="BK49:BO49" si="11">SUM(BK3:BK47)</f>
        <v>24.052306159383111</v>
      </c>
      <c r="BL49" s="1">
        <f t="shared" si="11"/>
        <v>16901.219608698106</v>
      </c>
      <c r="BM49" s="1">
        <f t="shared" si="11"/>
        <v>1469.8346946986544</v>
      </c>
      <c r="BN49" s="1">
        <f t="shared" si="11"/>
        <v>143213.05575114215</v>
      </c>
      <c r="BO49" s="1">
        <f t="shared" si="11"/>
        <v>19102.901454065552</v>
      </c>
      <c r="BP49" s="1"/>
      <c r="BQ49" s="1"/>
      <c r="BR49" s="1"/>
      <c r="BT49" s="24">
        <f>+(P49-B49)/B49</f>
        <v>-0.99088506070834625</v>
      </c>
      <c r="BU49" s="24">
        <f>IF(C49&lt;&gt;0,(AD49-C49)/C49,"")</f>
        <v>-3.6665352009850029E-2</v>
      </c>
      <c r="BV49" s="24">
        <f>IF(D49&lt;&gt;0,(AH49-D49)/D49,"")</f>
        <v>-5.4507355167557767E-2</v>
      </c>
      <c r="BW49" s="24">
        <f t="shared" si="8"/>
        <v>-4.5550177356278282E-2</v>
      </c>
      <c r="BX49" s="24">
        <f t="shared" si="8"/>
        <v>-5.1428283003454915E-2</v>
      </c>
      <c r="BY49" s="24">
        <f>IF(G49&lt;&gt;0,(BH49-G49)/G49,"")</f>
        <v>-3.3040209081396765E-2</v>
      </c>
      <c r="BZ49" s="24">
        <f>IF(H49&lt;&gt;0,(BN49-H49)/H49,"")</f>
        <v>-3.6491468456003907E-2</v>
      </c>
      <c r="CA49" s="24" t="e">
        <f>IF(#REF!&lt;&gt;0,(BO49-#REF!)/#REF!,"")</f>
        <v>#REF!</v>
      </c>
      <c r="CB49" s="24" t="e">
        <f>IF(#REF!&lt;&gt;0,(BR49-#REF!)/#REF!,"")</f>
        <v>#REF!</v>
      </c>
      <c r="CC49" s="24" t="e">
        <f>IF(#REF!&lt;&gt;0,(BS49-#REF!)/#REF!,"")</f>
        <v>#REF!</v>
      </c>
      <c r="CD49" s="24" t="e">
        <f>IF(#REF!&lt;&gt;0,(BT49-#REF!)/#REF!,"")</f>
        <v>#REF!</v>
      </c>
      <c r="CE49" s="24" t="e">
        <f>IF(#REF!&lt;&gt;0,(BU49-#REF!)/#REF!,"")</f>
        <v>#REF!</v>
      </c>
      <c r="CF49" s="24" t="e">
        <f>IF(#REF!&lt;&gt;0,(BV49-#REF!)/#REF!,"")</f>
        <v>#REF!</v>
      </c>
    </row>
    <row r="50" spans="1:84" x14ac:dyDescent="0.3">
      <c r="A50" s="4" t="s">
        <v>74</v>
      </c>
      <c r="B50" s="1">
        <f>SUM(B3:B15)</f>
        <v>1732778.1019346002</v>
      </c>
      <c r="C50" s="1">
        <f t="shared" ref="C50:H50" si="12">SUM(C3:C15)</f>
        <v>7139.1445597060983</v>
      </c>
      <c r="D50" s="1">
        <f t="shared" si="12"/>
        <v>428195.94028306007</v>
      </c>
      <c r="E50" s="1">
        <f>SUM(E3:E15)</f>
        <v>26406.948601267999</v>
      </c>
      <c r="F50" s="1">
        <f t="shared" si="12"/>
        <v>14838.636323146999</v>
      </c>
      <c r="G50" s="1">
        <f t="shared" si="12"/>
        <v>1608.8273026577001</v>
      </c>
      <c r="H50" s="1">
        <f t="shared" si="12"/>
        <v>148637.039592838</v>
      </c>
      <c r="K50" s="1">
        <f t="shared" ref="K50:BJ50" si="13">SUM(K3:K15)</f>
        <v>84.955907197593703</v>
      </c>
      <c r="L50" s="1">
        <f t="shared" si="13"/>
        <v>2305.1447387632966</v>
      </c>
      <c r="M50" s="1">
        <f t="shared" si="13"/>
        <v>2305.1447387632966</v>
      </c>
      <c r="N50" s="1">
        <f t="shared" si="13"/>
        <v>749.44032884439071</v>
      </c>
      <c r="O50" s="1">
        <f t="shared" si="13"/>
        <v>6495.4251023145252</v>
      </c>
      <c r="P50" s="1">
        <f t="shared" si="13"/>
        <v>15794.167205040852</v>
      </c>
      <c r="Q50" s="1">
        <f t="shared" si="13"/>
        <v>1665792.3130135508</v>
      </c>
      <c r="R50" s="1">
        <f t="shared" si="13"/>
        <v>10775.429200900455</v>
      </c>
      <c r="S50" s="1">
        <f t="shared" si="13"/>
        <v>2981.0365019109086</v>
      </c>
      <c r="T50" s="1">
        <f t="shared" si="13"/>
        <v>5000.6909647432585</v>
      </c>
      <c r="U50" s="1">
        <f t="shared" si="13"/>
        <v>0</v>
      </c>
      <c r="V50" s="1">
        <f t="shared" si="13"/>
        <v>3305.5203376578306</v>
      </c>
      <c r="W50" s="1">
        <f t="shared" si="13"/>
        <v>3305.5203376578306</v>
      </c>
      <c r="X50" s="1">
        <f t="shared" si="13"/>
        <v>3238.7599184289829</v>
      </c>
      <c r="Y50" s="1">
        <f t="shared" si="13"/>
        <v>4153.6058930396648</v>
      </c>
      <c r="Z50" s="1">
        <f t="shared" si="13"/>
        <v>32.766025485379252</v>
      </c>
      <c r="AA50" s="1">
        <f t="shared" si="13"/>
        <v>262.191962334496</v>
      </c>
      <c r="AB50" s="1">
        <f t="shared" si="13"/>
        <v>0</v>
      </c>
      <c r="AC50" s="1">
        <f t="shared" si="13"/>
        <v>54.716520884046169</v>
      </c>
      <c r="AD50" s="1">
        <f t="shared" si="13"/>
        <v>6877.3853113752684</v>
      </c>
      <c r="AE50" s="1">
        <f t="shared" si="13"/>
        <v>0</v>
      </c>
      <c r="AF50" s="1">
        <f t="shared" si="13"/>
        <v>364370.5642926193</v>
      </c>
      <c r="AG50" s="1">
        <f t="shared" si="13"/>
        <v>37246.787873697176</v>
      </c>
      <c r="AH50" s="1">
        <f t="shared" si="13"/>
        <v>404856.11208474496</v>
      </c>
      <c r="AI50" s="1">
        <f t="shared" si="13"/>
        <v>0</v>
      </c>
      <c r="AJ50" s="1">
        <f t="shared" si="13"/>
        <v>6369.5166249937784</v>
      </c>
      <c r="AK50" s="1">
        <f t="shared" si="13"/>
        <v>6.498065704349151</v>
      </c>
      <c r="AL50" s="1">
        <f t="shared" si="13"/>
        <v>66510.799325709522</v>
      </c>
      <c r="AM50" s="1">
        <f t="shared" si="13"/>
        <v>26.323516482305134</v>
      </c>
      <c r="AN50" s="1">
        <f t="shared" si="13"/>
        <v>9.1279874590077821</v>
      </c>
      <c r="AO50" s="1">
        <f t="shared" si="13"/>
        <v>7837.5415422432889</v>
      </c>
      <c r="AP50" s="1">
        <f t="shared" si="13"/>
        <v>144.8001506307973</v>
      </c>
      <c r="AQ50" s="1">
        <f t="shared" si="13"/>
        <v>11.724857983762927</v>
      </c>
      <c r="AR50" s="1">
        <f t="shared" si="13"/>
        <v>1.3005627360461176</v>
      </c>
      <c r="AS50" s="1">
        <f t="shared" si="13"/>
        <v>25204.107409042117</v>
      </c>
      <c r="AT50" s="1">
        <f t="shared" si="13"/>
        <v>14075.510734934849</v>
      </c>
      <c r="AU50" s="1">
        <f t="shared" si="13"/>
        <v>11128.59667410725</v>
      </c>
      <c r="AV50" s="1">
        <f t="shared" si="13"/>
        <v>124.05732514316244</v>
      </c>
      <c r="AW50" s="1">
        <f t="shared" si="13"/>
        <v>1.3491274009160183</v>
      </c>
      <c r="AX50" s="1">
        <f t="shared" si="13"/>
        <v>831.17349118426625</v>
      </c>
      <c r="AY50" s="1">
        <f t="shared" si="13"/>
        <v>4.0582439546509157</v>
      </c>
      <c r="AZ50" s="1">
        <f t="shared" si="13"/>
        <v>991.54400502653618</v>
      </c>
      <c r="BA50" s="1">
        <f t="shared" si="13"/>
        <v>57.127868362020877</v>
      </c>
      <c r="BB50" s="1">
        <f t="shared" si="13"/>
        <v>18.208757691099358</v>
      </c>
      <c r="BC50" s="1">
        <f t="shared" si="13"/>
        <v>3787.9840490087317</v>
      </c>
      <c r="BD50" s="1">
        <f t="shared" si="13"/>
        <v>768.56659268092676</v>
      </c>
      <c r="BE50" s="1">
        <f t="shared" si="13"/>
        <v>114.11696157895017</v>
      </c>
      <c r="BF50" s="1">
        <f t="shared" si="13"/>
        <v>104.23843746314141</v>
      </c>
      <c r="BG50" s="1">
        <f t="shared" si="13"/>
        <v>4.3357848818046909</v>
      </c>
      <c r="BH50" s="1">
        <f t="shared" si="13"/>
        <v>1555.6713122020301</v>
      </c>
      <c r="BI50" s="1">
        <f t="shared" si="13"/>
        <v>45209.004844158451</v>
      </c>
      <c r="BJ50" s="1">
        <f t="shared" si="13"/>
        <v>0</v>
      </c>
      <c r="BK50" s="1">
        <f t="shared" ref="BK50:BO50" si="14">SUM(BK3:BK15)</f>
        <v>24.052306159383111</v>
      </c>
      <c r="BL50" s="1">
        <f t="shared" si="14"/>
        <v>16901.219608698106</v>
      </c>
      <c r="BM50" s="1">
        <f t="shared" si="14"/>
        <v>1469.8346946986544</v>
      </c>
      <c r="BN50" s="1">
        <f t="shared" si="14"/>
        <v>143213.05575114215</v>
      </c>
      <c r="BO50" s="1">
        <f t="shared" si="14"/>
        <v>19102.901454065552</v>
      </c>
      <c r="BP50" s="1"/>
      <c r="BQ50" s="1"/>
      <c r="BR50" s="1"/>
      <c r="BT50" s="24">
        <f>+(P50-B50)/B50</f>
        <v>-0.99088506070834625</v>
      </c>
      <c r="BU50" s="24">
        <f>IF(C50&lt;&gt;0,(AD50-C50)/C50,"")</f>
        <v>-3.6665352009850029E-2</v>
      </c>
      <c r="BV50" s="24">
        <f>IF(D50&lt;&gt;0,(AH50-D50)/D50,"")</f>
        <v>-5.4507355167557767E-2</v>
      </c>
      <c r="BW50" s="24">
        <f t="shared" si="8"/>
        <v>-4.5550177356278282E-2</v>
      </c>
      <c r="BX50" s="24">
        <f t="shared" si="8"/>
        <v>-5.1428283003454915E-2</v>
      </c>
      <c r="BY50" s="24">
        <f>IF(G50&lt;&gt;0,(BH50-G50)/G50,"")</f>
        <v>-3.3040209081396765E-2</v>
      </c>
      <c r="BZ50" s="24">
        <f>IF(H50&lt;&gt;0,(BN50-H50)/H50,"")</f>
        <v>-3.6491468456003907E-2</v>
      </c>
      <c r="CA50" s="24" t="e">
        <f>IF(#REF!&lt;&gt;0,(BO50-#REF!)/#REF!,"")</f>
        <v>#REF!</v>
      </c>
      <c r="CB50" s="24" t="e">
        <f>IF(#REF!&lt;&gt;0,(BR50-#REF!)/#REF!,"")</f>
        <v>#REF!</v>
      </c>
      <c r="CC50" s="24" t="e">
        <f>IF(#REF!&lt;&gt;0,(BS50-#REF!)/#REF!,"")</f>
        <v>#REF!</v>
      </c>
      <c r="CD50" s="24" t="e">
        <f>IF(#REF!&lt;&gt;0,(BT50-#REF!)/#REF!,"")</f>
        <v>#REF!</v>
      </c>
      <c r="CE50" s="24" t="e">
        <f>IF(#REF!&lt;&gt;0,(BU50-#REF!)/#REF!,"")</f>
        <v>#REF!</v>
      </c>
      <c r="CF50" s="24" t="e">
        <f>IF(#REF!&lt;&gt;0,(BV50-#REF!)/#REF!,"")</f>
        <v>#REF!</v>
      </c>
    </row>
    <row r="51" spans="1:84" x14ac:dyDescent="0.3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 t="shared" ref="K51:BJ51" si="16">SUM(K16:K47)</f>
        <v>0</v>
      </c>
      <c r="L51" s="1">
        <f t="shared" si="16"/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>
        <f t="shared" si="16"/>
        <v>0</v>
      </c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1">
        <f t="shared" si="16"/>
        <v>0</v>
      </c>
      <c r="AE51" s="1">
        <f t="shared" si="16"/>
        <v>0</v>
      </c>
      <c r="AF51" s="1">
        <f t="shared" si="16"/>
        <v>0</v>
      </c>
      <c r="AG51" s="1">
        <f t="shared" si="16"/>
        <v>0</v>
      </c>
      <c r="AH51" s="1">
        <f t="shared" si="16"/>
        <v>0</v>
      </c>
      <c r="AI51" s="1">
        <f t="shared" si="16"/>
        <v>0</v>
      </c>
      <c r="AJ51" s="1">
        <f t="shared" si="16"/>
        <v>0</v>
      </c>
      <c r="AK51" s="1">
        <f t="shared" si="16"/>
        <v>0</v>
      </c>
      <c r="AL51" s="1">
        <f t="shared" si="16"/>
        <v>0</v>
      </c>
      <c r="AM51" s="1">
        <f t="shared" si="16"/>
        <v>0</v>
      </c>
      <c r="AN51" s="1">
        <f t="shared" si="16"/>
        <v>0</v>
      </c>
      <c r="AO51" s="1">
        <f t="shared" si="16"/>
        <v>0</v>
      </c>
      <c r="AP51" s="1">
        <f t="shared" si="16"/>
        <v>0</v>
      </c>
      <c r="AQ51" s="1">
        <f t="shared" si="16"/>
        <v>0</v>
      </c>
      <c r="AR51" s="1">
        <f t="shared" si="16"/>
        <v>0</v>
      </c>
      <c r="AS51" s="1">
        <f t="shared" si="16"/>
        <v>0</v>
      </c>
      <c r="AT51" s="1">
        <f t="shared" si="16"/>
        <v>0</v>
      </c>
      <c r="AU51" s="1">
        <f t="shared" si="16"/>
        <v>0</v>
      </c>
      <c r="AV51" s="1">
        <f t="shared" si="16"/>
        <v>0</v>
      </c>
      <c r="AW51" s="1">
        <f t="shared" si="16"/>
        <v>0</v>
      </c>
      <c r="AX51" s="1">
        <f t="shared" si="16"/>
        <v>0</v>
      </c>
      <c r="AY51" s="1">
        <f t="shared" si="16"/>
        <v>0</v>
      </c>
      <c r="AZ51" s="1">
        <f t="shared" si="16"/>
        <v>0</v>
      </c>
      <c r="BA51" s="1">
        <f t="shared" si="16"/>
        <v>0</v>
      </c>
      <c r="BB51" s="1">
        <f t="shared" si="16"/>
        <v>0</v>
      </c>
      <c r="BC51" s="1">
        <f t="shared" si="16"/>
        <v>0</v>
      </c>
      <c r="BD51" s="1">
        <f t="shared" si="16"/>
        <v>0</v>
      </c>
      <c r="BE51" s="1">
        <f t="shared" si="16"/>
        <v>0</v>
      </c>
      <c r="BF51" s="1">
        <f t="shared" si="16"/>
        <v>0</v>
      </c>
      <c r="BG51" s="1">
        <f t="shared" si="16"/>
        <v>0</v>
      </c>
      <c r="BH51" s="1">
        <f t="shared" si="16"/>
        <v>0</v>
      </c>
      <c r="BI51" s="1">
        <f t="shared" si="16"/>
        <v>0</v>
      </c>
      <c r="BJ51" s="1">
        <f t="shared" si="16"/>
        <v>0</v>
      </c>
      <c r="BK51" s="1">
        <f t="shared" ref="BK51:BO51" si="17">SUM(BK16:BK47)</f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/>
      <c r="BQ51" s="1"/>
      <c r="BR51" s="1"/>
      <c r="BT51" s="24" t="e">
        <f>+(P51-B51)/B51</f>
        <v>#DIV/0!</v>
      </c>
      <c r="BU51" s="24" t="str">
        <f>IF(C51&lt;&gt;0,(AD51-C51)/C51,"")</f>
        <v/>
      </c>
      <c r="BV51" s="24" t="str">
        <f>IF(D51&lt;&gt;0,(AH51-D51)/D51,"")</f>
        <v/>
      </c>
      <c r="BW51" s="24" t="str">
        <f t="shared" si="8"/>
        <v/>
      </c>
      <c r="BX51" s="24" t="str">
        <f t="shared" si="8"/>
        <v/>
      </c>
      <c r="BY51" s="24" t="str">
        <f>IF(G51&lt;&gt;0,(BH51-G51)/G51,"")</f>
        <v/>
      </c>
      <c r="BZ51" s="24" t="str">
        <f>IF(H51&lt;&gt;0,(BN51-H51)/H51,"")</f>
        <v/>
      </c>
      <c r="CA51" s="24" t="e">
        <f>IF(#REF!&lt;&gt;0,(BO51-#REF!)/#REF!,"")</f>
        <v>#REF!</v>
      </c>
      <c r="CB51" s="24" t="e">
        <f>IF(#REF!&lt;&gt;0,(BR51-#REF!)/#REF!,"")</f>
        <v>#REF!</v>
      </c>
      <c r="CC51" s="24" t="e">
        <f>IF(#REF!&lt;&gt;0,(BS51-#REF!)/#REF!,"")</f>
        <v>#REF!</v>
      </c>
      <c r="CD51" s="24" t="e">
        <f>IF(#REF!&lt;&gt;0,(BT51-#REF!)/#REF!,"")</f>
        <v>#REF!</v>
      </c>
      <c r="CE51" s="24" t="e">
        <f>IF(#REF!&lt;&gt;0,(BU51-#REF!)/#REF!,"")</f>
        <v>#REF!</v>
      </c>
      <c r="CF51" s="24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F51"/>
  <sheetViews>
    <sheetView zoomScale="85" zoomScaleNormal="85" workbookViewId="0">
      <pane xSplit="1" ySplit="2" topLeftCell="AX27" activePane="bottomRight" state="frozen"/>
      <selection pane="topRight" activeCell="B1" sqref="B1"/>
      <selection pane="bottomLeft" activeCell="A3" sqref="A3"/>
      <selection pane="bottomRight" activeCell="BH14" sqref="BH2:BH14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8" width="9.109375" style="27"/>
    <col min="9" max="9" width="9.109375" style="29"/>
    <col min="10" max="10" width="14.88671875" style="29" bestFit="1" customWidth="1"/>
    <col min="11" max="11" width="5.44140625" style="27" bestFit="1" customWidth="1"/>
    <col min="12" max="12" width="5.6640625" style="27" bestFit="1" customWidth="1"/>
    <col min="13" max="13" width="14.5546875" style="27" bestFit="1" customWidth="1"/>
    <col min="14" max="14" width="5.6640625" style="27" bestFit="1" customWidth="1"/>
    <col min="15" max="16" width="6.6640625" style="27" bestFit="1" customWidth="1"/>
    <col min="17" max="17" width="9.33203125" style="27" bestFit="1" customWidth="1"/>
    <col min="18" max="18" width="6.6640625" style="27" bestFit="1" customWidth="1"/>
    <col min="19" max="19" width="5.6640625" style="27" customWidth="1"/>
    <col min="20" max="20" width="5.6640625" style="27" bestFit="1" customWidth="1"/>
    <col min="21" max="21" width="5.88671875" style="27" bestFit="1" customWidth="1"/>
    <col min="22" max="22" width="6.441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4.109375" style="27" bestFit="1" customWidth="1"/>
    <col min="28" max="28" width="6.5546875" style="27" bestFit="1" customWidth="1"/>
    <col min="29" max="29" width="6.109375" style="27" bestFit="1" customWidth="1"/>
    <col min="30" max="30" width="6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4.33203125" style="27" bestFit="1" customWidth="1"/>
    <col min="38" max="38" width="7.6640625" style="27" bestFit="1" customWidth="1"/>
    <col min="39" max="39" width="4.5546875" style="27" bestFit="1" customWidth="1"/>
    <col min="40" max="40" width="4.109375" style="27" bestFit="1" customWidth="1"/>
    <col min="41" max="41" width="6.6640625" style="27" bestFit="1" customWidth="1"/>
    <col min="42" max="42" width="4.109375" style="27" bestFit="1" customWidth="1"/>
    <col min="43" max="43" width="5.88671875" style="27" bestFit="1" customWidth="1"/>
    <col min="44" max="44" width="3.33203125" style="27" bestFit="1" customWidth="1"/>
    <col min="45" max="45" width="6.6640625" style="27" bestFit="1" customWidth="1"/>
    <col min="46" max="46" width="6.88671875" style="27" bestFit="1" customWidth="1"/>
    <col min="47" max="47" width="5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5.6640625" style="27" bestFit="1" customWidth="1"/>
    <col min="57" max="57" width="4.109375" style="27" bestFit="1" customWidth="1"/>
    <col min="58" max="58" width="5.5546875" style="27" bestFit="1" customWidth="1"/>
    <col min="59" max="59" width="3.88671875" style="27" bestFit="1" customWidth="1"/>
    <col min="60" max="60" width="5.6640625" style="27" bestFit="1" customWidth="1"/>
    <col min="61" max="61" width="8" style="27" bestFit="1" customWidth="1"/>
    <col min="62" max="63" width="5.33203125" style="27" bestFit="1" customWidth="1"/>
    <col min="64" max="64" width="6.6640625" style="27" bestFit="1" customWidth="1"/>
    <col min="65" max="65" width="5.6640625" style="27" bestFit="1" customWidth="1"/>
    <col min="66" max="66" width="9.109375" style="27" bestFit="1" customWidth="1"/>
    <col min="67" max="67" width="6.6640625" style="27" bestFit="1" customWidth="1"/>
    <col min="68" max="68" width="6.6640625" style="27" customWidth="1"/>
    <col min="69" max="69" width="9" style="27" bestFit="1" customWidth="1"/>
    <col min="70" max="70" width="7.109375" style="27" customWidth="1"/>
    <col min="71" max="16384" width="9.109375" style="29"/>
  </cols>
  <sheetData>
    <row r="1" spans="1:84" x14ac:dyDescent="0.3">
      <c r="B1" s="27" t="s">
        <v>482</v>
      </c>
      <c r="J1" s="29" t="s">
        <v>483</v>
      </c>
      <c r="BT1" s="29" t="s">
        <v>316</v>
      </c>
    </row>
    <row r="2" spans="1:84" x14ac:dyDescent="0.3">
      <c r="A2" s="8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141</v>
      </c>
      <c r="Y2" s="27" t="s">
        <v>142</v>
      </c>
      <c r="Z2" s="27" t="s">
        <v>143</v>
      </c>
      <c r="AA2" s="27" t="s">
        <v>394</v>
      </c>
      <c r="AB2" s="27" t="s">
        <v>144</v>
      </c>
      <c r="AC2" s="27" t="s">
        <v>400</v>
      </c>
      <c r="AD2" s="27" t="s">
        <v>57</v>
      </c>
      <c r="AE2" s="27" t="s">
        <v>128</v>
      </c>
      <c r="AF2" s="27" t="s">
        <v>145</v>
      </c>
      <c r="AG2" s="27" t="s">
        <v>146</v>
      </c>
      <c r="AH2" s="27" t="s">
        <v>60</v>
      </c>
      <c r="AI2" s="27" t="s">
        <v>147</v>
      </c>
      <c r="AJ2" s="27" t="s">
        <v>148</v>
      </c>
      <c r="AK2" s="27" t="s">
        <v>149</v>
      </c>
      <c r="AL2" s="27" t="s">
        <v>150</v>
      </c>
      <c r="AM2" s="27" t="s">
        <v>151</v>
      </c>
      <c r="AN2" s="27" t="s">
        <v>152</v>
      </c>
      <c r="AO2" s="27" t="s">
        <v>153</v>
      </c>
      <c r="AP2" s="27" t="s">
        <v>154</v>
      </c>
      <c r="AQ2" s="27" t="s">
        <v>155</v>
      </c>
      <c r="AR2" s="27" t="s">
        <v>156</v>
      </c>
      <c r="AS2" s="27" t="s">
        <v>54</v>
      </c>
      <c r="AT2" s="27" t="s">
        <v>53</v>
      </c>
      <c r="AU2" s="27" t="s">
        <v>157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395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401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38" t="s">
        <v>174</v>
      </c>
      <c r="BO2" s="38" t="s">
        <v>402</v>
      </c>
      <c r="BP2" s="29"/>
      <c r="BQ2" s="29" t="s">
        <v>399</v>
      </c>
      <c r="BS2" s="27" t="s">
        <v>141</v>
      </c>
      <c r="BT2" s="27" t="s">
        <v>59</v>
      </c>
      <c r="BU2" s="27" t="s">
        <v>57</v>
      </c>
      <c r="BV2" s="27" t="s">
        <v>60</v>
      </c>
      <c r="BW2" s="27" t="s">
        <v>54</v>
      </c>
      <c r="BX2" s="27" t="s">
        <v>53</v>
      </c>
      <c r="BY2" s="27" t="s">
        <v>61</v>
      </c>
      <c r="BZ2" s="27" t="s">
        <v>62</v>
      </c>
      <c r="CA2" s="29" t="s">
        <v>63</v>
      </c>
      <c r="CB2" s="29" t="s">
        <v>64</v>
      </c>
      <c r="CC2" s="29" t="s">
        <v>65</v>
      </c>
      <c r="CD2" s="64" t="s">
        <v>317</v>
      </c>
      <c r="CE2" s="64" t="s">
        <v>320</v>
      </c>
      <c r="CF2" s="64" t="s">
        <v>327</v>
      </c>
    </row>
    <row r="3" spans="1:84" x14ac:dyDescent="0.3">
      <c r="A3" s="21" t="s">
        <v>76</v>
      </c>
      <c r="B3" s="27">
        <v>20080.587154000001</v>
      </c>
      <c r="C3" s="27">
        <v>90.570156873000002</v>
      </c>
      <c r="D3" s="27">
        <v>5885.0107558999998</v>
      </c>
      <c r="E3" s="27">
        <v>383.04372115000001</v>
      </c>
      <c r="F3" s="27">
        <v>210.67583905000001</v>
      </c>
      <c r="G3" s="27">
        <v>24.685217532999999</v>
      </c>
      <c r="H3" s="27">
        <v>1557.6499308</v>
      </c>
      <c r="J3" s="29" t="s">
        <v>121</v>
      </c>
      <c r="K3" s="27">
        <v>0.85348796182696895</v>
      </c>
      <c r="L3" s="27">
        <v>31.064514813981699</v>
      </c>
      <c r="M3" s="27">
        <v>31.064514813981699</v>
      </c>
      <c r="N3" s="27">
        <v>10.4272744969328</v>
      </c>
      <c r="O3" s="27">
        <v>69.105667072449293</v>
      </c>
      <c r="P3" s="27">
        <v>158.67304647387201</v>
      </c>
      <c r="Q3" s="27">
        <v>20083.754044875001</v>
      </c>
      <c r="R3" s="27">
        <v>137.29020413796499</v>
      </c>
      <c r="S3" s="27">
        <v>32.565344995783597</v>
      </c>
      <c r="T3" s="27">
        <v>59.743690806726299</v>
      </c>
      <c r="U3" s="27">
        <v>0</v>
      </c>
      <c r="V3" s="27">
        <v>45.825229511731301</v>
      </c>
      <c r="W3" s="27">
        <v>45.825229511731301</v>
      </c>
      <c r="X3" s="27">
        <v>47.055025821634999</v>
      </c>
      <c r="Y3" s="27">
        <v>44.356238865281099</v>
      </c>
      <c r="Z3" s="27">
        <v>0.54646724622254494</v>
      </c>
      <c r="AA3" s="27">
        <v>4.33289814359805</v>
      </c>
      <c r="AB3" s="27">
        <v>0</v>
      </c>
      <c r="AC3" s="27">
        <v>0.54593866921146095</v>
      </c>
      <c r="AD3" s="27">
        <v>90.5564909031783</v>
      </c>
      <c r="AE3" s="27">
        <v>0</v>
      </c>
      <c r="AF3" s="27">
        <v>5293.61293076935</v>
      </c>
      <c r="AG3" s="27">
        <v>541.13744164641196</v>
      </c>
      <c r="AH3" s="27">
        <v>5881.8053982374004</v>
      </c>
      <c r="AI3" s="27">
        <v>0</v>
      </c>
      <c r="AJ3" s="27">
        <v>75.192175355632997</v>
      </c>
      <c r="AK3" s="27">
        <v>7.3412005269046496E-2</v>
      </c>
      <c r="AL3" s="27">
        <v>700.80528497495004</v>
      </c>
      <c r="AM3" s="27">
        <v>0.36267178138968298</v>
      </c>
      <c r="AN3" s="27">
        <v>0.12836887735136701</v>
      </c>
      <c r="AO3" s="27">
        <v>126.328957158683</v>
      </c>
      <c r="AP3" s="27">
        <v>2.2011601823222402</v>
      </c>
      <c r="AQ3" s="27">
        <v>0.183052673930895</v>
      </c>
      <c r="AR3" s="27">
        <v>1.7182374047189902E-2</v>
      </c>
      <c r="AS3" s="27">
        <v>382.814609687109</v>
      </c>
      <c r="AT3" s="27">
        <v>210.531943968429</v>
      </c>
      <c r="AU3" s="27">
        <v>172.282665718679</v>
      </c>
      <c r="AV3" s="27">
        <v>1.9419914350435701</v>
      </c>
      <c r="AW3" s="27">
        <v>2.0422243533568099E-2</v>
      </c>
      <c r="AX3" s="27">
        <v>11.512161466514501</v>
      </c>
      <c r="AY3" s="27">
        <v>4.2727287157525801E-2</v>
      </c>
      <c r="AZ3" s="27">
        <v>13.271463924116899</v>
      </c>
      <c r="BA3" s="27">
        <v>0.57256710593759796</v>
      </c>
      <c r="BB3" s="27">
        <v>0.267003565976068</v>
      </c>
      <c r="BC3" s="27">
        <v>50.3349952876206</v>
      </c>
      <c r="BD3" s="27">
        <v>10.588665832702199</v>
      </c>
      <c r="BE3" s="27">
        <v>1.7034129753027201</v>
      </c>
      <c r="BF3" s="27">
        <v>1.5032858788449901</v>
      </c>
      <c r="BG3" s="27">
        <v>6.7107745388206394E-2</v>
      </c>
      <c r="BH3" s="27">
        <v>24.6808892122333</v>
      </c>
      <c r="BI3" s="27">
        <v>471.48082786150502</v>
      </c>
      <c r="BJ3" s="27">
        <v>0</v>
      </c>
      <c r="BK3" s="27">
        <v>0.41009839155453398</v>
      </c>
      <c r="BL3" s="27">
        <v>171.09780356311001</v>
      </c>
      <c r="BM3" s="27">
        <v>14.9567285226276</v>
      </c>
      <c r="BN3" s="38">
        <v>1558.20688349123</v>
      </c>
      <c r="BO3" s="38">
        <v>192.90485413449301</v>
      </c>
      <c r="BS3" s="31">
        <f t="shared" ref="BS3:BS15" si="0">IF(AH3&lt;&gt;0,X3/AH3,"")</f>
        <v>8.000099057295566E-3</v>
      </c>
      <c r="BT3" s="24">
        <f t="shared" ref="BT3:BT15" si="1">IF(B3&lt;&gt;0,(Q3-B3)/B3,"")</f>
        <v>1.5770907746434954E-4</v>
      </c>
      <c r="BU3" s="24">
        <f t="shared" ref="BU3:BU15" si="2">IF(C3&lt;&gt;0,(AD3-C3)/C3,"")</f>
        <v>-1.5088822072887049E-4</v>
      </c>
      <c r="BV3" s="24">
        <f t="shared" ref="BV3:BV15" si="3">IF(D3&lt;&gt;0,(AH3-D3)/D3,"")</f>
        <v>-5.4466470760243426E-4</v>
      </c>
      <c r="BW3" s="24">
        <f t="shared" ref="BW3:BW15" si="4">IF(E3&lt;&gt;0,(AS3-E3)/E3,"")</f>
        <v>-5.9813397333118576E-4</v>
      </c>
      <c r="BX3" s="24">
        <f t="shared" ref="BX3:BX15" si="5">IF(F3&lt;&gt;0,(AT3-F3)/F3,"")</f>
        <v>-6.8301653488064243E-4</v>
      </c>
      <c r="BY3" s="24">
        <f t="shared" ref="BY3:BY15" si="6">IF(G3&lt;&gt;0,(BH3-G3)/G3,"")</f>
        <v>-1.7534059648910503E-4</v>
      </c>
      <c r="BZ3" s="24">
        <f t="shared" ref="BZ3:BZ15" si="7">IF(H3&lt;&gt;0,(BN3-H3)/H3,"")</f>
        <v>3.5755960323121706E-4</v>
      </c>
      <c r="CA3" s="24"/>
      <c r="CB3" s="24"/>
      <c r="CC3" s="24"/>
      <c r="CD3" s="24"/>
      <c r="CE3" s="24"/>
      <c r="CF3" s="24"/>
    </row>
    <row r="4" spans="1:84" x14ac:dyDescent="0.3">
      <c r="A4" s="21" t="s">
        <v>77</v>
      </c>
      <c r="B4" s="27">
        <v>8914.7606355000007</v>
      </c>
      <c r="C4" s="27">
        <v>33.632519885999997</v>
      </c>
      <c r="D4" s="27">
        <v>2123.7361976000002</v>
      </c>
      <c r="E4" s="27">
        <v>135.55310728000001</v>
      </c>
      <c r="F4" s="27">
        <v>83.144189548</v>
      </c>
      <c r="G4" s="27">
        <v>8.5547222092999995</v>
      </c>
      <c r="H4" s="27">
        <v>728.52397687999996</v>
      </c>
      <c r="J4" s="29" t="s">
        <v>77</v>
      </c>
      <c r="K4" s="27">
        <v>0.438434877687571</v>
      </c>
      <c r="L4" s="27">
        <v>11.5943781159146</v>
      </c>
      <c r="M4" s="27">
        <v>11.5943781159146</v>
      </c>
      <c r="N4" s="27">
        <v>3.7568134162271098</v>
      </c>
      <c r="O4" s="27">
        <v>33.3846984035318</v>
      </c>
      <c r="P4" s="27">
        <v>81.5098920919107</v>
      </c>
      <c r="Q4" s="27">
        <v>8917.4792136113301</v>
      </c>
      <c r="R4" s="27">
        <v>54.506349559681802</v>
      </c>
      <c r="S4" s="27">
        <v>15.2800330891053</v>
      </c>
      <c r="T4" s="27">
        <v>25.449938026422402</v>
      </c>
      <c r="U4" s="27">
        <v>0</v>
      </c>
      <c r="V4" s="27">
        <v>16.576238254446402</v>
      </c>
      <c r="W4" s="27">
        <v>16.576238254446402</v>
      </c>
      <c r="X4" s="27">
        <v>16.98369783451</v>
      </c>
      <c r="Y4" s="27">
        <v>21.1582433254517</v>
      </c>
      <c r="Z4" s="27">
        <v>0.15764514444848601</v>
      </c>
      <c r="AA4" s="27">
        <v>1.2878989699785599</v>
      </c>
      <c r="AB4" s="27">
        <v>0</v>
      </c>
      <c r="AC4" s="27">
        <v>0.27208487006531101</v>
      </c>
      <c r="AD4" s="27">
        <v>33.631040306001402</v>
      </c>
      <c r="AE4" s="27">
        <v>0</v>
      </c>
      <c r="AF4" s="27">
        <v>1910.66214256188</v>
      </c>
      <c r="AG4" s="27">
        <v>195.31213567243699</v>
      </c>
      <c r="AH4" s="27">
        <v>2122.9579760688198</v>
      </c>
      <c r="AI4" s="27">
        <v>0</v>
      </c>
      <c r="AJ4" s="27">
        <v>32.389834543119598</v>
      </c>
      <c r="AK4" s="27">
        <v>2.9958068089750101E-2</v>
      </c>
      <c r="AL4" s="27">
        <v>337.336645202466</v>
      </c>
      <c r="AM4" s="27">
        <v>0.131175901277027</v>
      </c>
      <c r="AN4" s="27">
        <v>4.5840961876574202E-2</v>
      </c>
      <c r="AO4" s="27">
        <v>50.159377524981103</v>
      </c>
      <c r="AP4" s="27">
        <v>0.66315349129449797</v>
      </c>
      <c r="AQ4" s="27">
        <v>5.3473454697773801E-2</v>
      </c>
      <c r="AR4" s="27">
        <v>6.6798971543841701E-3</v>
      </c>
      <c r="AS4" s="27">
        <v>135.52012980428401</v>
      </c>
      <c r="AT4" s="27">
        <v>83.121792309727297</v>
      </c>
      <c r="AU4" s="27">
        <v>52.398337494557403</v>
      </c>
      <c r="AV4" s="27">
        <v>0.56276828871729501</v>
      </c>
      <c r="AW4" s="27">
        <v>6.1340542447240803E-3</v>
      </c>
      <c r="AX4" s="27">
        <v>3.8762251359976201</v>
      </c>
      <c r="AY4" s="27">
        <v>1.8840813064589901E-2</v>
      </c>
      <c r="AZ4" s="27">
        <v>5.3887306337737098</v>
      </c>
      <c r="BA4" s="27">
        <v>0.265773794760715</v>
      </c>
      <c r="BB4" s="27">
        <v>0.10505418409695901</v>
      </c>
      <c r="BC4" s="27">
        <v>20.735071236848</v>
      </c>
      <c r="BD4" s="27">
        <v>3.7252636775078898</v>
      </c>
      <c r="BE4" s="27">
        <v>0.51982846938606797</v>
      </c>
      <c r="BF4" s="27">
        <v>0.53394132398573502</v>
      </c>
      <c r="BG4" s="27">
        <v>1.9765075480745301E-2</v>
      </c>
      <c r="BH4" s="27">
        <v>8.5543375606959806</v>
      </c>
      <c r="BI4" s="27">
        <v>230.326992877593</v>
      </c>
      <c r="BJ4" s="27">
        <v>0</v>
      </c>
      <c r="BK4" s="27">
        <v>0.11758681309986301</v>
      </c>
      <c r="BL4" s="27">
        <v>87.071057475156607</v>
      </c>
      <c r="BM4" s="27">
        <v>7.2570137541956701</v>
      </c>
      <c r="BN4" s="38">
        <v>729.00014076511297</v>
      </c>
      <c r="BO4" s="38">
        <v>98.319157408356503</v>
      </c>
      <c r="BS4" s="31">
        <f t="shared" si="0"/>
        <v>8.0000160276179864E-3</v>
      </c>
      <c r="BT4" s="24">
        <f t="shared" si="1"/>
        <v>3.0495245161194737E-4</v>
      </c>
      <c r="BU4" s="24">
        <f t="shared" si="2"/>
        <v>-4.3992540660344967E-5</v>
      </c>
      <c r="BV4" s="24">
        <f t="shared" si="3"/>
        <v>-3.6643982998446894E-4</v>
      </c>
      <c r="BW4" s="24">
        <f t="shared" si="4"/>
        <v>-2.4328085410743597E-4</v>
      </c>
      <c r="BX4" s="24">
        <f t="shared" si="5"/>
        <v>-2.6937827398957953E-4</v>
      </c>
      <c r="BY4" s="24">
        <f t="shared" si="6"/>
        <v>-4.4963307353302385E-5</v>
      </c>
      <c r="BZ4" s="24">
        <f t="shared" si="7"/>
        <v>6.5360084255873746E-4</v>
      </c>
      <c r="CA4" s="24"/>
      <c r="CB4" s="24"/>
      <c r="CC4" s="24"/>
      <c r="CD4" s="24"/>
      <c r="CE4" s="24"/>
      <c r="CF4" s="24"/>
    </row>
    <row r="5" spans="1:84" x14ac:dyDescent="0.3">
      <c r="A5" s="21" t="s">
        <v>78</v>
      </c>
      <c r="B5" s="27">
        <v>38307.288029000003</v>
      </c>
      <c r="C5" s="27">
        <v>168.87763747</v>
      </c>
      <c r="D5" s="27">
        <v>9479.7155251000004</v>
      </c>
      <c r="E5" s="27">
        <v>605.78455721</v>
      </c>
      <c r="F5" s="27">
        <v>317.03259605</v>
      </c>
      <c r="G5" s="27">
        <v>55.302205340999997</v>
      </c>
      <c r="H5" s="27">
        <v>3040.8271284000002</v>
      </c>
      <c r="J5" s="29" t="s">
        <v>71</v>
      </c>
      <c r="K5" s="27">
        <v>1.68043731268594</v>
      </c>
      <c r="L5" s="27">
        <v>51.898899861174897</v>
      </c>
      <c r="M5" s="27">
        <v>51.898899861174897</v>
      </c>
      <c r="N5" s="27">
        <v>17.134053440037</v>
      </c>
      <c r="O5" s="27">
        <v>133.32779355309</v>
      </c>
      <c r="P5" s="27">
        <v>312.41186385952102</v>
      </c>
      <c r="Q5" s="27">
        <v>38318.4744584621</v>
      </c>
      <c r="R5" s="27">
        <v>236.30111979463899</v>
      </c>
      <c r="S5" s="27">
        <v>61.043286760032203</v>
      </c>
      <c r="T5" s="27">
        <v>106.50447643413401</v>
      </c>
      <c r="U5" s="27">
        <v>0</v>
      </c>
      <c r="V5" s="27">
        <v>75.439847975220005</v>
      </c>
      <c r="W5" s="27">
        <v>75.439847975220005</v>
      </c>
      <c r="X5" s="27">
        <v>75.808335675744203</v>
      </c>
      <c r="Y5" s="27">
        <v>88.379578869800497</v>
      </c>
      <c r="Z5" s="27">
        <v>0.85945425343121795</v>
      </c>
      <c r="AA5" s="27">
        <v>6.5398105671941202</v>
      </c>
      <c r="AB5" s="27">
        <v>0</v>
      </c>
      <c r="AC5" s="27">
        <v>1.2167613805684601</v>
      </c>
      <c r="AD5" s="27">
        <v>168.86292630499801</v>
      </c>
      <c r="AE5" s="27">
        <v>0</v>
      </c>
      <c r="AF5" s="27">
        <v>8528.4241159190096</v>
      </c>
      <c r="AG5" s="27">
        <v>871.79487403341</v>
      </c>
      <c r="AH5" s="27">
        <v>9476.0273256281707</v>
      </c>
      <c r="AI5" s="27">
        <v>0</v>
      </c>
      <c r="AJ5" s="27">
        <v>136.178358377839</v>
      </c>
      <c r="AK5" s="27">
        <v>0.126791128601112</v>
      </c>
      <c r="AL5" s="27">
        <v>1429.1426571471</v>
      </c>
      <c r="AM5" s="27">
        <v>0.59293218031603301</v>
      </c>
      <c r="AN5" s="27">
        <v>0.213204594432227</v>
      </c>
      <c r="AO5" s="27">
        <v>182.47317217546501</v>
      </c>
      <c r="AP5" s="27">
        <v>3.6910002921124101</v>
      </c>
      <c r="AQ5" s="27">
        <v>0.31072526551916002</v>
      </c>
      <c r="AR5" s="27">
        <v>2.79667576073237E-2</v>
      </c>
      <c r="AS5" s="27">
        <v>605.58111640183597</v>
      </c>
      <c r="AT5" s="27">
        <v>316.91803312775198</v>
      </c>
      <c r="AU5" s="27">
        <v>288.66308327408399</v>
      </c>
      <c r="AV5" s="27">
        <v>3.25627892877417</v>
      </c>
      <c r="AW5" s="27">
        <v>3.4377562459696698E-2</v>
      </c>
      <c r="AX5" s="27">
        <v>19.357820180007302</v>
      </c>
      <c r="AY5" s="27">
        <v>7.4304415306690394E-2</v>
      </c>
      <c r="AZ5" s="27">
        <v>20.940360125002002</v>
      </c>
      <c r="BA5" s="27">
        <v>0.99571487623803301</v>
      </c>
      <c r="BB5" s="27">
        <v>0.40686078363288602</v>
      </c>
      <c r="BC5" s="27">
        <v>79.001084012632504</v>
      </c>
      <c r="BD5" s="27">
        <v>17.321972429438201</v>
      </c>
      <c r="BE5" s="27">
        <v>2.8654580928917501</v>
      </c>
      <c r="BF5" s="27">
        <v>2.4373346120140802</v>
      </c>
      <c r="BG5" s="27">
        <v>0.11264714473894499</v>
      </c>
      <c r="BH5" s="27">
        <v>55.295799643953501</v>
      </c>
      <c r="BI5" s="27">
        <v>954.78388502455505</v>
      </c>
      <c r="BJ5" s="27">
        <v>0</v>
      </c>
      <c r="BK5" s="27">
        <v>0.60979896286777102</v>
      </c>
      <c r="BL5" s="27">
        <v>342.95816527896602</v>
      </c>
      <c r="BM5" s="27">
        <v>33.560993799500601</v>
      </c>
      <c r="BN5" s="38">
        <v>3043.1332346764898</v>
      </c>
      <c r="BO5" s="38">
        <v>387.699680141866</v>
      </c>
      <c r="BS5" s="31">
        <f t="shared" si="0"/>
        <v>8.0000123544091643E-3</v>
      </c>
      <c r="BT5" s="24">
        <f t="shared" si="1"/>
        <v>2.92018308725712E-4</v>
      </c>
      <c r="BU5" s="24">
        <f t="shared" si="2"/>
        <v>-8.7111385630303569E-5</v>
      </c>
      <c r="BV5" s="24">
        <f t="shared" si="3"/>
        <v>-3.8906225213870452E-4</v>
      </c>
      <c r="BW5" s="24">
        <f t="shared" si="4"/>
        <v>-3.3583029765730366E-4</v>
      </c>
      <c r="BX5" s="24">
        <f t="shared" si="5"/>
        <v>-3.6136007361824856E-4</v>
      </c>
      <c r="BY5" s="24">
        <f t="shared" si="6"/>
        <v>-1.1583077034627788E-4</v>
      </c>
      <c r="BZ5" s="24">
        <f t="shared" si="7"/>
        <v>7.5838124928298111E-4</v>
      </c>
      <c r="CA5" s="24"/>
      <c r="CB5" s="24"/>
      <c r="CC5" s="24"/>
      <c r="CD5" s="24"/>
      <c r="CE5" s="24"/>
      <c r="CF5" s="24"/>
    </row>
    <row r="6" spans="1:84" x14ac:dyDescent="0.3">
      <c r="A6" s="21" t="s">
        <v>79</v>
      </c>
      <c r="B6" s="27">
        <v>36579.921369000003</v>
      </c>
      <c r="C6" s="27">
        <v>154.9774323</v>
      </c>
      <c r="D6" s="27">
        <v>9585.1573559999997</v>
      </c>
      <c r="E6" s="27">
        <v>609.05000287999997</v>
      </c>
      <c r="F6" s="27">
        <v>340.39556637999999</v>
      </c>
      <c r="G6" s="27">
        <v>40.985144902999998</v>
      </c>
      <c r="H6" s="27">
        <v>3043.331631</v>
      </c>
      <c r="J6" s="29" t="s">
        <v>122</v>
      </c>
      <c r="K6" s="27">
        <v>1.7667182563799</v>
      </c>
      <c r="L6" s="27">
        <v>52.589471717918599</v>
      </c>
      <c r="M6" s="27">
        <v>52.589471717918599</v>
      </c>
      <c r="N6" s="27">
        <v>17.290036445708399</v>
      </c>
      <c r="O6" s="27">
        <v>137.610237029117</v>
      </c>
      <c r="P6" s="27">
        <v>328.45151198421399</v>
      </c>
      <c r="Q6" s="27">
        <v>36589.978446733498</v>
      </c>
      <c r="R6" s="27">
        <v>241.18556738636499</v>
      </c>
      <c r="S6" s="27">
        <v>63.5215741477206</v>
      </c>
      <c r="T6" s="27">
        <v>109.601673567023</v>
      </c>
      <c r="U6" s="27">
        <v>0</v>
      </c>
      <c r="V6" s="27">
        <v>76.162509487480307</v>
      </c>
      <c r="W6" s="27">
        <v>76.162509487480307</v>
      </c>
      <c r="X6" s="27">
        <v>76.648828188296704</v>
      </c>
      <c r="Y6" s="27">
        <v>87.883579792434801</v>
      </c>
      <c r="Z6" s="27">
        <v>0.80363425715592596</v>
      </c>
      <c r="AA6" s="27">
        <v>6.4512600342818596</v>
      </c>
      <c r="AB6" s="27">
        <v>0</v>
      </c>
      <c r="AC6" s="27">
        <v>1.11853583039071</v>
      </c>
      <c r="AD6" s="27">
        <v>154.96264234968601</v>
      </c>
      <c r="AE6" s="27">
        <v>0</v>
      </c>
      <c r="AF6" s="27">
        <v>8623.0167394743003</v>
      </c>
      <c r="AG6" s="27">
        <v>881.46495698231297</v>
      </c>
      <c r="AH6" s="27">
        <v>9581.1305246449101</v>
      </c>
      <c r="AI6" s="27">
        <v>0</v>
      </c>
      <c r="AJ6" s="27">
        <v>139.008104703009</v>
      </c>
      <c r="AK6" s="27">
        <v>0.12637597623417399</v>
      </c>
      <c r="AL6" s="27">
        <v>1398.3282744324399</v>
      </c>
      <c r="AM6" s="27">
        <v>0.58866763670034195</v>
      </c>
      <c r="AN6" s="27">
        <v>0.20770503260084699</v>
      </c>
      <c r="AO6" s="27">
        <v>201.44861257626499</v>
      </c>
      <c r="AP6" s="27">
        <v>3.43581529676967</v>
      </c>
      <c r="AQ6" s="27">
        <v>0.28377253812618097</v>
      </c>
      <c r="AR6" s="27">
        <v>2.8397523107194199E-2</v>
      </c>
      <c r="AS6" s="27">
        <v>608.81220360676105</v>
      </c>
      <c r="AT6" s="27">
        <v>340.25672716039099</v>
      </c>
      <c r="AU6" s="27">
        <v>268.55547644636903</v>
      </c>
      <c r="AV6" s="27">
        <v>3.00230989269002</v>
      </c>
      <c r="AW6" s="27">
        <v>3.1893542111035698E-2</v>
      </c>
      <c r="AX6" s="27">
        <v>18.5268305803116</v>
      </c>
      <c r="AY6" s="27">
        <v>7.5703190639174994E-2</v>
      </c>
      <c r="AZ6" s="27">
        <v>22.025969785655601</v>
      </c>
      <c r="BA6" s="27">
        <v>1.0345086173161999</v>
      </c>
      <c r="BB6" s="27">
        <v>0.433592740179786</v>
      </c>
      <c r="BC6" s="27">
        <v>83.810703549992297</v>
      </c>
      <c r="BD6" s="27">
        <v>17.333947374526598</v>
      </c>
      <c r="BE6" s="27">
        <v>2.6730451892392302</v>
      </c>
      <c r="BF6" s="27">
        <v>2.41867270733092</v>
      </c>
      <c r="BG6" s="27">
        <v>0.10415078512100601</v>
      </c>
      <c r="BH6" s="27">
        <v>40.980374234582797</v>
      </c>
      <c r="BI6" s="27">
        <v>948.730870972204</v>
      </c>
      <c r="BJ6" s="27">
        <v>0</v>
      </c>
      <c r="BK6" s="27">
        <v>0.59900623443200596</v>
      </c>
      <c r="BL6" s="27">
        <v>352.91889261969601</v>
      </c>
      <c r="BM6" s="27">
        <v>30.165211263413699</v>
      </c>
      <c r="BN6" s="38">
        <v>3045.3003819507599</v>
      </c>
      <c r="BO6" s="38">
        <v>398.27125353538702</v>
      </c>
      <c r="BS6" s="31">
        <f t="shared" si="0"/>
        <v>7.9999774547625645E-3</v>
      </c>
      <c r="BT6" s="24">
        <f t="shared" si="1"/>
        <v>2.7493437265879933E-4</v>
      </c>
      <c r="BU6" s="24">
        <f t="shared" si="2"/>
        <v>-9.5432929133623085E-5</v>
      </c>
      <c r="BV6" s="24">
        <f t="shared" si="3"/>
        <v>-4.2011113699337772E-4</v>
      </c>
      <c r="BW6" s="24">
        <f t="shared" si="4"/>
        <v>-3.9044293919127262E-4</v>
      </c>
      <c r="BX6" s="24">
        <f t="shared" si="5"/>
        <v>-4.0787611038976867E-4</v>
      </c>
      <c r="BY6" s="24">
        <f t="shared" si="6"/>
        <v>-1.1639994023425076E-4</v>
      </c>
      <c r="BZ6" s="24">
        <f t="shared" si="7"/>
        <v>6.469064793024E-4</v>
      </c>
      <c r="CA6" s="24"/>
      <c r="CB6" s="24"/>
      <c r="CC6" s="24"/>
      <c r="CD6" s="24"/>
      <c r="CE6" s="24"/>
      <c r="CF6" s="24"/>
    </row>
    <row r="7" spans="1:84" x14ac:dyDescent="0.3">
      <c r="A7" s="58" t="s">
        <v>80</v>
      </c>
      <c r="B7" s="27">
        <v>301861.03509000002</v>
      </c>
      <c r="C7" s="27">
        <v>1441.5872153</v>
      </c>
      <c r="D7" s="27">
        <v>75528.697365</v>
      </c>
      <c r="E7" s="27">
        <v>5118.8850959000001</v>
      </c>
      <c r="F7" s="27">
        <v>2791.0589117</v>
      </c>
      <c r="G7" s="27">
        <v>332.69300554</v>
      </c>
      <c r="H7" s="27">
        <v>24413.290711000001</v>
      </c>
      <c r="J7" s="29" t="s">
        <v>123</v>
      </c>
      <c r="K7" s="27">
        <v>14.135444659402401</v>
      </c>
      <c r="L7" s="27">
        <v>407.352649150812</v>
      </c>
      <c r="M7" s="27">
        <v>407.352649150812</v>
      </c>
      <c r="N7" s="27">
        <v>133.420090990261</v>
      </c>
      <c r="O7" s="27">
        <v>1103.36401893223</v>
      </c>
      <c r="P7" s="27">
        <v>2627.9250791955301</v>
      </c>
      <c r="Q7" s="27">
        <v>301858.86346004298</v>
      </c>
      <c r="R7" s="27">
        <v>1880.4453371295799</v>
      </c>
      <c r="S7" s="27">
        <v>504.70940049438599</v>
      </c>
      <c r="T7" s="27">
        <v>860.78431350319897</v>
      </c>
      <c r="U7" s="27">
        <v>0</v>
      </c>
      <c r="V7" s="27">
        <v>587.96718683113102</v>
      </c>
      <c r="W7" s="27">
        <v>587.96718683113102</v>
      </c>
      <c r="X7" s="27">
        <v>603.84176193389499</v>
      </c>
      <c r="Y7" s="27">
        <v>709.08202024283901</v>
      </c>
      <c r="Z7" s="27">
        <v>6.0550857211704203</v>
      </c>
      <c r="AA7" s="27">
        <v>48.732938329006799</v>
      </c>
      <c r="AB7" s="27">
        <v>0</v>
      </c>
      <c r="AC7" s="27">
        <v>8.9916949454686801</v>
      </c>
      <c r="AD7" s="27">
        <v>1441.40368535634</v>
      </c>
      <c r="AE7" s="27">
        <v>0</v>
      </c>
      <c r="AF7" s="27">
        <v>67933.636314312898</v>
      </c>
      <c r="AG7" s="27">
        <v>6944.2356740907298</v>
      </c>
      <c r="AH7" s="27">
        <v>75481.713750337498</v>
      </c>
      <c r="AI7" s="27">
        <v>0</v>
      </c>
      <c r="AJ7" s="27">
        <v>1093.84992217684</v>
      </c>
      <c r="AK7" s="27">
        <v>1.0631048793796101</v>
      </c>
      <c r="AL7" s="27">
        <v>11291.454083152799</v>
      </c>
      <c r="AM7" s="27">
        <v>4.9523759762341699</v>
      </c>
      <c r="AN7" s="27">
        <v>1.78353092257918</v>
      </c>
      <c r="AO7" s="27">
        <v>1635.7372788350699</v>
      </c>
      <c r="AP7" s="27">
        <v>29.5254555575764</v>
      </c>
      <c r="AQ7" s="27">
        <v>2.47979684408361</v>
      </c>
      <c r="AR7" s="27">
        <v>0.238269581176937</v>
      </c>
      <c r="AS7" s="27">
        <v>5115.5150563666703</v>
      </c>
      <c r="AT7" s="27">
        <v>2789.0534807233298</v>
      </c>
      <c r="AU7" s="27">
        <v>2326.46157564333</v>
      </c>
      <c r="AV7" s="27">
        <v>25.872596989588601</v>
      </c>
      <c r="AW7" s="27">
        <v>0.27461525488186</v>
      </c>
      <c r="AX7" s="27">
        <v>157.82626101622</v>
      </c>
      <c r="AY7" s="27">
        <v>0.63236283668711502</v>
      </c>
      <c r="AZ7" s="27">
        <v>182.11595066056</v>
      </c>
      <c r="BA7" s="27">
        <v>8.5528663943958403</v>
      </c>
      <c r="BB7" s="27">
        <v>3.5597254143311399</v>
      </c>
      <c r="BC7" s="27">
        <v>690.19194872049195</v>
      </c>
      <c r="BD7" s="27">
        <v>146.297878868808</v>
      </c>
      <c r="BE7" s="27">
        <v>22.936912647365101</v>
      </c>
      <c r="BF7" s="27">
        <v>20.4124786013878</v>
      </c>
      <c r="BG7" s="27">
        <v>0.89794959131819696</v>
      </c>
      <c r="BH7" s="27">
        <v>332.60816614031302</v>
      </c>
      <c r="BI7" s="27">
        <v>7653.6680739029398</v>
      </c>
      <c r="BJ7" s="27">
        <v>0</v>
      </c>
      <c r="BK7" s="27">
        <v>4.5070202081824604</v>
      </c>
      <c r="BL7" s="27">
        <v>2853.4914903681201</v>
      </c>
      <c r="BM7" s="27">
        <v>242.631087921427</v>
      </c>
      <c r="BN7" s="38">
        <v>24417.390622640301</v>
      </c>
      <c r="BO7" s="38">
        <v>3215.09604551551</v>
      </c>
      <c r="BS7" s="31">
        <f t="shared" si="0"/>
        <v>7.9998417090946759E-3</v>
      </c>
      <c r="BT7" s="24">
        <f t="shared" si="1"/>
        <v>-7.1941380456486139E-6</v>
      </c>
      <c r="BU7" s="24">
        <f t="shared" si="2"/>
        <v>-1.2731102337211836E-4</v>
      </c>
      <c r="BV7" s="24">
        <f t="shared" si="3"/>
        <v>-6.2206308729844827E-4</v>
      </c>
      <c r="BW7" s="24">
        <f t="shared" si="4"/>
        <v>-6.5835420608075868E-4</v>
      </c>
      <c r="BX7" s="24">
        <f t="shared" si="5"/>
        <v>-7.185197590288975E-4</v>
      </c>
      <c r="BY7" s="24">
        <f t="shared" si="6"/>
        <v>-2.5500806531619189E-4</v>
      </c>
      <c r="BZ7" s="24">
        <f t="shared" si="7"/>
        <v>1.679376897131145E-4</v>
      </c>
      <c r="CA7" s="24"/>
      <c r="CB7" s="24"/>
      <c r="CC7" s="24"/>
      <c r="CD7" s="24"/>
      <c r="CE7" s="24"/>
      <c r="CF7" s="24"/>
    </row>
    <row r="8" spans="1:84" x14ac:dyDescent="0.3">
      <c r="A8" s="57" t="s">
        <v>81</v>
      </c>
      <c r="B8" s="27">
        <v>479813.05635999999</v>
      </c>
      <c r="C8" s="27">
        <v>2418.0874365999998</v>
      </c>
      <c r="D8" s="27">
        <v>104875.52024</v>
      </c>
      <c r="E8" s="27">
        <v>7445.2924326000002</v>
      </c>
      <c r="F8" s="27">
        <v>3627.6699520000002</v>
      </c>
      <c r="G8" s="27">
        <v>632.85160785000005</v>
      </c>
      <c r="H8" s="27">
        <v>40691.627192</v>
      </c>
      <c r="J8" s="29" t="s">
        <v>72</v>
      </c>
      <c r="K8" s="27">
        <v>25.1153670462474</v>
      </c>
      <c r="L8" s="27">
        <v>626.70335386213401</v>
      </c>
      <c r="M8" s="27">
        <v>626.70335386213401</v>
      </c>
      <c r="N8" s="27">
        <v>201.46889093735001</v>
      </c>
      <c r="O8" s="27">
        <v>1875.79330654261</v>
      </c>
      <c r="P8" s="27">
        <v>4669.2110148479096</v>
      </c>
      <c r="Q8" s="27">
        <v>479980.103540071</v>
      </c>
      <c r="R8" s="27">
        <v>2984.7664409666099</v>
      </c>
      <c r="S8" s="27">
        <v>863.00977288017202</v>
      </c>
      <c r="T8" s="27">
        <v>1412.8615866528801</v>
      </c>
      <c r="U8" s="27">
        <v>0</v>
      </c>
      <c r="V8" s="27">
        <v>889.75196820009103</v>
      </c>
      <c r="W8" s="27">
        <v>889.75196820009103</v>
      </c>
      <c r="X8" s="27">
        <v>838.692347426379</v>
      </c>
      <c r="Y8" s="27">
        <v>1179.22975038718</v>
      </c>
      <c r="Z8" s="27">
        <v>8.0323449866344703</v>
      </c>
      <c r="AA8" s="27">
        <v>65.723073382165595</v>
      </c>
      <c r="AB8" s="27">
        <v>0</v>
      </c>
      <c r="AC8" s="27">
        <v>15.595564652767001</v>
      </c>
      <c r="AD8" s="27">
        <v>2417.9025389529102</v>
      </c>
      <c r="AE8" s="27">
        <v>0</v>
      </c>
      <c r="AF8" s="27">
        <v>94353.176209924102</v>
      </c>
      <c r="AG8" s="27">
        <v>9644.9734144634203</v>
      </c>
      <c r="AH8" s="27">
        <v>104836.841971813</v>
      </c>
      <c r="AI8" s="27">
        <v>0</v>
      </c>
      <c r="AJ8" s="27">
        <v>1801.42642295121</v>
      </c>
      <c r="AK8" s="27">
        <v>1.9365763543268399</v>
      </c>
      <c r="AL8" s="27">
        <v>18870.5717082722</v>
      </c>
      <c r="AM8" s="27">
        <v>7.9676960046737904</v>
      </c>
      <c r="AN8" s="27">
        <v>2.8215182349796302</v>
      </c>
      <c r="AO8" s="27">
        <v>1876.8702402486799</v>
      </c>
      <c r="AP8" s="27">
        <v>49.901432673600198</v>
      </c>
      <c r="AQ8" s="27">
        <v>4.1573981161504996</v>
      </c>
      <c r="AR8" s="27">
        <v>0.37473888236688202</v>
      </c>
      <c r="AS8" s="27">
        <v>7444.0126018871497</v>
      </c>
      <c r="AT8" s="27">
        <v>3627.3711370260698</v>
      </c>
      <c r="AU8" s="27">
        <v>3816.6414648610798</v>
      </c>
      <c r="AV8" s="27">
        <v>43.713722449114599</v>
      </c>
      <c r="AW8" s="27">
        <v>0.46713001207030502</v>
      </c>
      <c r="AX8" s="27">
        <v>269.26999145708999</v>
      </c>
      <c r="AY8" s="27">
        <v>1.1655237796039299</v>
      </c>
      <c r="AZ8" s="27">
        <v>267.86787513021</v>
      </c>
      <c r="BA8" s="27">
        <v>15.961796325997399</v>
      </c>
      <c r="BB8" s="27">
        <v>4.7838261765791996</v>
      </c>
      <c r="BC8" s="27">
        <v>1007.92798117252</v>
      </c>
      <c r="BD8" s="27">
        <v>199.34005625578001</v>
      </c>
      <c r="BE8" s="27">
        <v>39.119021258067498</v>
      </c>
      <c r="BF8" s="27">
        <v>31.549553619162499</v>
      </c>
      <c r="BG8" s="27">
        <v>1.51511513087187</v>
      </c>
      <c r="BH8" s="27">
        <v>632.78524931518905</v>
      </c>
      <c r="BI8" s="27">
        <v>12935.8953688316</v>
      </c>
      <c r="BJ8" s="27">
        <v>0</v>
      </c>
      <c r="BK8" s="27">
        <v>5.9369945696328701</v>
      </c>
      <c r="BL8" s="27">
        <v>4915.9420048230504</v>
      </c>
      <c r="BM8" s="27">
        <v>413.500169837464</v>
      </c>
      <c r="BN8" s="38">
        <v>40729.527593599902</v>
      </c>
      <c r="BO8" s="38">
        <v>5566.2262864801496</v>
      </c>
      <c r="BS8" s="31">
        <f t="shared" si="0"/>
        <v>7.9999772184274152E-3</v>
      </c>
      <c r="BT8" s="24">
        <f t="shared" si="1"/>
        <v>3.4815055125484801E-4</v>
      </c>
      <c r="BU8" s="24">
        <f t="shared" si="2"/>
        <v>-7.6464417411487392E-5</v>
      </c>
      <c r="BV8" s="24">
        <f t="shared" si="3"/>
        <v>-3.6880168125491065E-4</v>
      </c>
      <c r="BW8" s="24">
        <f t="shared" si="4"/>
        <v>-1.7189797774049164E-4</v>
      </c>
      <c r="BX8" s="24">
        <f t="shared" si="5"/>
        <v>-8.2371047499954058E-5</v>
      </c>
      <c r="BY8" s="24">
        <f t="shared" si="6"/>
        <v>-1.0485638969369624E-4</v>
      </c>
      <c r="BZ8" s="24">
        <f t="shared" si="7"/>
        <v>9.314054073353182E-4</v>
      </c>
      <c r="CA8" s="24"/>
      <c r="CB8" s="24"/>
      <c r="CC8" s="24"/>
      <c r="CD8" s="24"/>
      <c r="CE8" s="24"/>
      <c r="CF8" s="24"/>
    </row>
    <row r="9" spans="1:84" x14ac:dyDescent="0.3">
      <c r="A9" s="21" t="s">
        <v>82</v>
      </c>
      <c r="B9" s="27">
        <v>85939.559045000002</v>
      </c>
      <c r="C9" s="27">
        <v>312.70070770000001</v>
      </c>
      <c r="D9" s="27">
        <v>18380.187193000002</v>
      </c>
      <c r="E9" s="27">
        <v>1165.3849616</v>
      </c>
      <c r="F9" s="27">
        <v>682.52201163999996</v>
      </c>
      <c r="G9" s="27">
        <v>49.795747185000003</v>
      </c>
      <c r="H9" s="27">
        <v>8126.1896597000004</v>
      </c>
      <c r="J9" s="29" t="s">
        <v>124</v>
      </c>
      <c r="K9" s="27">
        <v>5.2355172535149901</v>
      </c>
      <c r="L9" s="27">
        <v>120.04555781868</v>
      </c>
      <c r="M9" s="27">
        <v>120.04555781868</v>
      </c>
      <c r="N9" s="27">
        <v>38.113710444947799</v>
      </c>
      <c r="O9" s="27">
        <v>379.89268834577302</v>
      </c>
      <c r="P9" s="27">
        <v>973.33261940243597</v>
      </c>
      <c r="Q9" s="27">
        <v>85977.308496061902</v>
      </c>
      <c r="R9" s="27">
        <v>583.29240102184201</v>
      </c>
      <c r="S9" s="27">
        <v>176.35622874650599</v>
      </c>
      <c r="T9" s="27">
        <v>281.79046770912203</v>
      </c>
      <c r="U9" s="27">
        <v>0</v>
      </c>
      <c r="V9" s="27">
        <v>168.56528582218601</v>
      </c>
      <c r="W9" s="27">
        <v>168.56528582218601</v>
      </c>
      <c r="X9" s="27">
        <v>146.97201937862701</v>
      </c>
      <c r="Y9" s="27">
        <v>234.326458484212</v>
      </c>
      <c r="Z9" s="27">
        <v>1.36818800721793</v>
      </c>
      <c r="AA9" s="27">
        <v>11.424459451820701</v>
      </c>
      <c r="AB9" s="27">
        <v>0</v>
      </c>
      <c r="AC9" s="27">
        <v>3.1687388199705602</v>
      </c>
      <c r="AD9" s="27">
        <v>312.65722349906503</v>
      </c>
      <c r="AE9" s="27">
        <v>0</v>
      </c>
      <c r="AF9" s="27">
        <v>16534.691448381502</v>
      </c>
      <c r="AG9" s="27">
        <v>1690.2037255907001</v>
      </c>
      <c r="AH9" s="27">
        <v>18371.867193350801</v>
      </c>
      <c r="AI9" s="27">
        <v>0</v>
      </c>
      <c r="AJ9" s="27">
        <v>359.52756270220499</v>
      </c>
      <c r="AK9" s="27">
        <v>0.36028716303730801</v>
      </c>
      <c r="AL9" s="27">
        <v>3756.1969932736902</v>
      </c>
      <c r="AM9" s="27">
        <v>1.3004360742296199</v>
      </c>
      <c r="AN9" s="27">
        <v>0.43748808677392098</v>
      </c>
      <c r="AO9" s="27">
        <v>364.73746303124398</v>
      </c>
      <c r="AP9" s="27">
        <v>6.4126815368419896</v>
      </c>
      <c r="AQ9" s="27">
        <v>0.49778659259136698</v>
      </c>
      <c r="AR9" s="27">
        <v>6.6563452878960705E-2</v>
      </c>
      <c r="AS9" s="27">
        <v>1165.3044389578699</v>
      </c>
      <c r="AT9" s="27">
        <v>682.619240018298</v>
      </c>
      <c r="AU9" s="27">
        <v>482.68519893957603</v>
      </c>
      <c r="AV9" s="27">
        <v>5.3220975875923804</v>
      </c>
      <c r="AW9" s="27">
        <v>5.9808440395288598E-2</v>
      </c>
      <c r="AX9" s="27">
        <v>40.163226243820098</v>
      </c>
      <c r="AY9" s="27">
        <v>0.234202064628493</v>
      </c>
      <c r="AZ9" s="27">
        <v>51.189968088096698</v>
      </c>
      <c r="BA9" s="27">
        <v>3.3883659892965499</v>
      </c>
      <c r="BB9" s="27">
        <v>0.89219442561329898</v>
      </c>
      <c r="BC9" s="27">
        <v>197.25338966142499</v>
      </c>
      <c r="BD9" s="27">
        <v>36.685406627314102</v>
      </c>
      <c r="BE9" s="27">
        <v>5.1395497059585296</v>
      </c>
      <c r="BF9" s="27">
        <v>4.97564961942712</v>
      </c>
      <c r="BG9" s="27">
        <v>0.18808225444644699</v>
      </c>
      <c r="BH9" s="27">
        <v>49.786720900367598</v>
      </c>
      <c r="BI9" s="27">
        <v>2597.5832978910398</v>
      </c>
      <c r="BJ9" s="27">
        <v>0</v>
      </c>
      <c r="BK9" s="27">
        <v>1.0118716395398899</v>
      </c>
      <c r="BL9" s="27">
        <v>1000.84620530917</v>
      </c>
      <c r="BM9" s="27">
        <v>82.910062018220998</v>
      </c>
      <c r="BN9" s="38">
        <v>8134.6500757838803</v>
      </c>
      <c r="BO9" s="38">
        <v>1137.1356397383099</v>
      </c>
      <c r="BS9" s="31">
        <f t="shared" si="0"/>
        <v>7.9998411610453807E-3</v>
      </c>
      <c r="BT9" s="24">
        <f t="shared" si="1"/>
        <v>4.3925581514949803E-4</v>
      </c>
      <c r="BU9" s="24">
        <f t="shared" si="2"/>
        <v>-1.3906012958787948E-4</v>
      </c>
      <c r="BV9" s="24">
        <f t="shared" si="3"/>
        <v>-4.5266131197885489E-4</v>
      </c>
      <c r="BW9" s="24">
        <f t="shared" si="4"/>
        <v>-6.9095315954232492E-5</v>
      </c>
      <c r="BX9" s="24">
        <f t="shared" si="5"/>
        <v>1.424545679697798E-4</v>
      </c>
      <c r="BY9" s="24">
        <f t="shared" si="6"/>
        <v>-1.8126617517899544E-4</v>
      </c>
      <c r="BZ9" s="24">
        <f t="shared" si="7"/>
        <v>1.0411295377263201E-3</v>
      </c>
      <c r="CA9" s="24"/>
      <c r="CB9" s="24"/>
      <c r="CC9" s="24"/>
      <c r="CD9" s="24"/>
      <c r="CE9" s="24"/>
      <c r="CF9" s="24"/>
    </row>
    <row r="10" spans="1:84" x14ac:dyDescent="0.3">
      <c r="A10" s="21" t="s">
        <v>83</v>
      </c>
      <c r="B10" s="27">
        <v>155867.89726999999</v>
      </c>
      <c r="C10" s="27">
        <v>428.43107832999999</v>
      </c>
      <c r="D10" s="27">
        <v>34527.240945999998</v>
      </c>
      <c r="E10" s="27">
        <v>1977.5989503999999</v>
      </c>
      <c r="F10" s="27">
        <v>1278.4317877999999</v>
      </c>
      <c r="G10" s="27">
        <v>88.190002625999995</v>
      </c>
      <c r="H10" s="27">
        <v>13201.803372</v>
      </c>
      <c r="J10" s="29" t="s">
        <v>125</v>
      </c>
      <c r="K10" s="27">
        <v>8.3193454745283404</v>
      </c>
      <c r="L10" s="27">
        <v>205.556734488069</v>
      </c>
      <c r="M10" s="27">
        <v>205.556734488069</v>
      </c>
      <c r="N10" s="27">
        <v>65.990383571156897</v>
      </c>
      <c r="O10" s="27">
        <v>612.733426369418</v>
      </c>
      <c r="P10" s="27">
        <v>1546.65078718563</v>
      </c>
      <c r="Q10" s="27">
        <v>155907.33613540701</v>
      </c>
      <c r="R10" s="27">
        <v>981.19702690950396</v>
      </c>
      <c r="S10" s="27">
        <v>285.142654649382</v>
      </c>
      <c r="T10" s="27">
        <v>465.53887933861301</v>
      </c>
      <c r="U10" s="27">
        <v>0</v>
      </c>
      <c r="V10" s="27">
        <v>291.47930185794502</v>
      </c>
      <c r="W10" s="27">
        <v>291.47930185794502</v>
      </c>
      <c r="X10" s="27">
        <v>276.065613959666</v>
      </c>
      <c r="Y10" s="27">
        <v>379.77289814315702</v>
      </c>
      <c r="Z10" s="27">
        <v>2.5844150768387899</v>
      </c>
      <c r="AA10" s="27">
        <v>21.334900993733299</v>
      </c>
      <c r="AB10" s="27">
        <v>0</v>
      </c>
      <c r="AC10" s="27">
        <v>5.05196772723259</v>
      </c>
      <c r="AD10" s="27">
        <v>428.35421992206602</v>
      </c>
      <c r="AE10" s="27">
        <v>0</v>
      </c>
      <c r="AF10" s="27">
        <v>31057.3862100894</v>
      </c>
      <c r="AG10" s="27">
        <v>3174.7360932995998</v>
      </c>
      <c r="AH10" s="27">
        <v>34508.187917348703</v>
      </c>
      <c r="AI10" s="27">
        <v>0</v>
      </c>
      <c r="AJ10" s="27">
        <v>592.41745791652204</v>
      </c>
      <c r="AK10" s="27">
        <v>0.69518850069170102</v>
      </c>
      <c r="AL10" s="27">
        <v>6071.04484592669</v>
      </c>
      <c r="AM10" s="27">
        <v>2.2988078506588998</v>
      </c>
      <c r="AN10" s="27">
        <v>0.74835969510077804</v>
      </c>
      <c r="AO10" s="27">
        <v>683.73143669703495</v>
      </c>
      <c r="AP10" s="27">
        <v>9.4564352364732702</v>
      </c>
      <c r="AQ10" s="27">
        <v>0.68368370288309399</v>
      </c>
      <c r="AR10" s="27">
        <v>0.123610134647288</v>
      </c>
      <c r="AS10" s="27">
        <v>1977.23769648968</v>
      </c>
      <c r="AT10" s="27">
        <v>1278.3802928729999</v>
      </c>
      <c r="AU10" s="27">
        <v>698.85740361668104</v>
      </c>
      <c r="AV10" s="27">
        <v>7.4246610118112599</v>
      </c>
      <c r="AW10" s="27">
        <v>8.8012114397835003E-2</v>
      </c>
      <c r="AX10" s="27">
        <v>67.260381950759694</v>
      </c>
      <c r="AY10" s="27">
        <v>0.46916470179731701</v>
      </c>
      <c r="AZ10" s="27">
        <v>98.081339197627798</v>
      </c>
      <c r="BA10" s="27">
        <v>6.9526063592321297</v>
      </c>
      <c r="BB10" s="27">
        <v>1.6690022432028699</v>
      </c>
      <c r="BC10" s="27">
        <v>382.12156164398601</v>
      </c>
      <c r="BD10" s="27">
        <v>64.345906290778601</v>
      </c>
      <c r="BE10" s="27">
        <v>7.7491733218692804</v>
      </c>
      <c r="BF10" s="27">
        <v>8.5589352778099403</v>
      </c>
      <c r="BG10" s="27">
        <v>0.26793323302303201</v>
      </c>
      <c r="BH10" s="27">
        <v>88.162805161019904</v>
      </c>
      <c r="BI10" s="27">
        <v>4183.3562884908797</v>
      </c>
      <c r="BJ10" s="27">
        <v>0</v>
      </c>
      <c r="BK10" s="27">
        <v>1.9235404040300501</v>
      </c>
      <c r="BL10" s="27">
        <v>1599.8390925711899</v>
      </c>
      <c r="BM10" s="27">
        <v>132.94094310421801</v>
      </c>
      <c r="BN10" s="38">
        <v>13210.2182906463</v>
      </c>
      <c r="BO10" s="38">
        <v>1815.61695823949</v>
      </c>
      <c r="BS10" s="31">
        <f t="shared" si="0"/>
        <v>8.0000032056414157E-3</v>
      </c>
      <c r="BT10" s="24">
        <f t="shared" si="1"/>
        <v>2.530275066115979E-4</v>
      </c>
      <c r="BU10" s="24">
        <f t="shared" si="2"/>
        <v>-1.7939503416409153E-4</v>
      </c>
      <c r="BV10" s="24">
        <f t="shared" si="3"/>
        <v>-5.5182598230462386E-4</v>
      </c>
      <c r="BW10" s="24">
        <f t="shared" si="4"/>
        <v>-1.8267298849789792E-4</v>
      </c>
      <c r="BX10" s="24">
        <f t="shared" si="5"/>
        <v>-4.0279761103748085E-5</v>
      </c>
      <c r="BY10" s="24">
        <f t="shared" si="6"/>
        <v>-3.08396237331245E-4</v>
      </c>
      <c r="BZ10" s="24">
        <f t="shared" si="7"/>
        <v>6.3740675490951899E-4</v>
      </c>
      <c r="CA10" s="24"/>
      <c r="CB10" s="24"/>
      <c r="CC10" s="24"/>
      <c r="CD10" s="24"/>
      <c r="CE10" s="24"/>
      <c r="CF10" s="24"/>
    </row>
    <row r="11" spans="1:84" x14ac:dyDescent="0.3">
      <c r="A11" s="21" t="s">
        <v>84</v>
      </c>
      <c r="B11" s="27">
        <v>321443.09073</v>
      </c>
      <c r="C11" s="27">
        <v>1173.9286456</v>
      </c>
      <c r="D11" s="27">
        <v>99058.117849000002</v>
      </c>
      <c r="E11" s="27">
        <v>5460.9623097000003</v>
      </c>
      <c r="F11" s="27">
        <v>3349.8132851999999</v>
      </c>
      <c r="G11" s="27">
        <v>205.07074442999999</v>
      </c>
      <c r="H11" s="27">
        <v>28148.049672000001</v>
      </c>
      <c r="J11" s="29" t="s">
        <v>126</v>
      </c>
      <c r="K11" s="27">
        <v>15.636036978036399</v>
      </c>
      <c r="L11" s="27">
        <v>507.74154094254101</v>
      </c>
      <c r="M11" s="27">
        <v>507.74154094254101</v>
      </c>
      <c r="N11" s="27">
        <v>168.531972287901</v>
      </c>
      <c r="O11" s="27">
        <v>1233.0924452636</v>
      </c>
      <c r="P11" s="27">
        <v>2906.9036474350801</v>
      </c>
      <c r="Q11" s="27">
        <v>321422.92465594102</v>
      </c>
      <c r="R11" s="27">
        <v>2289.8444214431402</v>
      </c>
      <c r="S11" s="27">
        <v>576.21939463747594</v>
      </c>
      <c r="T11" s="27">
        <v>1020.77108716413</v>
      </c>
      <c r="U11" s="27">
        <v>0</v>
      </c>
      <c r="V11" s="27">
        <v>741.58789943771001</v>
      </c>
      <c r="W11" s="27">
        <v>741.58789943771001</v>
      </c>
      <c r="X11" s="27">
        <v>791.90660758279705</v>
      </c>
      <c r="Y11" s="27">
        <v>807.86065739402704</v>
      </c>
      <c r="Z11" s="27">
        <v>8.6841840963419799</v>
      </c>
      <c r="AA11" s="27">
        <v>66.190061996175103</v>
      </c>
      <c r="AB11" s="27">
        <v>0</v>
      </c>
      <c r="AC11" s="27">
        <v>11.208715333685999</v>
      </c>
      <c r="AD11" s="27">
        <v>1173.6356590993</v>
      </c>
      <c r="AE11" s="27">
        <v>0</v>
      </c>
      <c r="AF11" s="27">
        <v>89089.041957924695</v>
      </c>
      <c r="AG11" s="27">
        <v>9106.9659209532492</v>
      </c>
      <c r="AH11" s="27">
        <v>98987.914486460795</v>
      </c>
      <c r="AI11" s="27">
        <v>0</v>
      </c>
      <c r="AJ11" s="27">
        <v>1299.92607608701</v>
      </c>
      <c r="AK11" s="27">
        <v>1.37990167385924</v>
      </c>
      <c r="AL11" s="27">
        <v>13047.857329836699</v>
      </c>
      <c r="AM11" s="27">
        <v>5.5742213550709101</v>
      </c>
      <c r="AN11" s="27">
        <v>1.88799958112182</v>
      </c>
      <c r="AO11" s="27">
        <v>1951.46813990531</v>
      </c>
      <c r="AP11" s="27">
        <v>27.4154343380897</v>
      </c>
      <c r="AQ11" s="27">
        <v>2.1430868014793001</v>
      </c>
      <c r="AR11" s="27">
        <v>0.28479110655489198</v>
      </c>
      <c r="AS11" s="27">
        <v>5456.4802577974697</v>
      </c>
      <c r="AT11" s="27">
        <v>3346.95185917976</v>
      </c>
      <c r="AU11" s="27">
        <v>2109.5283986177001</v>
      </c>
      <c r="AV11" s="27">
        <v>22.9948448221696</v>
      </c>
      <c r="AW11" s="27">
        <v>0.25399021147836398</v>
      </c>
      <c r="AX11" s="27">
        <v>166.05840429460301</v>
      </c>
      <c r="AY11" s="27">
        <v>0.88345391513307603</v>
      </c>
      <c r="AZ11" s="27">
        <v>227.41393750998901</v>
      </c>
      <c r="BA11" s="27">
        <v>12.6714258943875</v>
      </c>
      <c r="BB11" s="27">
        <v>4.2734546977738797</v>
      </c>
      <c r="BC11" s="27">
        <v>877.66997117456594</v>
      </c>
      <c r="BD11" s="27">
        <v>170.13100409552601</v>
      </c>
      <c r="BE11" s="27">
        <v>21.702419793096201</v>
      </c>
      <c r="BF11" s="27">
        <v>22.066939268175702</v>
      </c>
      <c r="BG11" s="27">
        <v>0.80944283690757601</v>
      </c>
      <c r="BH11" s="27">
        <v>204.98360091932699</v>
      </c>
      <c r="BI11" s="27">
        <v>8733.0169734663596</v>
      </c>
      <c r="BJ11" s="27">
        <v>0</v>
      </c>
      <c r="BK11" s="27">
        <v>6.2046749886428803</v>
      </c>
      <c r="BL11" s="27">
        <v>3125.1079686037601</v>
      </c>
      <c r="BM11" s="27">
        <v>308.62823587691503</v>
      </c>
      <c r="BN11" s="38">
        <v>28153.5409381768</v>
      </c>
      <c r="BO11" s="38">
        <v>3543.5810539939398</v>
      </c>
      <c r="BS11" s="31">
        <f t="shared" si="0"/>
        <v>8.0000332534646054E-3</v>
      </c>
      <c r="BT11" s="24">
        <f t="shared" si="1"/>
        <v>-6.2736063211609169E-5</v>
      </c>
      <c r="BU11" s="24">
        <f t="shared" si="2"/>
        <v>-2.4957777612642443E-4</v>
      </c>
      <c r="BV11" s="24">
        <f t="shared" si="3"/>
        <v>-7.0870882733933924E-4</v>
      </c>
      <c r="BW11" s="24">
        <f t="shared" si="4"/>
        <v>-8.2074397301176022E-4</v>
      </c>
      <c r="BX11" s="24">
        <f t="shared" si="5"/>
        <v>-8.5420463071242251E-4</v>
      </c>
      <c r="BY11" s="24">
        <f t="shared" si="6"/>
        <v>-4.2494365013020136E-4</v>
      </c>
      <c r="BZ11" s="24">
        <f t="shared" si="7"/>
        <v>1.9508513878536258E-4</v>
      </c>
      <c r="CA11" s="24"/>
      <c r="CB11" s="24"/>
      <c r="CC11" s="24"/>
      <c r="CD11" s="24"/>
      <c r="CE11" s="24"/>
      <c r="CF11" s="24"/>
    </row>
    <row r="12" spans="1:84" x14ac:dyDescent="0.3">
      <c r="A12" s="21" t="s">
        <v>85</v>
      </c>
      <c r="B12" s="27">
        <v>281160.33585999999</v>
      </c>
      <c r="C12" s="27">
        <v>902.02831156000002</v>
      </c>
      <c r="D12" s="27">
        <v>65802.565782000005</v>
      </c>
      <c r="E12" s="27">
        <v>3379.3295143</v>
      </c>
      <c r="F12" s="27">
        <v>2071.0839839999999</v>
      </c>
      <c r="G12" s="27">
        <v>168.35583162</v>
      </c>
      <c r="H12" s="27">
        <v>25326.379085</v>
      </c>
      <c r="J12" s="29" t="s">
        <v>73</v>
      </c>
      <c r="K12" s="27">
        <v>14.5459877757238</v>
      </c>
      <c r="L12" s="27">
        <v>384.45467887815602</v>
      </c>
      <c r="M12" s="27">
        <v>384.45467887815602</v>
      </c>
      <c r="N12" s="27">
        <v>124.562535805816</v>
      </c>
      <c r="O12" s="27">
        <v>1143.70256827044</v>
      </c>
      <c r="P12" s="27">
        <v>2704.26298528899</v>
      </c>
      <c r="Q12" s="27">
        <v>280582.87701405998</v>
      </c>
      <c r="R12" s="27">
        <v>1807.55023578796</v>
      </c>
      <c r="S12" s="27">
        <v>507.55891955687002</v>
      </c>
      <c r="T12" s="27">
        <v>844.06379716761205</v>
      </c>
      <c r="U12" s="27">
        <v>0</v>
      </c>
      <c r="V12" s="27">
        <v>549.61523521200002</v>
      </c>
      <c r="W12" s="27">
        <v>549.61523521200002</v>
      </c>
      <c r="X12" s="27">
        <v>524.45703952335998</v>
      </c>
      <c r="Y12" s="27">
        <v>747.92592948185802</v>
      </c>
      <c r="Z12" s="27">
        <v>5.2724293991049302</v>
      </c>
      <c r="AA12" s="27">
        <v>42.685755226772898</v>
      </c>
      <c r="AB12" s="27">
        <v>0</v>
      </c>
      <c r="AC12" s="27">
        <v>9.4116675367962408</v>
      </c>
      <c r="AD12" s="27">
        <v>899.69256932158203</v>
      </c>
      <c r="AE12" s="27">
        <v>0</v>
      </c>
      <c r="AF12" s="27">
        <v>59001.4537566207</v>
      </c>
      <c r="AG12" s="27">
        <v>6031.3604120438404</v>
      </c>
      <c r="AH12" s="27">
        <v>65557.271208188002</v>
      </c>
      <c r="AI12" s="27">
        <v>0</v>
      </c>
      <c r="AJ12" s="27">
        <v>1079.0273752431899</v>
      </c>
      <c r="AK12" s="27">
        <v>0.95447702508308596</v>
      </c>
      <c r="AL12" s="27">
        <v>11939.7159330908</v>
      </c>
      <c r="AM12" s="27">
        <v>3.58997481219376</v>
      </c>
      <c r="AN12" s="27">
        <v>1.2188292134459899</v>
      </c>
      <c r="AO12" s="27">
        <v>1162.0799223972999</v>
      </c>
      <c r="AP12" s="27">
        <v>17.0337017256678</v>
      </c>
      <c r="AQ12" s="27">
        <v>1.3251363283123001</v>
      </c>
      <c r="AR12" s="27">
        <v>0.18624248637268001</v>
      </c>
      <c r="AS12" s="27">
        <v>3368.6583061889201</v>
      </c>
      <c r="AT12" s="27">
        <v>2063.2571479907601</v>
      </c>
      <c r="AU12" s="27">
        <v>1305.4011581981599</v>
      </c>
      <c r="AV12" s="27">
        <v>14.0757019791993</v>
      </c>
      <c r="AW12" s="27">
        <v>0.158302363905928</v>
      </c>
      <c r="AX12" s="27">
        <v>107.399094341286</v>
      </c>
      <c r="AY12" s="27">
        <v>0.62137485738851495</v>
      </c>
      <c r="AZ12" s="27">
        <v>147.016480541454</v>
      </c>
      <c r="BA12" s="27">
        <v>8.9853229495637503</v>
      </c>
      <c r="BB12" s="27">
        <v>2.6574735031994501</v>
      </c>
      <c r="BC12" s="27">
        <v>567.88482051621099</v>
      </c>
      <c r="BD12" s="27">
        <v>135.61065840197901</v>
      </c>
      <c r="BE12" s="27">
        <v>13.6023515600456</v>
      </c>
      <c r="BF12" s="27">
        <v>13.9690902076202</v>
      </c>
      <c r="BG12" s="27">
        <v>0.49885118250411897</v>
      </c>
      <c r="BH12" s="27">
        <v>167.912314246818</v>
      </c>
      <c r="BI12" s="27">
        <v>8068.9656220464003</v>
      </c>
      <c r="BJ12" s="27">
        <v>0</v>
      </c>
      <c r="BK12" s="27">
        <v>3.8973710871718499</v>
      </c>
      <c r="BL12" s="27">
        <v>3021.5860350080702</v>
      </c>
      <c r="BM12" s="27">
        <v>254.65830685692501</v>
      </c>
      <c r="BN12" s="38">
        <v>25300.6542546448</v>
      </c>
      <c r="BO12" s="38">
        <v>3390.8410073496502</v>
      </c>
      <c r="BS12" s="31">
        <f t="shared" si="0"/>
        <v>7.9999827609947265E-3</v>
      </c>
      <c r="BT12" s="24">
        <f t="shared" si="1"/>
        <v>-2.0538417845237921E-3</v>
      </c>
      <c r="BU12" s="24">
        <f t="shared" si="2"/>
        <v>-2.5894334007970066E-3</v>
      </c>
      <c r="BV12" s="24">
        <f t="shared" si="3"/>
        <v>-3.7277357029610325E-3</v>
      </c>
      <c r="BW12" s="24">
        <f t="shared" si="4"/>
        <v>-3.157788568981983E-3</v>
      </c>
      <c r="BX12" s="24">
        <f t="shared" si="5"/>
        <v>-3.77910121931576E-3</v>
      </c>
      <c r="BY12" s="24">
        <f t="shared" si="6"/>
        <v>-2.6344045757979925E-3</v>
      </c>
      <c r="BZ12" s="24">
        <f t="shared" si="7"/>
        <v>-1.0157326583821265E-3</v>
      </c>
      <c r="CA12" s="24"/>
      <c r="CB12" s="24"/>
      <c r="CC12" s="24"/>
      <c r="CD12" s="24"/>
      <c r="CE12" s="24"/>
      <c r="CF12" s="24"/>
    </row>
    <row r="13" spans="1:84" x14ac:dyDescent="0.3">
      <c r="A13" s="21" t="s">
        <v>86</v>
      </c>
      <c r="B13" s="27">
        <v>909.63503679999997</v>
      </c>
      <c r="C13" s="27">
        <v>3.2740952441000002</v>
      </c>
      <c r="D13" s="27">
        <v>473.50727866</v>
      </c>
      <c r="E13" s="27">
        <v>20.280912048000001</v>
      </c>
      <c r="F13" s="27">
        <v>13.648632614</v>
      </c>
      <c r="G13" s="27">
        <v>0.4547478029</v>
      </c>
      <c r="H13" s="27">
        <v>80.080104558000002</v>
      </c>
      <c r="J13" s="29" t="s">
        <v>86</v>
      </c>
      <c r="K13" s="27">
        <v>5.7882519181864798E-6</v>
      </c>
      <c r="L13" s="27">
        <v>1.8882896895583499E-4</v>
      </c>
      <c r="M13" s="27">
        <v>1.8882896895583499E-4</v>
      </c>
      <c r="N13" s="27">
        <v>6.2708890523983503E-5</v>
      </c>
      <c r="O13" s="27">
        <v>4.4278180355340898E-4</v>
      </c>
      <c r="P13" s="27">
        <v>1.0761162846387401E-3</v>
      </c>
      <c r="Q13" s="27">
        <v>8.9288621394754006E-2</v>
      </c>
      <c r="R13" s="27">
        <v>8.5089229606970999E-4</v>
      </c>
      <c r="S13" s="27">
        <v>2.1458209029580501E-4</v>
      </c>
      <c r="T13" s="27">
        <v>3.7894908513698899E-4</v>
      </c>
      <c r="U13" s="27">
        <v>0</v>
      </c>
      <c r="V13" s="27">
        <v>2.7592284941219201E-4</v>
      </c>
      <c r="W13" s="27">
        <v>2.7592284941219201E-4</v>
      </c>
      <c r="X13" s="27">
        <v>6.0346132266296102E-5</v>
      </c>
      <c r="Y13" s="27">
        <v>2.8217246677359002E-4</v>
      </c>
      <c r="Z13" s="27">
        <v>3.2355944799131299E-6</v>
      </c>
      <c r="AA13" s="27">
        <v>2.4691110928862299E-5</v>
      </c>
      <c r="AB13" s="27">
        <v>0</v>
      </c>
      <c r="AC13" s="27">
        <v>4.0486483722449003E-6</v>
      </c>
      <c r="AD13" s="27">
        <v>1.2444306949519601E-5</v>
      </c>
      <c r="AE13" s="27">
        <v>0</v>
      </c>
      <c r="AF13" s="27">
        <v>6.7888948781119601E-3</v>
      </c>
      <c r="AG13" s="27">
        <v>6.9398475503893895E-4</v>
      </c>
      <c r="AH13" s="27">
        <v>7.5432257654171999E-3</v>
      </c>
      <c r="AI13" s="27">
        <v>0</v>
      </c>
      <c r="AJ13" s="27">
        <v>4.8109540060737303E-4</v>
      </c>
      <c r="AK13" s="27">
        <v>1.7221033196095601E-7</v>
      </c>
      <c r="AL13" s="27">
        <v>4.5630746308636004E-3</v>
      </c>
      <c r="AM13" s="27">
        <v>3.3017785787904298E-7</v>
      </c>
      <c r="AN13" s="27">
        <v>9.8868114001003098E-8</v>
      </c>
      <c r="AO13" s="27">
        <v>5.1273995932472399E-5</v>
      </c>
      <c r="AP13" s="27">
        <v>4.9304177207515405E-7</v>
      </c>
      <c r="AQ13" s="27">
        <v>0</v>
      </c>
      <c r="AR13" s="27">
        <v>2.110362825664E-8</v>
      </c>
      <c r="AS13" s="27">
        <v>1.87812697169816E-4</v>
      </c>
      <c r="AT13" s="27">
        <v>1.6842928584797999E-4</v>
      </c>
      <c r="AU13" s="27">
        <v>1.9383411321836201E-5</v>
      </c>
      <c r="AV13" s="27">
        <v>6.5200130072697499E-8</v>
      </c>
      <c r="AW13" s="27">
        <v>4.5677243340663604E-9</v>
      </c>
      <c r="AX13" s="27">
        <v>9.9587856942079096E-6</v>
      </c>
      <c r="AY13" s="27">
        <v>1.3997808605741899E-7</v>
      </c>
      <c r="AZ13" s="27">
        <v>2.0241527362114601E-5</v>
      </c>
      <c r="BA13" s="27">
        <v>2.2537530933602202E-6</v>
      </c>
      <c r="BB13" s="27">
        <v>3.0124627281094802E-7</v>
      </c>
      <c r="BC13" s="27">
        <v>8.0982015796116495E-5</v>
      </c>
      <c r="BD13" s="27">
        <v>7.41572632528095E-5</v>
      </c>
      <c r="BE13" s="27">
        <v>6.9494491200802403E-7</v>
      </c>
      <c r="BF13" s="27">
        <v>1.3918282379007501E-6</v>
      </c>
      <c r="BG13" s="27">
        <v>6.0409023517805001E-9</v>
      </c>
      <c r="BH13" s="27">
        <v>3.5767526138549402E-6</v>
      </c>
      <c r="BI13" s="27">
        <v>3.0787246252352001E-3</v>
      </c>
      <c r="BJ13" s="27">
        <v>0</v>
      </c>
      <c r="BK13" s="27">
        <v>2.3151918483440499E-6</v>
      </c>
      <c r="BL13" s="27">
        <v>1.1056702190622601E-3</v>
      </c>
      <c r="BM13" s="27">
        <v>1.10392247821557E-4</v>
      </c>
      <c r="BN13" s="38">
        <v>1.00415527152675E-2</v>
      </c>
      <c r="BO13" s="38">
        <v>1.2627781902257999E-3</v>
      </c>
      <c r="BS13" s="31">
        <f t="shared" si="0"/>
        <v>8.0000432365368145E-3</v>
      </c>
      <c r="BT13" s="24">
        <f t="shared" si="1"/>
        <v>-0.99990184126844006</v>
      </c>
      <c r="BU13" s="24">
        <f t="shared" si="2"/>
        <v>-0.99999619916159377</v>
      </c>
      <c r="BV13" s="24">
        <f t="shared" si="3"/>
        <v>-0.99998406946185336</v>
      </c>
      <c r="BW13" s="24">
        <f t="shared" si="4"/>
        <v>-0.99999073943535055</v>
      </c>
      <c r="BX13" s="24">
        <f t="shared" si="5"/>
        <v>-0.99998765962198477</v>
      </c>
      <c r="BY13" s="24">
        <f t="shared" si="6"/>
        <v>-0.99999213464564085</v>
      </c>
      <c r="BZ13" s="24">
        <f t="shared" si="7"/>
        <v>-0.99987460614879697</v>
      </c>
      <c r="CA13" s="24"/>
      <c r="CB13" s="24"/>
      <c r="CC13" s="24"/>
      <c r="CD13" s="24"/>
      <c r="CE13" s="24"/>
      <c r="CF13" s="24"/>
    </row>
    <row r="14" spans="1:84" x14ac:dyDescent="0.3">
      <c r="A14" s="21" t="s">
        <v>87</v>
      </c>
      <c r="B14" s="27">
        <v>1900.9353553000001</v>
      </c>
      <c r="C14" s="27">
        <v>11.049322843000001</v>
      </c>
      <c r="D14" s="27">
        <v>2476.4837947999999</v>
      </c>
      <c r="E14" s="27">
        <v>105.7830362</v>
      </c>
      <c r="F14" s="27">
        <v>73.159567164999999</v>
      </c>
      <c r="G14" s="27">
        <v>1.8883256175000001</v>
      </c>
      <c r="H14" s="27">
        <v>279.28712949999999</v>
      </c>
      <c r="J14" s="29" t="s">
        <v>180</v>
      </c>
      <c r="K14" s="27">
        <v>1.13218726346886E-2</v>
      </c>
      <c r="L14" s="27">
        <v>2.30936040531952</v>
      </c>
      <c r="M14" s="27">
        <v>2.30936040531952</v>
      </c>
      <c r="N14" s="27">
        <v>0.83389492931430698</v>
      </c>
      <c r="O14" s="27">
        <v>1.9693710423214601</v>
      </c>
      <c r="P14" s="27">
        <v>2.10489886832343</v>
      </c>
      <c r="Q14" s="27">
        <v>412.88880217375697</v>
      </c>
      <c r="R14" s="27">
        <v>8.7869831302766208</v>
      </c>
      <c r="S14" s="27">
        <v>1.0621821507399201</v>
      </c>
      <c r="T14" s="27">
        <v>3.0713026327154802</v>
      </c>
      <c r="U14" s="27">
        <v>0</v>
      </c>
      <c r="V14" s="27">
        <v>3.6360227117952699</v>
      </c>
      <c r="W14" s="27">
        <v>3.6360227117952699</v>
      </c>
      <c r="X14" s="27">
        <v>5.2487775481296497</v>
      </c>
      <c r="Y14" s="27">
        <v>1.4233248727547201</v>
      </c>
      <c r="Z14" s="27">
        <v>6.0204064466894802E-2</v>
      </c>
      <c r="AA14" s="27">
        <v>0.46533070593098302</v>
      </c>
      <c r="AB14" s="27">
        <v>0</v>
      </c>
      <c r="AC14" s="27">
        <v>9.8043717989715201E-3</v>
      </c>
      <c r="AD14" s="27">
        <v>2.9484929975693999</v>
      </c>
      <c r="AE14" s="27">
        <v>0</v>
      </c>
      <c r="AF14" s="27">
        <v>590.48995497059502</v>
      </c>
      <c r="AG14" s="27">
        <v>60.360051147230102</v>
      </c>
      <c r="AH14" s="27">
        <v>656.09878366595501</v>
      </c>
      <c r="AI14" s="27">
        <v>0</v>
      </c>
      <c r="AJ14" s="27">
        <v>3.70942587013674</v>
      </c>
      <c r="AK14" s="27">
        <v>2.1205297706641999E-3</v>
      </c>
      <c r="AL14" s="27">
        <v>20.793407549727998</v>
      </c>
      <c r="AM14" s="27">
        <v>1.8179416546790301E-2</v>
      </c>
      <c r="AN14" s="27">
        <v>6.9513694560646398E-3</v>
      </c>
      <c r="AO14" s="27">
        <v>13.0495961683669</v>
      </c>
      <c r="AP14" s="27">
        <v>7.7573544536120004E-2</v>
      </c>
      <c r="AQ14" s="27">
        <v>6.72347602749164E-3</v>
      </c>
      <c r="AR14" s="27">
        <v>9.8510160551596305E-4</v>
      </c>
      <c r="AS14" s="27">
        <v>25.5843129958057</v>
      </c>
      <c r="AT14" s="27">
        <v>18.387231253933798</v>
      </c>
      <c r="AU14" s="27">
        <v>7.19708174187181</v>
      </c>
      <c r="AV14" s="27">
        <v>6.64808467953064E-2</v>
      </c>
      <c r="AW14" s="27">
        <v>6.9389551194078396E-4</v>
      </c>
      <c r="AX14" s="27">
        <v>0.421829869321031</v>
      </c>
      <c r="AY14" s="27">
        <v>1.22878464701246E-3</v>
      </c>
      <c r="AZ14" s="27">
        <v>0.93256932158269901</v>
      </c>
      <c r="BA14" s="27">
        <v>1.5676048435545101E-2</v>
      </c>
      <c r="BB14" s="27">
        <v>2.2027952402211198E-2</v>
      </c>
      <c r="BC14" s="27">
        <v>3.6190855227985499</v>
      </c>
      <c r="BD14" s="27">
        <v>0.89661856945165397</v>
      </c>
      <c r="BE14" s="27">
        <v>5.7541092500427098E-2</v>
      </c>
      <c r="BF14" s="27">
        <v>8.5618368910420406E-2</v>
      </c>
      <c r="BG14" s="27">
        <v>2.3499447191036001E-3</v>
      </c>
      <c r="BH14" s="27">
        <v>0.49761500024802002</v>
      </c>
      <c r="BI14" s="27">
        <v>12.4317144903784</v>
      </c>
      <c r="BJ14" s="27">
        <v>0</v>
      </c>
      <c r="BK14" s="27">
        <v>4.59081481419997E-2</v>
      </c>
      <c r="BL14" s="27">
        <v>3.0884989513539098</v>
      </c>
      <c r="BM14" s="27">
        <v>0.35825151044164</v>
      </c>
      <c r="BN14" s="38">
        <v>54.499926696318802</v>
      </c>
      <c r="BO14" s="38">
        <v>3.3119326717207498</v>
      </c>
      <c r="BS14" s="31">
        <f t="shared" si="0"/>
        <v>7.9999806108496056E-3</v>
      </c>
      <c r="BT14" s="24">
        <f t="shared" si="1"/>
        <v>-0.78279703146002244</v>
      </c>
      <c r="BU14" s="24">
        <f t="shared" si="2"/>
        <v>-0.7331517017409499</v>
      </c>
      <c r="BV14" s="24">
        <f t="shared" si="3"/>
        <v>-0.7350684123015061</v>
      </c>
      <c r="BW14" s="24">
        <f t="shared" si="4"/>
        <v>-0.75814351795088952</v>
      </c>
      <c r="BX14" s="24">
        <f t="shared" si="5"/>
        <v>-0.74866949099815938</v>
      </c>
      <c r="BY14" s="24">
        <f t="shared" si="6"/>
        <v>-0.73647818170955892</v>
      </c>
      <c r="BZ14" s="24">
        <f t="shared" si="7"/>
        <v>-0.804860586329601</v>
      </c>
      <c r="CA14" s="24"/>
      <c r="CB14" s="24"/>
      <c r="CC14" s="24"/>
      <c r="CD14" s="24"/>
      <c r="CE14" s="24"/>
      <c r="CF14" s="24"/>
    </row>
    <row r="15" spans="1:84" x14ac:dyDescent="0.3">
      <c r="A15" s="16" t="s">
        <v>88</v>
      </c>
      <c r="BN15" s="38"/>
      <c r="BO15" s="38"/>
      <c r="BS15" s="31" t="str">
        <f t="shared" si="0"/>
        <v/>
      </c>
      <c r="BT15" s="24" t="str">
        <f t="shared" si="1"/>
        <v/>
      </c>
      <c r="BU15" s="24" t="str">
        <f t="shared" si="2"/>
        <v/>
      </c>
      <c r="BV15" s="24" t="str">
        <f t="shared" si="3"/>
        <v/>
      </c>
      <c r="BW15" s="24" t="str">
        <f t="shared" si="4"/>
        <v/>
      </c>
      <c r="BX15" s="24" t="str">
        <f t="shared" si="5"/>
        <v/>
      </c>
      <c r="BY15" s="24" t="str">
        <f t="shared" si="6"/>
        <v/>
      </c>
      <c r="BZ15" s="24" t="str">
        <f t="shared" si="7"/>
        <v/>
      </c>
      <c r="CA15" s="24"/>
      <c r="CB15" s="24"/>
      <c r="CC15" s="24"/>
      <c r="CD15" s="24"/>
      <c r="CE15" s="24"/>
      <c r="CF15" s="24"/>
    </row>
    <row r="16" spans="1:84" x14ac:dyDescent="0.3">
      <c r="A16" s="21"/>
      <c r="BS16" s="31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</row>
    <row r="17" spans="1:84" x14ac:dyDescent="0.3">
      <c r="A17" s="57"/>
      <c r="BS17" s="31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</row>
    <row r="18" spans="1:84" x14ac:dyDescent="0.3">
      <c r="A18" s="21"/>
      <c r="BS18" s="31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</row>
    <row r="19" spans="1:84" x14ac:dyDescent="0.3">
      <c r="A19" s="21"/>
      <c r="BS19" s="31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</row>
    <row r="20" spans="1:84" x14ac:dyDescent="0.3">
      <c r="A20" s="21"/>
      <c r="BS20" s="31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</row>
    <row r="21" spans="1:84" x14ac:dyDescent="0.3">
      <c r="A21" s="21"/>
      <c r="BS21" s="31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</row>
    <row r="22" spans="1:84" x14ac:dyDescent="0.3">
      <c r="A22" s="21"/>
      <c r="BS22" s="31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</row>
    <row r="23" spans="1:84" x14ac:dyDescent="0.3">
      <c r="A23" s="57"/>
      <c r="BS23" s="31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</row>
    <row r="24" spans="1:84" x14ac:dyDescent="0.3">
      <c r="A24" s="21"/>
      <c r="BS24" s="31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</row>
    <row r="25" spans="1:84" x14ac:dyDescent="0.3">
      <c r="A25" s="21"/>
      <c r="BS25" s="31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</row>
    <row r="26" spans="1:84" x14ac:dyDescent="0.3">
      <c r="A26" s="21"/>
      <c r="BS26" s="31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</row>
    <row r="27" spans="1:84" x14ac:dyDescent="0.3">
      <c r="A27" s="21"/>
      <c r="BS27" s="31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</row>
    <row r="28" spans="1:84" x14ac:dyDescent="0.3">
      <c r="A28" s="21"/>
      <c r="BS28" s="31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</row>
    <row r="29" spans="1:84" x14ac:dyDescent="0.3">
      <c r="A29" s="21"/>
      <c r="BS29" s="31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</row>
    <row r="30" spans="1:84" x14ac:dyDescent="0.3">
      <c r="A30" s="21"/>
      <c r="BS30" s="31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</row>
    <row r="31" spans="1:84" x14ac:dyDescent="0.3">
      <c r="A31" s="21"/>
      <c r="BS31" s="31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</row>
    <row r="32" spans="1:84" x14ac:dyDescent="0.3">
      <c r="A32" s="21"/>
      <c r="BS32" s="31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</row>
    <row r="33" spans="1:84" x14ac:dyDescent="0.3">
      <c r="A33" s="21"/>
      <c r="BS33" s="31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</row>
    <row r="34" spans="1:84" x14ac:dyDescent="0.3">
      <c r="A34" s="58"/>
      <c r="BS34" s="31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</row>
    <row r="35" spans="1:84" x14ac:dyDescent="0.3">
      <c r="A35" s="21"/>
      <c r="BS35" s="31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</row>
    <row r="36" spans="1:84" x14ac:dyDescent="0.3">
      <c r="A36" s="21"/>
      <c r="BS36" s="31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</row>
    <row r="37" spans="1:84" x14ac:dyDescent="0.3">
      <c r="A37" s="21"/>
      <c r="BS37" s="31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</row>
    <row r="38" spans="1:84" x14ac:dyDescent="0.3">
      <c r="A38" s="21"/>
      <c r="BS38" s="31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</row>
    <row r="39" spans="1:84" x14ac:dyDescent="0.3">
      <c r="A39" s="21"/>
      <c r="BS39" s="31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</row>
    <row r="40" spans="1:84" x14ac:dyDescent="0.3">
      <c r="A40" s="21"/>
      <c r="BS40" s="31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</row>
    <row r="41" spans="1:84" x14ac:dyDescent="0.3">
      <c r="A41" s="57"/>
      <c r="BS41" s="31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</row>
    <row r="42" spans="1:84" x14ac:dyDescent="0.3">
      <c r="A42" s="21"/>
      <c r="BS42" s="31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</row>
    <row r="43" spans="1:84" x14ac:dyDescent="0.3">
      <c r="A43" s="21"/>
      <c r="BS43" s="31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</row>
    <row r="44" spans="1:84" x14ac:dyDescent="0.3">
      <c r="A44" s="21"/>
      <c r="BS44" s="31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</row>
    <row r="45" spans="1:84" x14ac:dyDescent="0.3">
      <c r="A45" s="21"/>
      <c r="BS45" s="31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</row>
    <row r="46" spans="1:84" x14ac:dyDescent="0.3">
      <c r="A46" s="21"/>
      <c r="BS46" s="31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</row>
    <row r="47" spans="1:84" x14ac:dyDescent="0.3">
      <c r="A47" s="21"/>
      <c r="BS47" s="31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</row>
    <row r="48" spans="1:84" x14ac:dyDescent="0.3">
      <c r="BT48" s="24"/>
      <c r="BU48" s="24" t="str">
        <f>IF(C48&lt;&gt;0,(AD48-C48)/C48,"")</f>
        <v/>
      </c>
      <c r="BV48" s="24" t="str">
        <f>IF(D48&lt;&gt;0,(AH48-D48)/D48,"")</f>
        <v/>
      </c>
      <c r="BW48" s="24" t="str">
        <f t="shared" ref="BW48:BX51" si="8">IF(E48&lt;&gt;0,(AS48-E48)/E48,"")</f>
        <v/>
      </c>
      <c r="BX48" s="24" t="str">
        <f t="shared" si="8"/>
        <v/>
      </c>
      <c r="BY48" s="24" t="str">
        <f>IF(G48&lt;&gt;0,(BH48-G48)/G48,"")</f>
        <v/>
      </c>
      <c r="BZ48" s="24" t="str">
        <f>IF(H48&lt;&gt;0,(BN48-H48)/H48,"")</f>
        <v/>
      </c>
      <c r="CA48" s="24"/>
      <c r="CB48" s="24"/>
      <c r="CC48" s="24"/>
      <c r="CD48" s="24"/>
      <c r="CE48" s="24"/>
      <c r="CF48" s="24"/>
    </row>
    <row r="49" spans="1:84" x14ac:dyDescent="0.3">
      <c r="A49" s="4" t="s">
        <v>55</v>
      </c>
      <c r="B49" s="1">
        <f>SUM(B3:B47)</f>
        <v>1732778.1019346002</v>
      </c>
      <c r="C49" s="1">
        <f t="shared" ref="C49:H49" si="9">SUM(C3:C47)</f>
        <v>7139.1445597060983</v>
      </c>
      <c r="D49" s="1">
        <f t="shared" si="9"/>
        <v>428195.94028306007</v>
      </c>
      <c r="E49" s="1">
        <f>SUM(E3:E47)</f>
        <v>26406.948601267999</v>
      </c>
      <c r="F49" s="1">
        <f t="shared" si="9"/>
        <v>14838.636323146999</v>
      </c>
      <c r="G49" s="1">
        <f t="shared" si="9"/>
        <v>1608.8273026577001</v>
      </c>
      <c r="H49" s="1">
        <f t="shared" si="9"/>
        <v>148637.039592838</v>
      </c>
      <c r="K49" s="1">
        <f t="shared" ref="K49:BO49" si="10">SUM(K3:K47)</f>
        <v>87.738105256920306</v>
      </c>
      <c r="L49" s="1">
        <f t="shared" si="10"/>
        <v>2401.3113288836703</v>
      </c>
      <c r="M49" s="1">
        <f t="shared" si="10"/>
        <v>2401.3113288836703</v>
      </c>
      <c r="N49" s="1">
        <f t="shared" si="10"/>
        <v>781.52971947454273</v>
      </c>
      <c r="O49" s="1">
        <f t="shared" si="10"/>
        <v>6723.9766636063841</v>
      </c>
      <c r="P49" s="1">
        <f t="shared" si="10"/>
        <v>16311.438422749701</v>
      </c>
      <c r="Q49" s="1">
        <f t="shared" si="10"/>
        <v>1730052.0775560611</v>
      </c>
      <c r="R49" s="1">
        <f t="shared" si="10"/>
        <v>11205.166938159859</v>
      </c>
      <c r="S49" s="1">
        <f t="shared" si="10"/>
        <v>3086.469006690264</v>
      </c>
      <c r="T49" s="1">
        <f t="shared" si="10"/>
        <v>5190.181591951663</v>
      </c>
      <c r="U49" s="1">
        <f t="shared" si="10"/>
        <v>0</v>
      </c>
      <c r="V49" s="1">
        <f t="shared" si="10"/>
        <v>3446.6070012245855</v>
      </c>
      <c r="W49" s="1">
        <f t="shared" si="10"/>
        <v>3446.6070012245855</v>
      </c>
      <c r="X49" s="1">
        <f t="shared" si="10"/>
        <v>3403.6801152191715</v>
      </c>
      <c r="Y49" s="1">
        <f t="shared" si="10"/>
        <v>4301.3989620314624</v>
      </c>
      <c r="Z49" s="1">
        <f t="shared" si="10"/>
        <v>34.424055488628071</v>
      </c>
      <c r="AA49" s="1">
        <f t="shared" si="10"/>
        <v>275.16841249176889</v>
      </c>
      <c r="AB49" s="1">
        <f t="shared" si="10"/>
        <v>0</v>
      </c>
      <c r="AC49" s="1">
        <f t="shared" si="10"/>
        <v>56.591478186604363</v>
      </c>
      <c r="AD49" s="1">
        <f t="shared" si="10"/>
        <v>7124.6075014570033</v>
      </c>
      <c r="AE49" s="1">
        <f t="shared" si="10"/>
        <v>0</v>
      </c>
      <c r="AF49" s="1">
        <f t="shared" si="10"/>
        <v>382915.59856984334</v>
      </c>
      <c r="AG49" s="1">
        <f t="shared" si="10"/>
        <v>39142.545393908091</v>
      </c>
      <c r="AH49" s="1">
        <f t="shared" si="10"/>
        <v>425461.82407896983</v>
      </c>
      <c r="AI49" s="1">
        <f t="shared" si="10"/>
        <v>0</v>
      </c>
      <c r="AJ49" s="1">
        <f t="shared" si="10"/>
        <v>6612.6531970221158</v>
      </c>
      <c r="AK49" s="1">
        <f t="shared" si="10"/>
        <v>6.7481934765528635</v>
      </c>
      <c r="AL49" s="1">
        <f t="shared" si="10"/>
        <v>68863.251725934198</v>
      </c>
      <c r="AM49" s="1">
        <f t="shared" si="10"/>
        <v>27.377139319468881</v>
      </c>
      <c r="AN49" s="1">
        <f t="shared" si="10"/>
        <v>9.4997966685865123</v>
      </c>
      <c r="AO49" s="1">
        <f t="shared" si="10"/>
        <v>8248.084247992394</v>
      </c>
      <c r="AP49" s="1">
        <f t="shared" si="10"/>
        <v>149.81384436832607</v>
      </c>
      <c r="AQ49" s="1">
        <f t="shared" si="10"/>
        <v>12.124635793801673</v>
      </c>
      <c r="AR49" s="1">
        <f t="shared" si="10"/>
        <v>1.3554273186228758</v>
      </c>
      <c r="AS49" s="1">
        <f t="shared" si="10"/>
        <v>26285.520917996255</v>
      </c>
      <c r="AT49" s="1">
        <f t="shared" si="10"/>
        <v>14756.849054060736</v>
      </c>
      <c r="AU49" s="1">
        <f t="shared" si="10"/>
        <v>11528.671863935499</v>
      </c>
      <c r="AV49" s="1">
        <f t="shared" si="10"/>
        <v>128.23345429669624</v>
      </c>
      <c r="AW49" s="1">
        <f t="shared" si="10"/>
        <v>1.3953796995582703</v>
      </c>
      <c r="AX49" s="1">
        <f t="shared" si="10"/>
        <v>861.67223649471646</v>
      </c>
      <c r="AY49" s="1">
        <f t="shared" si="10"/>
        <v>4.2188867860315256</v>
      </c>
      <c r="AZ49" s="1">
        <f t="shared" si="10"/>
        <v>1036.2446651595958</v>
      </c>
      <c r="BA49" s="1">
        <f t="shared" si="10"/>
        <v>59.39662660931436</v>
      </c>
      <c r="BB49" s="1">
        <f t="shared" si="10"/>
        <v>19.070215988234025</v>
      </c>
      <c r="BC49" s="1">
        <f t="shared" si="10"/>
        <v>3960.5506934811074</v>
      </c>
      <c r="BD49" s="1">
        <f t="shared" si="10"/>
        <v>802.27745258107552</v>
      </c>
      <c r="BE49" s="1">
        <f t="shared" si="10"/>
        <v>118.06871480066732</v>
      </c>
      <c r="BF49" s="1">
        <f t="shared" si="10"/>
        <v>108.51150087649764</v>
      </c>
      <c r="BG49" s="1">
        <f t="shared" si="10"/>
        <v>4.4833949305601495</v>
      </c>
      <c r="BH49" s="1">
        <f t="shared" si="10"/>
        <v>1606.2478759115006</v>
      </c>
      <c r="BI49" s="1">
        <f t="shared" si="10"/>
        <v>46790.242994580083</v>
      </c>
      <c r="BJ49" s="1">
        <f t="shared" si="10"/>
        <v>0</v>
      </c>
      <c r="BK49" s="1">
        <f t="shared" si="10"/>
        <v>25.263873762488021</v>
      </c>
      <c r="BL49" s="1">
        <f t="shared" si="10"/>
        <v>17473.948320241863</v>
      </c>
      <c r="BM49" s="1">
        <f t="shared" si="10"/>
        <v>1521.5671148575971</v>
      </c>
      <c r="BN49" s="1">
        <f t="shared" si="10"/>
        <v>148376.13238462462</v>
      </c>
      <c r="BO49" s="1">
        <f t="shared" si="10"/>
        <v>19749.005131987062</v>
      </c>
      <c r="BP49" s="1"/>
      <c r="BQ49" s="1"/>
      <c r="BR49" s="1"/>
      <c r="BT49" s="24">
        <f>+(P49-B49)/B49</f>
        <v>-0.99058653938173702</v>
      </c>
      <c r="BU49" s="24">
        <f>IF(C49&lt;&gt;0,(AD49-C49)/C49,"")</f>
        <v>-2.0362465177051242E-3</v>
      </c>
      <c r="BV49" s="24">
        <f>IF(D49&lt;&gt;0,(AH49-D49)/D49,"")</f>
        <v>-6.3851988000700032E-3</v>
      </c>
      <c r="BW49" s="24">
        <f t="shared" si="8"/>
        <v>-4.5983231574856587E-3</v>
      </c>
      <c r="BX49" s="24">
        <f t="shared" si="8"/>
        <v>-5.5117779899141539E-3</v>
      </c>
      <c r="BY49" s="24">
        <f>IF(G49&lt;&gt;0,(BH49-G49)/G49,"")</f>
        <v>-1.6032962282144312E-3</v>
      </c>
      <c r="BZ49" s="24">
        <f>IF(H49&lt;&gt;0,(BN49-H49)/H49,"")</f>
        <v>-1.7553310327498651E-3</v>
      </c>
      <c r="CA49" s="24" t="e">
        <f>IF(#REF!&lt;&gt;0,(BO49-#REF!)/#REF!,"")</f>
        <v>#REF!</v>
      </c>
      <c r="CB49" s="24" t="e">
        <f>IF(#REF!&lt;&gt;0,(BR49-#REF!)/#REF!,"")</f>
        <v>#REF!</v>
      </c>
      <c r="CC49" s="24" t="e">
        <f>IF(#REF!&lt;&gt;0,(BS49-#REF!)/#REF!,"")</f>
        <v>#REF!</v>
      </c>
      <c r="CD49" s="24" t="e">
        <f>IF(#REF!&lt;&gt;0,(BT49-#REF!)/#REF!,"")</f>
        <v>#REF!</v>
      </c>
      <c r="CE49" s="24" t="e">
        <f>IF(#REF!&lt;&gt;0,(BU49-#REF!)/#REF!,"")</f>
        <v>#REF!</v>
      </c>
      <c r="CF49" s="24" t="e">
        <f>IF(#REF!&lt;&gt;0,(BV49-#REF!)/#REF!,"")</f>
        <v>#REF!</v>
      </c>
    </row>
    <row r="50" spans="1:84" x14ac:dyDescent="0.3">
      <c r="A50" s="4" t="s">
        <v>74</v>
      </c>
      <c r="B50" s="1">
        <f>SUM(B3:B15)</f>
        <v>1732778.1019346002</v>
      </c>
      <c r="C50" s="1">
        <f t="shared" ref="C50:H50" si="11">SUM(C3:C15)</f>
        <v>7139.1445597060983</v>
      </c>
      <c r="D50" s="1">
        <f t="shared" si="11"/>
        <v>428195.94028306007</v>
      </c>
      <c r="E50" s="1">
        <f>SUM(E3:E15)</f>
        <v>26406.948601267999</v>
      </c>
      <c r="F50" s="1">
        <f t="shared" si="11"/>
        <v>14838.636323146999</v>
      </c>
      <c r="G50" s="1">
        <f t="shared" si="11"/>
        <v>1608.8273026577001</v>
      </c>
      <c r="H50" s="1">
        <f t="shared" si="11"/>
        <v>148637.039592838</v>
      </c>
      <c r="K50" s="1">
        <f t="shared" ref="K50:BO50" si="12">SUM(K3:K15)</f>
        <v>87.738105256920306</v>
      </c>
      <c r="L50" s="1">
        <f t="shared" si="12"/>
        <v>2401.3113288836703</v>
      </c>
      <c r="M50" s="1">
        <f t="shared" si="12"/>
        <v>2401.3113288836703</v>
      </c>
      <c r="N50" s="1">
        <f t="shared" si="12"/>
        <v>781.52971947454273</v>
      </c>
      <c r="O50" s="1">
        <f t="shared" si="12"/>
        <v>6723.9766636063841</v>
      </c>
      <c r="P50" s="1">
        <f t="shared" si="12"/>
        <v>16311.438422749701</v>
      </c>
      <c r="Q50" s="1">
        <f t="shared" si="12"/>
        <v>1730052.0775560611</v>
      </c>
      <c r="R50" s="1">
        <f t="shared" si="12"/>
        <v>11205.166938159859</v>
      </c>
      <c r="S50" s="1">
        <f t="shared" si="12"/>
        <v>3086.469006690264</v>
      </c>
      <c r="T50" s="1">
        <f t="shared" si="12"/>
        <v>5190.181591951663</v>
      </c>
      <c r="U50" s="1">
        <f t="shared" si="12"/>
        <v>0</v>
      </c>
      <c r="V50" s="1">
        <f t="shared" si="12"/>
        <v>3446.6070012245855</v>
      </c>
      <c r="W50" s="1">
        <f t="shared" si="12"/>
        <v>3446.6070012245855</v>
      </c>
      <c r="X50" s="1">
        <f t="shared" si="12"/>
        <v>3403.6801152191715</v>
      </c>
      <c r="Y50" s="1">
        <f t="shared" si="12"/>
        <v>4301.3989620314624</v>
      </c>
      <c r="Z50" s="1">
        <f t="shared" si="12"/>
        <v>34.424055488628071</v>
      </c>
      <c r="AA50" s="1">
        <f t="shared" si="12"/>
        <v>275.16841249176889</v>
      </c>
      <c r="AB50" s="1">
        <f t="shared" si="12"/>
        <v>0</v>
      </c>
      <c r="AC50" s="1">
        <f t="shared" si="12"/>
        <v>56.591478186604363</v>
      </c>
      <c r="AD50" s="1">
        <f t="shared" si="12"/>
        <v>7124.6075014570033</v>
      </c>
      <c r="AE50" s="1">
        <f t="shared" si="12"/>
        <v>0</v>
      </c>
      <c r="AF50" s="1">
        <f t="shared" si="12"/>
        <v>382915.59856984334</v>
      </c>
      <c r="AG50" s="1">
        <f t="shared" si="12"/>
        <v>39142.545393908091</v>
      </c>
      <c r="AH50" s="1">
        <f t="shared" si="12"/>
        <v>425461.82407896983</v>
      </c>
      <c r="AI50" s="1">
        <f t="shared" si="12"/>
        <v>0</v>
      </c>
      <c r="AJ50" s="1">
        <f t="shared" si="12"/>
        <v>6612.6531970221158</v>
      </c>
      <c r="AK50" s="1">
        <f t="shared" si="12"/>
        <v>6.7481934765528635</v>
      </c>
      <c r="AL50" s="1">
        <f t="shared" si="12"/>
        <v>68863.251725934198</v>
      </c>
      <c r="AM50" s="1">
        <f t="shared" si="12"/>
        <v>27.377139319468881</v>
      </c>
      <c r="AN50" s="1">
        <f t="shared" si="12"/>
        <v>9.4997966685865123</v>
      </c>
      <c r="AO50" s="1">
        <f t="shared" si="12"/>
        <v>8248.084247992394</v>
      </c>
      <c r="AP50" s="1">
        <f t="shared" si="12"/>
        <v>149.81384436832607</v>
      </c>
      <c r="AQ50" s="1">
        <f t="shared" si="12"/>
        <v>12.124635793801673</v>
      </c>
      <c r="AR50" s="1">
        <f t="shared" si="12"/>
        <v>1.3554273186228758</v>
      </c>
      <c r="AS50" s="1">
        <f t="shared" si="12"/>
        <v>26285.520917996255</v>
      </c>
      <c r="AT50" s="1">
        <f t="shared" si="12"/>
        <v>14756.849054060736</v>
      </c>
      <c r="AU50" s="1">
        <f t="shared" si="12"/>
        <v>11528.671863935499</v>
      </c>
      <c r="AV50" s="1">
        <f t="shared" si="12"/>
        <v>128.23345429669624</v>
      </c>
      <c r="AW50" s="1">
        <f t="shared" si="12"/>
        <v>1.3953796995582703</v>
      </c>
      <c r="AX50" s="1">
        <f t="shared" si="12"/>
        <v>861.67223649471646</v>
      </c>
      <c r="AY50" s="1">
        <f t="shared" si="12"/>
        <v>4.2188867860315256</v>
      </c>
      <c r="AZ50" s="1">
        <f t="shared" si="12"/>
        <v>1036.2446651595958</v>
      </c>
      <c r="BA50" s="1">
        <f t="shared" si="12"/>
        <v>59.39662660931436</v>
      </c>
      <c r="BB50" s="1">
        <f t="shared" si="12"/>
        <v>19.070215988234025</v>
      </c>
      <c r="BC50" s="1">
        <f t="shared" si="12"/>
        <v>3960.5506934811074</v>
      </c>
      <c r="BD50" s="1">
        <f t="shared" si="12"/>
        <v>802.27745258107552</v>
      </c>
      <c r="BE50" s="1">
        <f t="shared" si="12"/>
        <v>118.06871480066732</v>
      </c>
      <c r="BF50" s="1">
        <f t="shared" si="12"/>
        <v>108.51150087649764</v>
      </c>
      <c r="BG50" s="1">
        <f t="shared" si="12"/>
        <v>4.4833949305601495</v>
      </c>
      <c r="BH50" s="1">
        <f t="shared" si="12"/>
        <v>1606.2478759115006</v>
      </c>
      <c r="BI50" s="1">
        <f t="shared" si="12"/>
        <v>46790.242994580083</v>
      </c>
      <c r="BJ50" s="1">
        <f t="shared" si="12"/>
        <v>0</v>
      </c>
      <c r="BK50" s="1">
        <f t="shared" si="12"/>
        <v>25.263873762488021</v>
      </c>
      <c r="BL50" s="1">
        <f t="shared" si="12"/>
        <v>17473.948320241863</v>
      </c>
      <c r="BM50" s="1">
        <f t="shared" si="12"/>
        <v>1521.5671148575971</v>
      </c>
      <c r="BN50" s="1">
        <f t="shared" si="12"/>
        <v>148376.13238462462</v>
      </c>
      <c r="BO50" s="1">
        <f t="shared" si="12"/>
        <v>19749.005131987062</v>
      </c>
      <c r="BP50" s="1"/>
      <c r="BQ50" s="1"/>
      <c r="BR50" s="1"/>
      <c r="BT50" s="24">
        <f>+(P50-B50)/B50</f>
        <v>-0.99058653938173702</v>
      </c>
      <c r="BU50" s="24">
        <f>IF(C50&lt;&gt;0,(AD50-C50)/C50,"")</f>
        <v>-2.0362465177051242E-3</v>
      </c>
      <c r="BV50" s="24">
        <f>IF(D50&lt;&gt;0,(AH50-D50)/D50,"")</f>
        <v>-6.3851988000700032E-3</v>
      </c>
      <c r="BW50" s="24">
        <f t="shared" si="8"/>
        <v>-4.5983231574856587E-3</v>
      </c>
      <c r="BX50" s="24">
        <f t="shared" si="8"/>
        <v>-5.5117779899141539E-3</v>
      </c>
      <c r="BY50" s="24">
        <f>IF(G50&lt;&gt;0,(BH50-G50)/G50,"")</f>
        <v>-1.6032962282144312E-3</v>
      </c>
      <c r="BZ50" s="24">
        <f>IF(H50&lt;&gt;0,(BN50-H50)/H50,"")</f>
        <v>-1.7553310327498651E-3</v>
      </c>
      <c r="CA50" s="24" t="e">
        <f>IF(#REF!&lt;&gt;0,(BO50-#REF!)/#REF!,"")</f>
        <v>#REF!</v>
      </c>
      <c r="CB50" s="24" t="e">
        <f>IF(#REF!&lt;&gt;0,(BR50-#REF!)/#REF!,"")</f>
        <v>#REF!</v>
      </c>
      <c r="CC50" s="24" t="e">
        <f>IF(#REF!&lt;&gt;0,(BS50-#REF!)/#REF!,"")</f>
        <v>#REF!</v>
      </c>
      <c r="CD50" s="24" t="e">
        <f>IF(#REF!&lt;&gt;0,(BT50-#REF!)/#REF!,"")</f>
        <v>#REF!</v>
      </c>
      <c r="CE50" s="24" t="e">
        <f>IF(#REF!&lt;&gt;0,(BU50-#REF!)/#REF!,"")</f>
        <v>#REF!</v>
      </c>
      <c r="CF50" s="24" t="e">
        <f>IF(#REF!&lt;&gt;0,(BV50-#REF!)/#REF!,"")</f>
        <v>#REF!</v>
      </c>
    </row>
    <row r="51" spans="1:84" x14ac:dyDescent="0.3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O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/>
      <c r="BQ51" s="1"/>
      <c r="BR51" s="1"/>
      <c r="BT51" s="24" t="e">
        <f>+(P51-B51)/B51</f>
        <v>#DIV/0!</v>
      </c>
      <c r="BU51" s="24" t="str">
        <f>IF(C51&lt;&gt;0,(AD51-C51)/C51,"")</f>
        <v/>
      </c>
      <c r="BV51" s="24" t="str">
        <f>IF(D51&lt;&gt;0,(AH51-D51)/D51,"")</f>
        <v/>
      </c>
      <c r="BW51" s="24" t="str">
        <f t="shared" si="8"/>
        <v/>
      </c>
      <c r="BX51" s="24" t="str">
        <f t="shared" si="8"/>
        <v/>
      </c>
      <c r="BY51" s="24" t="str">
        <f>IF(G51&lt;&gt;0,(BH51-G51)/G51,"")</f>
        <v/>
      </c>
      <c r="BZ51" s="24" t="str">
        <f>IF(H51&lt;&gt;0,(BN51-H51)/H51,"")</f>
        <v/>
      </c>
      <c r="CA51" s="24" t="e">
        <f>IF(#REF!&lt;&gt;0,(BO51-#REF!)/#REF!,"")</f>
        <v>#REF!</v>
      </c>
      <c r="CB51" s="24" t="e">
        <f>IF(#REF!&lt;&gt;0,(BR51-#REF!)/#REF!,"")</f>
        <v>#REF!</v>
      </c>
      <c r="CC51" s="24" t="e">
        <f>IF(#REF!&lt;&gt;0,(BS51-#REF!)/#REF!,"")</f>
        <v>#REF!</v>
      </c>
      <c r="CD51" s="24" t="e">
        <f>IF(#REF!&lt;&gt;0,(BT51-#REF!)/#REF!,"")</f>
        <v>#REF!</v>
      </c>
      <c r="CE51" s="24" t="e">
        <f>IF(#REF!&lt;&gt;0,(BU51-#REF!)/#REF!,"")</f>
        <v>#REF!</v>
      </c>
      <c r="CF51" s="24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S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2" sqref="P2:BU34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14" width="9.109375" style="27"/>
    <col min="15" max="15" width="9.109375" style="29"/>
    <col min="16" max="16" width="14.88671875" style="29" bestFit="1" customWidth="1"/>
    <col min="17" max="17" width="5.44140625" style="27" bestFit="1" customWidth="1"/>
    <col min="18" max="18" width="9.88671875" style="27" bestFit="1" customWidth="1"/>
    <col min="19" max="19" width="5.5546875" style="27" bestFit="1" customWidth="1"/>
    <col min="20" max="20" width="14.5546875" style="27" bestFit="1" customWidth="1"/>
    <col min="21" max="21" width="5.5546875" style="27" bestFit="1" customWidth="1"/>
    <col min="22" max="22" width="5.6640625" style="27" bestFit="1" customWidth="1"/>
    <col min="23" max="23" width="13.44140625" style="27" bestFit="1" customWidth="1"/>
    <col min="24" max="24" width="5.6640625" style="27" bestFit="1" customWidth="1"/>
    <col min="25" max="25" width="9.33203125" style="27" bestFit="1" customWidth="1"/>
    <col min="26" max="26" width="5.6640625" style="27" bestFit="1" customWidth="1"/>
    <col min="27" max="27" width="5.6640625" style="27" customWidth="1"/>
    <col min="28" max="28" width="5.6640625" style="27" bestFit="1" customWidth="1"/>
    <col min="29" max="29" width="5.88671875" style="27" bestFit="1" customWidth="1"/>
    <col min="30" max="30" width="6.44140625" style="27" bestFit="1" customWidth="1"/>
    <col min="31" max="31" width="15.44140625" style="27" bestFit="1" customWidth="1"/>
    <col min="32" max="32" width="6.5546875" style="27" bestFit="1" customWidth="1"/>
    <col min="33" max="33" width="5.6640625" style="27" bestFit="1" customWidth="1"/>
    <col min="34" max="34" width="5.109375" style="27" bestFit="1" customWidth="1"/>
    <col min="35" max="35" width="4.109375" style="27" bestFit="1" customWidth="1"/>
    <col min="36" max="36" width="6.5546875" style="27" bestFit="1" customWidth="1"/>
    <col min="37" max="37" width="6.109375" style="27" bestFit="1" customWidth="1"/>
    <col min="38" max="38" width="5.6640625" style="27" bestFit="1" customWidth="1"/>
    <col min="39" max="39" width="10" style="27" bestFit="1" customWidth="1"/>
    <col min="40" max="40" width="7.6640625" style="27" bestFit="1" customWidth="1"/>
    <col min="41" max="41" width="6.6640625" style="27" bestFit="1" customWidth="1"/>
    <col min="42" max="42" width="7.6640625" style="27" bestFit="1" customWidth="1"/>
    <col min="43" max="43" width="5.6640625" style="27" bestFit="1" customWidth="1"/>
    <col min="44" max="44" width="4.33203125" style="27" bestFit="1" customWidth="1"/>
    <col min="45" max="45" width="6.6640625" style="27" bestFit="1" customWidth="1"/>
    <col min="46" max="46" width="4.5546875" style="27" bestFit="1" customWidth="1"/>
    <col min="47" max="47" width="4.109375" style="27" bestFit="1" customWidth="1"/>
    <col min="48" max="48" width="5.6640625" style="27" bestFit="1" customWidth="1"/>
    <col min="49" max="49" width="4.109375" style="27" bestFit="1" customWidth="1"/>
    <col min="50" max="50" width="5.88671875" style="27" bestFit="1" customWidth="1"/>
    <col min="51" max="51" width="3.33203125" style="27" bestFit="1" customWidth="1"/>
    <col min="52" max="52" width="6.6640625" style="27" bestFit="1" customWidth="1"/>
    <col min="53" max="53" width="6.88671875" style="27" bestFit="1" customWidth="1"/>
    <col min="54" max="54" width="5.6640625" style="27" bestFit="1" customWidth="1"/>
    <col min="55" max="55" width="5.109375" style="27" bestFit="1" customWidth="1"/>
    <col min="56" max="56" width="5.33203125" style="27" bestFit="1" customWidth="1"/>
    <col min="57" max="57" width="8.6640625" style="27" bestFit="1" customWidth="1"/>
    <col min="58" max="58" width="4.88671875" style="27" bestFit="1" customWidth="1"/>
    <col min="59" max="59" width="7.88671875" style="27" bestFit="1" customWidth="1"/>
    <col min="60" max="60" width="5.88671875" style="27" bestFit="1" customWidth="1"/>
    <col min="61" max="61" width="6" style="27" bestFit="1" customWidth="1"/>
    <col min="62" max="63" width="5.6640625" style="27" bestFit="1" customWidth="1"/>
    <col min="64" max="64" width="3.88671875" style="27" bestFit="1" customWidth="1"/>
    <col min="65" max="65" width="5.6640625" style="27" bestFit="1" customWidth="1"/>
    <col min="66" max="66" width="3.88671875" style="27" bestFit="1" customWidth="1"/>
    <col min="67" max="67" width="5.6640625" style="27" bestFit="1" customWidth="1"/>
    <col min="68" max="69" width="5.33203125" style="27" bestFit="1" customWidth="1"/>
    <col min="70" max="70" width="6.6640625" style="27" bestFit="1" customWidth="1"/>
    <col min="71" max="71" width="5.6640625" style="27" bestFit="1" customWidth="1"/>
    <col min="72" max="72" width="9.109375" style="27" bestFit="1" customWidth="1"/>
    <col min="73" max="73" width="6.6640625" style="27" bestFit="1" customWidth="1"/>
    <col min="74" max="74" width="7.5546875" style="27" customWidth="1"/>
    <col min="75" max="75" width="8" style="27" bestFit="1" customWidth="1"/>
    <col min="76" max="76" width="6.6640625" style="27" customWidth="1"/>
    <col min="77" max="77" width="9" style="27" bestFit="1" customWidth="1"/>
    <col min="78" max="78" width="7.109375" style="27" customWidth="1"/>
    <col min="79" max="16384" width="9.109375" style="29"/>
  </cols>
  <sheetData>
    <row r="1" spans="1:97" x14ac:dyDescent="0.3">
      <c r="B1" s="27" t="s">
        <v>478</v>
      </c>
      <c r="P1" s="29" t="s">
        <v>480</v>
      </c>
      <c r="BV1" s="27" t="s">
        <v>404</v>
      </c>
      <c r="CB1" s="29" t="s">
        <v>316</v>
      </c>
    </row>
    <row r="2" spans="1:97" x14ac:dyDescent="0.3">
      <c r="A2" s="8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64</v>
      </c>
      <c r="K2" s="29" t="s">
        <v>65</v>
      </c>
      <c r="L2" s="64" t="s">
        <v>317</v>
      </c>
      <c r="M2" s="64" t="s">
        <v>320</v>
      </c>
      <c r="N2" s="64" t="s">
        <v>327</v>
      </c>
      <c r="P2" s="29" t="s">
        <v>227</v>
      </c>
      <c r="Q2" s="27" t="s">
        <v>391</v>
      </c>
      <c r="R2" s="27" t="s">
        <v>178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393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27" t="s">
        <v>394</v>
      </c>
      <c r="AJ2" s="27" t="s">
        <v>144</v>
      </c>
      <c r="AK2" s="27" t="s">
        <v>400</v>
      </c>
      <c r="AL2" s="27" t="s">
        <v>57</v>
      </c>
      <c r="AM2" s="27" t="s">
        <v>128</v>
      </c>
      <c r="AN2" s="27" t="s">
        <v>145</v>
      </c>
      <c r="AO2" s="27" t="s">
        <v>146</v>
      </c>
      <c r="AP2" s="27" t="s">
        <v>60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395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169</v>
      </c>
      <c r="BQ2" s="27" t="s">
        <v>170</v>
      </c>
      <c r="BR2" s="27" t="s">
        <v>171</v>
      </c>
      <c r="BS2" s="27" t="s">
        <v>173</v>
      </c>
      <c r="BT2" s="27" t="s">
        <v>174</v>
      </c>
      <c r="BU2" s="27" t="s">
        <v>175</v>
      </c>
      <c r="BV2" s="29" t="s">
        <v>401</v>
      </c>
      <c r="BW2" s="29" t="s">
        <v>402</v>
      </c>
      <c r="BX2" s="29"/>
      <c r="BY2" s="29" t="s">
        <v>399</v>
      </c>
      <c r="CA2" s="27" t="s">
        <v>141</v>
      </c>
      <c r="CB2" s="27" t="s">
        <v>59</v>
      </c>
      <c r="CC2" s="27" t="s">
        <v>57</v>
      </c>
      <c r="CD2" s="27" t="s">
        <v>60</v>
      </c>
      <c r="CE2" s="27" t="s">
        <v>54</v>
      </c>
      <c r="CF2" s="27" t="s">
        <v>53</v>
      </c>
      <c r="CG2" s="27" t="s">
        <v>61</v>
      </c>
      <c r="CH2" s="27" t="s">
        <v>62</v>
      </c>
      <c r="CI2" s="29" t="s">
        <v>63</v>
      </c>
      <c r="CJ2" s="29" t="s">
        <v>64</v>
      </c>
      <c r="CK2" s="29" t="s">
        <v>65</v>
      </c>
      <c r="CL2" s="64" t="s">
        <v>317</v>
      </c>
      <c r="CM2" s="64" t="s">
        <v>320</v>
      </c>
      <c r="CN2" s="64" t="s">
        <v>327</v>
      </c>
      <c r="CO2" s="64"/>
      <c r="CP2" s="64"/>
      <c r="CQ2" s="64"/>
      <c r="CR2" s="64"/>
      <c r="CS2" s="64"/>
    </row>
    <row r="3" spans="1:97" x14ac:dyDescent="0.3">
      <c r="A3" s="21" t="s">
        <v>89</v>
      </c>
      <c r="B3" s="100">
        <v>75827.653095000001</v>
      </c>
      <c r="C3" s="100">
        <v>138.68294061</v>
      </c>
      <c r="D3" s="100">
        <v>20215.121604</v>
      </c>
      <c r="E3" s="100">
        <v>1300.5088512</v>
      </c>
      <c r="F3" s="100">
        <v>1042.4962581</v>
      </c>
      <c r="G3" s="100">
        <v>502.09099558999998</v>
      </c>
      <c r="H3" s="100">
        <v>7226.9313540000003</v>
      </c>
      <c r="I3" s="100">
        <v>32.625203050000003</v>
      </c>
      <c r="J3" s="100">
        <v>182.11056984999999</v>
      </c>
      <c r="K3" s="100">
        <v>76.471329041999994</v>
      </c>
      <c r="L3" s="100">
        <v>5.4073863565</v>
      </c>
      <c r="M3" s="100">
        <v>27.221487397000001</v>
      </c>
      <c r="N3" s="100">
        <v>11.224248454</v>
      </c>
      <c r="P3" s="29" t="s">
        <v>181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7">
        <v>0</v>
      </c>
      <c r="AB3" s="27">
        <v>0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f>AS3*0.108*92.1006/14.43</f>
        <v>0</v>
      </c>
      <c r="BW3" s="27">
        <f>BU3-AK3*0.966*106.165/128.1705</f>
        <v>0</v>
      </c>
      <c r="BY3" s="27" t="str">
        <f t="shared" ref="BY3:BY34" si="0">IF(BT3&lt;&gt;0,S3+Q3+U3+V3+X3+Z3+AA3+AB3+AC3+AD3+AG3+AH3+AI3+AJ3+AQ3+AS3+BK3+BQ3+BR3+BS3+BU3,"")</f>
        <v/>
      </c>
      <c r="CA3" s="31" t="str">
        <f t="shared" ref="CA3:CA34" si="1">IF(AP3&lt;&gt;0,AF3/AP3,"")</f>
        <v/>
      </c>
      <c r="CB3" s="24">
        <f t="shared" ref="CB3:CB34" si="2">IF(B3&lt;&gt;0,(Y3-B3)/B3,"")</f>
        <v>-1</v>
      </c>
      <c r="CC3" s="24">
        <f t="shared" ref="CC3:CC36" si="3">IF(C3&lt;&gt;0,(AL3-C3)/C3,"")</f>
        <v>-1</v>
      </c>
      <c r="CD3" s="24">
        <f t="shared" ref="CD3:CD36" si="4">IF(D3&lt;&gt;0,(AP3-D3)/D3,"")</f>
        <v>-1</v>
      </c>
      <c r="CE3" s="24">
        <f t="shared" ref="CE3:CE36" si="5">IF(E3&lt;&gt;0,(AZ3-E3)/E3,"")</f>
        <v>-1</v>
      </c>
      <c r="CF3" s="24">
        <f t="shared" ref="CF3:CF36" si="6">IF(F3&lt;&gt;0,(BA3-F3)/F3,"")</f>
        <v>-1</v>
      </c>
      <c r="CG3" s="24">
        <f t="shared" ref="CG3:CG36" si="7">IF(G3&lt;&gt;0,(BO3-G3)/G3,"")</f>
        <v>-1</v>
      </c>
      <c r="CH3" s="24">
        <f t="shared" ref="CH3:CH36" si="8">IF(H3&lt;&gt;0,(BT3-H3)/H3,"")</f>
        <v>-1</v>
      </c>
      <c r="CI3" s="24">
        <f t="shared" ref="CI3:CI34" si="9">IF(I3&lt;&gt;0,(T3-I3)/I3,"")</f>
        <v>-1</v>
      </c>
      <c r="CJ3" s="24">
        <f t="shared" ref="CJ3:CJ34" si="10">IF(J3&lt;&gt;0,(V3-J3)/J3,"")</f>
        <v>-1</v>
      </c>
      <c r="CK3" s="24">
        <f t="shared" ref="CK3:CK34" si="11">IF(K3&lt;&gt;0,(AE3-K3)/K3,"")</f>
        <v>-1</v>
      </c>
      <c r="CL3" s="24">
        <f t="shared" ref="CL3:CL34" si="12">IF(L3&lt;&gt;0,(R3-L3)/L3,"")</f>
        <v>-1</v>
      </c>
      <c r="CM3" s="24">
        <f t="shared" ref="CM3:CM34" si="13">IF(M3&lt;&gt;0,(W3-M3)/M3,"")</f>
        <v>-1</v>
      </c>
      <c r="CN3" s="24">
        <f t="shared" ref="CN3:CN34" si="14">IF(N3&lt;&gt;0,(AK3-N3)/N3,"")</f>
        <v>-1</v>
      </c>
      <c r="CO3" s="24"/>
      <c r="CP3" s="24"/>
      <c r="CQ3" s="24"/>
      <c r="CR3" s="24"/>
      <c r="CS3" s="24"/>
    </row>
    <row r="4" spans="1:97" x14ac:dyDescent="0.3">
      <c r="A4" s="57" t="s">
        <v>90</v>
      </c>
      <c r="B4" s="100">
        <v>322843.80378000002</v>
      </c>
      <c r="C4" s="100">
        <v>482.36256925999999</v>
      </c>
      <c r="D4" s="100">
        <v>79948.242255000005</v>
      </c>
      <c r="E4" s="100">
        <v>2355.0902900999999</v>
      </c>
      <c r="F4" s="100">
        <v>1629.455676</v>
      </c>
      <c r="G4" s="100">
        <v>1093.1161675999999</v>
      </c>
      <c r="H4" s="100">
        <v>26078.622206</v>
      </c>
      <c r="I4" s="100">
        <v>125.67628144</v>
      </c>
      <c r="J4" s="100">
        <v>742.11278953999999</v>
      </c>
      <c r="K4" s="100">
        <v>290.61272107000002</v>
      </c>
      <c r="L4" s="100">
        <v>21.048690304000001</v>
      </c>
      <c r="M4" s="100">
        <v>113.04708103999999</v>
      </c>
      <c r="N4" s="100">
        <v>44.145136561000001</v>
      </c>
      <c r="P4" s="29" t="s">
        <v>336</v>
      </c>
      <c r="Q4" s="27">
        <v>46.686273911076597</v>
      </c>
      <c r="R4" s="27">
        <v>21.0496803682097</v>
      </c>
      <c r="S4" s="27">
        <v>125.679856150042</v>
      </c>
      <c r="T4" s="27">
        <v>125.68114783714</v>
      </c>
      <c r="U4" s="27">
        <v>77.534464574480396</v>
      </c>
      <c r="V4" s="27">
        <v>742.29080207877496</v>
      </c>
      <c r="W4" s="27">
        <v>113.081144527671</v>
      </c>
      <c r="X4" s="27">
        <v>1102.0405393047699</v>
      </c>
      <c r="Y4" s="27">
        <v>322925.34734635102</v>
      </c>
      <c r="Z4" s="27">
        <v>1653.65558778121</v>
      </c>
      <c r="AA4" s="27">
        <v>484.18525505183601</v>
      </c>
      <c r="AB4" s="27">
        <v>523.79525367945803</v>
      </c>
      <c r="AC4" s="27">
        <v>19.152993578823299</v>
      </c>
      <c r="AD4" s="27">
        <v>290.607736129741</v>
      </c>
      <c r="AE4" s="27">
        <v>290.60766298318401</v>
      </c>
      <c r="AF4" s="27">
        <v>639.62558728373995</v>
      </c>
      <c r="AG4" s="27">
        <v>935.08226524248096</v>
      </c>
      <c r="AH4" s="27">
        <v>15.6973350452046</v>
      </c>
      <c r="AI4" s="27">
        <v>11.9602506633597</v>
      </c>
      <c r="AJ4" s="27">
        <v>111.86715590193801</v>
      </c>
      <c r="AK4" s="27">
        <v>44.150955578468498</v>
      </c>
      <c r="AL4" s="27">
        <v>482.4898872887</v>
      </c>
      <c r="AM4" s="27">
        <v>0</v>
      </c>
      <c r="AN4" s="27">
        <v>68763.659014203295</v>
      </c>
      <c r="AO4" s="27">
        <v>10548.530175873701</v>
      </c>
      <c r="AP4" s="27">
        <v>79951.814777360705</v>
      </c>
      <c r="AQ4" s="27">
        <v>891.08972008465696</v>
      </c>
      <c r="AR4" s="27">
        <v>1.94302071793515</v>
      </c>
      <c r="AS4" s="27">
        <v>13098.081380789999</v>
      </c>
      <c r="AT4" s="27">
        <v>10.246737148431601</v>
      </c>
      <c r="AU4" s="27">
        <v>2.0894784084833802</v>
      </c>
      <c r="AV4" s="27">
        <v>823.53535739678205</v>
      </c>
      <c r="AW4" s="27">
        <v>15.9083221173189</v>
      </c>
      <c r="AX4" s="27">
        <v>0.67935914725221402</v>
      </c>
      <c r="AY4" s="27">
        <v>0.57673814822775904</v>
      </c>
      <c r="AZ4" s="27">
        <v>2354.3060904211302</v>
      </c>
      <c r="BA4" s="27">
        <v>1628.7560999561199</v>
      </c>
      <c r="BB4" s="27">
        <v>725.54999046500996</v>
      </c>
      <c r="BC4" s="27">
        <v>7.6904374851876796</v>
      </c>
      <c r="BD4" s="27">
        <v>9.3297742687544399E-2</v>
      </c>
      <c r="BE4" s="27">
        <v>59.972293523371697</v>
      </c>
      <c r="BF4" s="27">
        <v>1.63754043552307</v>
      </c>
      <c r="BG4" s="27">
        <v>90.509879903216998</v>
      </c>
      <c r="BH4" s="27">
        <v>13.7903508104741</v>
      </c>
      <c r="BI4" s="27">
        <v>3.3632878078892299</v>
      </c>
      <c r="BJ4" s="27">
        <v>434.62580113207298</v>
      </c>
      <c r="BK4" s="27">
        <v>72.442760357104603</v>
      </c>
      <c r="BL4" s="27">
        <v>9.0869770994890793</v>
      </c>
      <c r="BM4" s="27">
        <v>152.54629232185201</v>
      </c>
      <c r="BN4" s="27">
        <v>0.46092860993071899</v>
      </c>
      <c r="BO4" s="27">
        <v>1093.40123921802</v>
      </c>
      <c r="BP4" s="27">
        <v>0</v>
      </c>
      <c r="BQ4" s="27">
        <v>0.91631549893990805</v>
      </c>
      <c r="BR4" s="27">
        <v>3087.54705623064</v>
      </c>
      <c r="BS4" s="27">
        <v>295.63721316159302</v>
      </c>
      <c r="BT4" s="27">
        <v>26084.365750535901</v>
      </c>
      <c r="BU4" s="27">
        <v>4578.1669572992196</v>
      </c>
      <c r="BV4" s="27">
        <f t="shared" ref="BV4:BV34" si="15">AS4*0.108*92.1006/14.43</f>
        <v>9028.7487618929626</v>
      </c>
      <c r="BW4" s="27">
        <f t="shared" ref="BW4:BW34" si="16">BU4-AK4*0.966*106.165/128.1705</f>
        <v>4542.8396513417447</v>
      </c>
      <c r="BY4" s="27">
        <f t="shared" si="0"/>
        <v>28164.117172515354</v>
      </c>
      <c r="CA4" s="31">
        <f t="shared" si="1"/>
        <v>8.0001384466992422E-3</v>
      </c>
      <c r="CB4" s="24">
        <f t="shared" si="2"/>
        <v>2.5257900382863512E-4</v>
      </c>
      <c r="CC4" s="24">
        <f t="shared" si="3"/>
        <v>2.63946742168112E-4</v>
      </c>
      <c r="CD4" s="24">
        <f t="shared" si="4"/>
        <v>4.4685439728690279E-5</v>
      </c>
      <c r="CE4" s="24">
        <f t="shared" si="5"/>
        <v>-3.3298072781594128E-4</v>
      </c>
      <c r="CF4" s="24">
        <f t="shared" si="6"/>
        <v>-4.2933112829277265E-4</v>
      </c>
      <c r="CG4" s="24">
        <f t="shared" si="7"/>
        <v>2.6078803559000937E-4</v>
      </c>
      <c r="CH4" s="24">
        <f t="shared" si="8"/>
        <v>2.2023956981052264E-4</v>
      </c>
      <c r="CI4" s="24">
        <f t="shared" si="9"/>
        <v>3.8721683075332955E-5</v>
      </c>
      <c r="CJ4" s="24">
        <f t="shared" si="10"/>
        <v>2.3987261947783751E-4</v>
      </c>
      <c r="CK4" s="24">
        <f t="shared" si="11"/>
        <v>-1.7404905048146502E-5</v>
      </c>
      <c r="CL4" s="24">
        <f t="shared" si="12"/>
        <v>4.7036855756795858E-5</v>
      </c>
      <c r="CM4" s="24">
        <f t="shared" si="13"/>
        <v>3.0132124914355535E-4</v>
      </c>
      <c r="CN4" s="24">
        <f t="shared" si="14"/>
        <v>1.3181559559694456E-4</v>
      </c>
      <c r="CO4" s="24"/>
      <c r="CP4" s="24"/>
      <c r="CQ4" s="24"/>
      <c r="CR4" s="24"/>
      <c r="CS4" s="24"/>
    </row>
    <row r="5" spans="1:97" x14ac:dyDescent="0.3">
      <c r="A5" s="21" t="s">
        <v>91</v>
      </c>
      <c r="B5" s="100">
        <v>93162.003454000005</v>
      </c>
      <c r="C5" s="100">
        <v>128.73113393</v>
      </c>
      <c r="D5" s="100">
        <v>21442.433091999999</v>
      </c>
      <c r="E5" s="100">
        <v>1200.1016175</v>
      </c>
      <c r="F5" s="100">
        <v>961.42032151000001</v>
      </c>
      <c r="G5" s="100">
        <v>474.37176104999998</v>
      </c>
      <c r="H5" s="100">
        <v>7289.8293880000001</v>
      </c>
      <c r="I5" s="100">
        <v>33.379093605000001</v>
      </c>
      <c r="J5" s="100">
        <v>198.46335359</v>
      </c>
      <c r="K5" s="100">
        <v>77.297874648999993</v>
      </c>
      <c r="L5" s="100">
        <v>5.5775094856000003</v>
      </c>
      <c r="M5" s="100">
        <v>29.764318369000001</v>
      </c>
      <c r="N5" s="100">
        <v>11.725031954</v>
      </c>
      <c r="P5" s="29" t="s">
        <v>182</v>
      </c>
      <c r="Q5" s="27">
        <v>7.1413139672503396</v>
      </c>
      <c r="R5" s="27">
        <v>3.0238656672676099</v>
      </c>
      <c r="S5" s="27">
        <v>17.9049595739341</v>
      </c>
      <c r="T5" s="27">
        <v>17.9050973377046</v>
      </c>
      <c r="U5" s="27">
        <v>11.222559371682699</v>
      </c>
      <c r="V5" s="27">
        <v>113.23752314672301</v>
      </c>
      <c r="W5" s="27">
        <v>17.488596837245701</v>
      </c>
      <c r="X5" s="27">
        <v>158.58579543665201</v>
      </c>
      <c r="Y5" s="27">
        <v>52060.377086040797</v>
      </c>
      <c r="Z5" s="27">
        <v>249.64633932234301</v>
      </c>
      <c r="AA5" s="27">
        <v>73.083408093751501</v>
      </c>
      <c r="AB5" s="27">
        <v>77.230660181319095</v>
      </c>
      <c r="AC5" s="27">
        <v>2.9368668299393801</v>
      </c>
      <c r="AD5" s="27">
        <v>40.785476695447997</v>
      </c>
      <c r="AE5" s="27">
        <v>40.7854886107244</v>
      </c>
      <c r="AF5" s="27">
        <v>95.407563132106404</v>
      </c>
      <c r="AG5" s="27">
        <v>151.132240622144</v>
      </c>
      <c r="AH5" s="27">
        <v>2.4874174104187099</v>
      </c>
      <c r="AI5" s="27">
        <v>1.59898256177075</v>
      </c>
      <c r="AJ5" s="27">
        <v>17.840142752900402</v>
      </c>
      <c r="AK5" s="27">
        <v>6.4194298450668903</v>
      </c>
      <c r="AL5" s="27">
        <v>69.209629965222106</v>
      </c>
      <c r="AM5" s="27">
        <v>0</v>
      </c>
      <c r="AN5" s="27">
        <v>10291.6569594955</v>
      </c>
      <c r="AO5" s="27">
        <v>1538.83999250428</v>
      </c>
      <c r="AP5" s="27">
        <v>11925.904515131901</v>
      </c>
      <c r="AQ5" s="27">
        <v>134.844993106147</v>
      </c>
      <c r="AR5" s="27">
        <v>0.25101837331966398</v>
      </c>
      <c r="AS5" s="27">
        <v>2051.8412455662301</v>
      </c>
      <c r="AT5" s="27">
        <v>1.3065142391022699</v>
      </c>
      <c r="AU5" s="27">
        <v>0.25912523575676399</v>
      </c>
      <c r="AV5" s="27">
        <v>112.64594553481299</v>
      </c>
      <c r="AW5" s="27">
        <v>1.8761414485468699</v>
      </c>
      <c r="AX5" s="27">
        <v>7.3807045861648796E-2</v>
      </c>
      <c r="AY5" s="27">
        <v>7.4267545098298596E-2</v>
      </c>
      <c r="AZ5" s="27">
        <v>556.85404068310197</v>
      </c>
      <c r="BA5" s="27">
        <v>453.92950599612999</v>
      </c>
      <c r="BB5" s="27">
        <v>102.924534686971</v>
      </c>
      <c r="BC5" s="27">
        <v>0.79565827477306095</v>
      </c>
      <c r="BD5" s="27">
        <v>1.04812028417577E-2</v>
      </c>
      <c r="BE5" s="27">
        <v>6.9501256303840897</v>
      </c>
      <c r="BF5" s="27">
        <v>0.197069192061156</v>
      </c>
      <c r="BG5" s="27">
        <v>11.578538225389501</v>
      </c>
      <c r="BH5" s="27">
        <v>1.8225188688084499</v>
      </c>
      <c r="BI5" s="27">
        <v>0.42309912972546898</v>
      </c>
      <c r="BJ5" s="27">
        <v>55.7380985135336</v>
      </c>
      <c r="BK5" s="27">
        <v>10.514555572907399</v>
      </c>
      <c r="BL5" s="27">
        <v>1.00437180949861</v>
      </c>
      <c r="BM5" s="27">
        <v>258.86968622717501</v>
      </c>
      <c r="BN5" s="27">
        <v>5.3039499440577099E-2</v>
      </c>
      <c r="BO5" s="27">
        <v>247.084174980847</v>
      </c>
      <c r="BP5" s="27">
        <v>0</v>
      </c>
      <c r="BQ5" s="27">
        <v>0.11961775293284101</v>
      </c>
      <c r="BR5" s="27">
        <v>480.29407302395799</v>
      </c>
      <c r="BS5" s="27">
        <v>46.259927934654897</v>
      </c>
      <c r="BT5" s="27">
        <v>4040.01131709629</v>
      </c>
      <c r="BU5" s="27">
        <v>697.13187302997699</v>
      </c>
      <c r="BV5" s="27">
        <f t="shared" si="15"/>
        <v>1414.37196539923</v>
      </c>
      <c r="BW5" s="27">
        <f t="shared" si="16"/>
        <v>691.99537803823966</v>
      </c>
      <c r="BY5" s="27">
        <f t="shared" si="0"/>
        <v>4345.8399719530844</v>
      </c>
      <c r="CA5" s="31">
        <f t="shared" si="1"/>
        <v>8.0000274202305394E-3</v>
      </c>
      <c r="CB5" s="24">
        <f t="shared" si="2"/>
        <v>-0.44118444048118494</v>
      </c>
      <c r="CC5" s="24">
        <f t="shared" si="3"/>
        <v>-0.46237069578788798</v>
      </c>
      <c r="CD5" s="24">
        <f t="shared" si="4"/>
        <v>-0.44381757126333948</v>
      </c>
      <c r="CE5" s="24">
        <f t="shared" si="5"/>
        <v>-0.53599425868359685</v>
      </c>
      <c r="CF5" s="24">
        <f t="shared" si="6"/>
        <v>-0.52785530340861586</v>
      </c>
      <c r="CG5" s="24">
        <f t="shared" si="7"/>
        <v>-0.47913388766241566</v>
      </c>
      <c r="CH5" s="24">
        <f t="shared" si="8"/>
        <v>-0.44580166392554127</v>
      </c>
      <c r="CI5" s="24">
        <f t="shared" si="9"/>
        <v>-0.46358347684364576</v>
      </c>
      <c r="CJ5" s="24">
        <f t="shared" si="10"/>
        <v>-0.42942855142588537</v>
      </c>
      <c r="CK5" s="24">
        <f t="shared" si="11"/>
        <v>-0.47235950799519111</v>
      </c>
      <c r="CL5" s="24">
        <f t="shared" si="12"/>
        <v>-0.45784661145362127</v>
      </c>
      <c r="CM5" s="24">
        <f t="shared" si="13"/>
        <v>-0.41243079648481568</v>
      </c>
      <c r="CN5" s="24">
        <f t="shared" si="14"/>
        <v>-0.45250214496201019</v>
      </c>
      <c r="CO5" s="24"/>
      <c r="CP5" s="24"/>
      <c r="CQ5" s="24"/>
      <c r="CR5" s="24"/>
      <c r="CS5" s="24"/>
    </row>
    <row r="6" spans="1:97" x14ac:dyDescent="0.3">
      <c r="A6" s="21" t="s">
        <v>92</v>
      </c>
      <c r="B6" s="100">
        <v>59768.698308999999</v>
      </c>
      <c r="C6" s="100">
        <v>70.838441752999998</v>
      </c>
      <c r="D6" s="100">
        <v>10133.530605</v>
      </c>
      <c r="E6" s="100">
        <v>657.47785008999995</v>
      </c>
      <c r="F6" s="100">
        <v>526.47370092999995</v>
      </c>
      <c r="G6" s="100">
        <v>273.18783661999998</v>
      </c>
      <c r="H6" s="100">
        <v>4104.4206771999998</v>
      </c>
      <c r="I6" s="100">
        <v>18.480657532999999</v>
      </c>
      <c r="J6" s="100">
        <v>110.44218004</v>
      </c>
      <c r="K6" s="100">
        <v>42.825526486000001</v>
      </c>
      <c r="L6" s="100">
        <v>3.0799074552999999</v>
      </c>
      <c r="M6" s="100">
        <v>16.403621927</v>
      </c>
      <c r="N6" s="100">
        <v>6.5004809975000004</v>
      </c>
      <c r="P6" s="29" t="s">
        <v>183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f t="shared" si="15"/>
        <v>0</v>
      </c>
      <c r="BW6" s="27">
        <f t="shared" si="16"/>
        <v>0</v>
      </c>
      <c r="BY6" s="27" t="str">
        <f t="shared" si="0"/>
        <v/>
      </c>
      <c r="CA6" s="31" t="str">
        <f t="shared" si="1"/>
        <v/>
      </c>
      <c r="CB6" s="24">
        <f t="shared" si="2"/>
        <v>-1</v>
      </c>
      <c r="CC6" s="24">
        <f t="shared" si="3"/>
        <v>-1</v>
      </c>
      <c r="CD6" s="24">
        <f t="shared" si="4"/>
        <v>-1</v>
      </c>
      <c r="CE6" s="24">
        <f t="shared" si="5"/>
        <v>-1</v>
      </c>
      <c r="CF6" s="24">
        <f t="shared" si="6"/>
        <v>-1</v>
      </c>
      <c r="CG6" s="24">
        <f t="shared" si="7"/>
        <v>-1</v>
      </c>
      <c r="CH6" s="24">
        <f t="shared" si="8"/>
        <v>-1</v>
      </c>
      <c r="CI6" s="24">
        <f t="shared" si="9"/>
        <v>-1</v>
      </c>
      <c r="CJ6" s="24">
        <f t="shared" si="10"/>
        <v>-1</v>
      </c>
      <c r="CK6" s="24">
        <f t="shared" si="11"/>
        <v>-1</v>
      </c>
      <c r="CL6" s="24">
        <f t="shared" si="12"/>
        <v>-1</v>
      </c>
      <c r="CM6" s="24">
        <f t="shared" si="13"/>
        <v>-1</v>
      </c>
      <c r="CN6" s="24">
        <f t="shared" si="14"/>
        <v>-1</v>
      </c>
      <c r="CO6" s="24"/>
      <c r="CP6" s="24"/>
      <c r="CQ6" s="24"/>
      <c r="CR6" s="24"/>
      <c r="CS6" s="24"/>
    </row>
    <row r="7" spans="1:97" x14ac:dyDescent="0.3">
      <c r="A7" s="21" t="s">
        <v>93</v>
      </c>
      <c r="B7" s="100">
        <v>174136.96105000001</v>
      </c>
      <c r="C7" s="100">
        <v>284.01654041</v>
      </c>
      <c r="D7" s="100">
        <v>41371.061306000003</v>
      </c>
      <c r="E7" s="100">
        <v>1355.5355955</v>
      </c>
      <c r="F7" s="100">
        <v>931.87442011999997</v>
      </c>
      <c r="G7" s="100">
        <v>663.18797658000005</v>
      </c>
      <c r="H7" s="100">
        <v>15816.392426</v>
      </c>
      <c r="I7" s="100">
        <v>67.062584047000001</v>
      </c>
      <c r="J7" s="100">
        <v>376.87479137999998</v>
      </c>
      <c r="K7" s="100">
        <v>156.95380825000001</v>
      </c>
      <c r="L7" s="100">
        <v>11.085515353</v>
      </c>
      <c r="M7" s="100">
        <v>55.641930141000003</v>
      </c>
      <c r="N7" s="100">
        <v>23.101203321</v>
      </c>
      <c r="P7" s="29" t="s">
        <v>184</v>
      </c>
      <c r="Q7" s="27">
        <v>22.067350152829398</v>
      </c>
      <c r="R7" s="27">
        <v>11.085102209735201</v>
      </c>
      <c r="S7" s="27">
        <v>67.059257370267105</v>
      </c>
      <c r="T7" s="27">
        <v>67.059884387233794</v>
      </c>
      <c r="U7" s="27">
        <v>40.986406952909299</v>
      </c>
      <c r="V7" s="27">
        <v>376.971916380214</v>
      </c>
      <c r="W7" s="27">
        <v>55.658022878660802</v>
      </c>
      <c r="X7" s="27">
        <v>573.56173205709899</v>
      </c>
      <c r="Y7" s="27">
        <v>174177.85394026499</v>
      </c>
      <c r="Z7" s="27">
        <v>819.02350501408705</v>
      </c>
      <c r="AA7" s="27">
        <v>242.554108593667</v>
      </c>
      <c r="AB7" s="27">
        <v>275.624186463473</v>
      </c>
      <c r="AC7" s="27">
        <v>8.9371056766599999</v>
      </c>
      <c r="AD7" s="27">
        <v>156.938375682578</v>
      </c>
      <c r="AE7" s="27">
        <v>156.938365058123</v>
      </c>
      <c r="AF7" s="27">
        <v>330.97221211329497</v>
      </c>
      <c r="AG7" s="27">
        <v>596.70863664277897</v>
      </c>
      <c r="AH7" s="27">
        <v>7.3226436133269397</v>
      </c>
      <c r="AI7" s="27">
        <v>6.8712724342796703</v>
      </c>
      <c r="AJ7" s="27">
        <v>49.103410632746503</v>
      </c>
      <c r="AK7" s="27">
        <v>23.1026913348236</v>
      </c>
      <c r="AL7" s="27">
        <v>284.08545080441098</v>
      </c>
      <c r="AM7" s="27">
        <v>0</v>
      </c>
      <c r="AN7" s="27">
        <v>35661.461673638703</v>
      </c>
      <c r="AO7" s="27">
        <v>5379.0793238865199</v>
      </c>
      <c r="AP7" s="27">
        <v>41371.513209638601</v>
      </c>
      <c r="AQ7" s="27">
        <v>470.00338654717598</v>
      </c>
      <c r="AR7" s="27">
        <v>1.0904030549446899</v>
      </c>
      <c r="AS7" s="27">
        <v>8386.1555716529692</v>
      </c>
      <c r="AT7" s="27">
        <v>5.7538913374890397</v>
      </c>
      <c r="AU7" s="27">
        <v>1.2107426349642001</v>
      </c>
      <c r="AV7" s="27">
        <v>477.96849793592202</v>
      </c>
      <c r="AW7" s="27">
        <v>9.0318020282522298</v>
      </c>
      <c r="AX7" s="27">
        <v>0.39998600472891399</v>
      </c>
      <c r="AY7" s="27">
        <v>0.325488246388553</v>
      </c>
      <c r="AZ7" s="27">
        <v>1355.1731049494799</v>
      </c>
      <c r="BA7" s="27">
        <v>931.55854606678895</v>
      </c>
      <c r="BB7" s="27">
        <v>423.614558882697</v>
      </c>
      <c r="BC7" s="27">
        <v>4.5023033427580899</v>
      </c>
      <c r="BD7" s="27">
        <v>5.4934558772466398E-2</v>
      </c>
      <c r="BE7" s="27">
        <v>34.334896357413299</v>
      </c>
      <c r="BF7" s="27">
        <v>0.95719187795212601</v>
      </c>
      <c r="BG7" s="27">
        <v>50.555568820031098</v>
      </c>
      <c r="BH7" s="27">
        <v>7.61381552825498</v>
      </c>
      <c r="BI7" s="27">
        <v>1.9049836962692199</v>
      </c>
      <c r="BJ7" s="27">
        <v>242.23153626878701</v>
      </c>
      <c r="BK7" s="27">
        <v>43.550016795681501</v>
      </c>
      <c r="BL7" s="27">
        <v>5.29672605808077</v>
      </c>
      <c r="BM7" s="27">
        <v>88.060021517110599</v>
      </c>
      <c r="BN7" s="27">
        <v>0.26575679866840801</v>
      </c>
      <c r="BO7" s="27">
        <v>663.33844154830604</v>
      </c>
      <c r="BP7" s="27">
        <v>0</v>
      </c>
      <c r="BQ7" s="27">
        <v>0.53582078524439003</v>
      </c>
      <c r="BR7" s="27">
        <v>1868.2653422854601</v>
      </c>
      <c r="BS7" s="27">
        <v>176.925223207725</v>
      </c>
      <c r="BT7" s="27">
        <v>15819.8072332545</v>
      </c>
      <c r="BU7" s="27">
        <v>2711.9203863323701</v>
      </c>
      <c r="BV7" s="27">
        <f t="shared" si="15"/>
        <v>5780.7315081773249</v>
      </c>
      <c r="BW7" s="27">
        <f t="shared" si="16"/>
        <v>2693.4348103231287</v>
      </c>
      <c r="BY7" s="27">
        <f t="shared" si="0"/>
        <v>16901.085655273542</v>
      </c>
      <c r="CA7" s="31">
        <f t="shared" si="1"/>
        <v>8.000002572692606E-3</v>
      </c>
      <c r="CB7" s="24">
        <f t="shared" si="2"/>
        <v>2.3483176700917068E-4</v>
      </c>
      <c r="CC7" s="24">
        <f t="shared" si="3"/>
        <v>2.4262810296717203E-4</v>
      </c>
      <c r="CD7" s="24">
        <f t="shared" si="4"/>
        <v>1.0923182155149297E-5</v>
      </c>
      <c r="CE7" s="24">
        <f t="shared" si="5"/>
        <v>-2.6741499944630458E-4</v>
      </c>
      <c r="CF7" s="24">
        <f t="shared" si="6"/>
        <v>-3.3896633107532103E-4</v>
      </c>
      <c r="CG7" s="24">
        <f t="shared" si="7"/>
        <v>2.2688132719461617E-4</v>
      </c>
      <c r="CH7" s="24">
        <f t="shared" si="8"/>
        <v>2.1590304302806661E-4</v>
      </c>
      <c r="CI7" s="24">
        <f t="shared" si="9"/>
        <v>-4.0255826770940555E-5</v>
      </c>
      <c r="CJ7" s="24">
        <f t="shared" si="10"/>
        <v>2.5771158601077814E-4</v>
      </c>
      <c r="CK7" s="24">
        <f t="shared" si="11"/>
        <v>-9.8393228231921445E-5</v>
      </c>
      <c r="CL7" s="24">
        <f t="shared" si="12"/>
        <v>-3.7268746796451416E-5</v>
      </c>
      <c r="CM7" s="24">
        <f t="shared" si="13"/>
        <v>2.8921961585478244E-4</v>
      </c>
      <c r="CN7" s="24">
        <f t="shared" si="14"/>
        <v>6.4412827458538882E-5</v>
      </c>
      <c r="CO7" s="24"/>
      <c r="CP7" s="24"/>
      <c r="CQ7" s="24"/>
      <c r="CR7" s="24"/>
      <c r="CS7" s="24"/>
    </row>
    <row r="8" spans="1:97" x14ac:dyDescent="0.3">
      <c r="A8" s="21" t="s">
        <v>94</v>
      </c>
      <c r="B8" s="100">
        <v>67099.638951000001</v>
      </c>
      <c r="C8" s="100">
        <v>84.050765835999997</v>
      </c>
      <c r="D8" s="100">
        <v>12400.040515999999</v>
      </c>
      <c r="E8" s="100">
        <v>780.10796440000001</v>
      </c>
      <c r="F8" s="100">
        <v>624.66930546000003</v>
      </c>
      <c r="G8" s="100">
        <v>318.56261906999998</v>
      </c>
      <c r="H8" s="100">
        <v>4946.0825377000001</v>
      </c>
      <c r="I8" s="100">
        <v>21.836092488999999</v>
      </c>
      <c r="J8" s="100">
        <v>130.57540921</v>
      </c>
      <c r="K8" s="100">
        <v>50.594621226999998</v>
      </c>
      <c r="L8" s="100">
        <v>3.6417469279999999</v>
      </c>
      <c r="M8" s="100">
        <v>19.392665312999998</v>
      </c>
      <c r="N8" s="100">
        <v>7.6756721459000001</v>
      </c>
      <c r="P8" s="29" t="s">
        <v>185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f t="shared" si="15"/>
        <v>0</v>
      </c>
      <c r="BW8" s="27">
        <f t="shared" si="16"/>
        <v>0</v>
      </c>
      <c r="BY8" s="27" t="str">
        <f t="shared" si="0"/>
        <v/>
      </c>
      <c r="CA8" s="31" t="str">
        <f t="shared" si="1"/>
        <v/>
      </c>
      <c r="CB8" s="24">
        <f t="shared" si="2"/>
        <v>-1</v>
      </c>
      <c r="CC8" s="24">
        <f t="shared" si="3"/>
        <v>-1</v>
      </c>
      <c r="CD8" s="24">
        <f t="shared" si="4"/>
        <v>-1</v>
      </c>
      <c r="CE8" s="24">
        <f t="shared" si="5"/>
        <v>-1</v>
      </c>
      <c r="CF8" s="24">
        <f t="shared" si="6"/>
        <v>-1</v>
      </c>
      <c r="CG8" s="24">
        <f t="shared" si="7"/>
        <v>-1</v>
      </c>
      <c r="CH8" s="24">
        <f t="shared" si="8"/>
        <v>-1</v>
      </c>
      <c r="CI8" s="24">
        <f t="shared" si="9"/>
        <v>-1</v>
      </c>
      <c r="CJ8" s="24">
        <f t="shared" si="10"/>
        <v>-1</v>
      </c>
      <c r="CK8" s="24">
        <f t="shared" si="11"/>
        <v>-1</v>
      </c>
      <c r="CL8" s="24">
        <f t="shared" si="12"/>
        <v>-1</v>
      </c>
      <c r="CM8" s="24">
        <f t="shared" si="13"/>
        <v>-1</v>
      </c>
      <c r="CN8" s="24">
        <f t="shared" si="14"/>
        <v>-1</v>
      </c>
      <c r="CO8" s="24"/>
      <c r="CP8" s="24"/>
      <c r="CQ8" s="24"/>
      <c r="CR8" s="24"/>
      <c r="CS8" s="24"/>
    </row>
    <row r="9" spans="1:97" x14ac:dyDescent="0.3">
      <c r="A9" s="21" t="s">
        <v>95</v>
      </c>
      <c r="B9" s="100">
        <v>128175.3922</v>
      </c>
      <c r="C9" s="100">
        <v>167.70115405000001</v>
      </c>
      <c r="D9" s="100">
        <v>25101.194373999999</v>
      </c>
      <c r="E9" s="100">
        <v>1556.5074085000001</v>
      </c>
      <c r="F9" s="100">
        <v>1246.3682681</v>
      </c>
      <c r="G9" s="100">
        <v>627.48769564999998</v>
      </c>
      <c r="H9" s="100">
        <v>9480.2290259000001</v>
      </c>
      <c r="I9" s="100">
        <v>43.442362457000002</v>
      </c>
      <c r="J9" s="100">
        <v>258.21646852999999</v>
      </c>
      <c r="K9" s="100">
        <v>100.65360364</v>
      </c>
      <c r="L9" s="100">
        <v>7.2494397739999998</v>
      </c>
      <c r="M9" s="100">
        <v>38.602016499999998</v>
      </c>
      <c r="N9" s="100">
        <v>15.263417185</v>
      </c>
      <c r="P9" s="29" t="s">
        <v>186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f t="shared" si="15"/>
        <v>0</v>
      </c>
      <c r="BW9" s="27">
        <f t="shared" si="16"/>
        <v>0</v>
      </c>
      <c r="BY9" s="27" t="str">
        <f t="shared" si="0"/>
        <v/>
      </c>
      <c r="CA9" s="31" t="str">
        <f t="shared" si="1"/>
        <v/>
      </c>
      <c r="CB9" s="24">
        <f t="shared" si="2"/>
        <v>-1</v>
      </c>
      <c r="CC9" s="24">
        <f t="shared" si="3"/>
        <v>-1</v>
      </c>
      <c r="CD9" s="24">
        <f t="shared" si="4"/>
        <v>-1</v>
      </c>
      <c r="CE9" s="24">
        <f t="shared" si="5"/>
        <v>-1</v>
      </c>
      <c r="CF9" s="24">
        <f t="shared" si="6"/>
        <v>-1</v>
      </c>
      <c r="CG9" s="24">
        <f t="shared" si="7"/>
        <v>-1</v>
      </c>
      <c r="CH9" s="24">
        <f t="shared" si="8"/>
        <v>-1</v>
      </c>
      <c r="CI9" s="24">
        <f t="shared" si="9"/>
        <v>-1</v>
      </c>
      <c r="CJ9" s="24">
        <f t="shared" si="10"/>
        <v>-1</v>
      </c>
      <c r="CK9" s="24">
        <f t="shared" si="11"/>
        <v>-1</v>
      </c>
      <c r="CL9" s="24">
        <f t="shared" si="12"/>
        <v>-1</v>
      </c>
      <c r="CM9" s="24">
        <f t="shared" si="13"/>
        <v>-1</v>
      </c>
      <c r="CN9" s="24">
        <f t="shared" si="14"/>
        <v>-1</v>
      </c>
      <c r="CO9" s="24"/>
      <c r="CP9" s="24"/>
      <c r="CQ9" s="24"/>
      <c r="CR9" s="24"/>
      <c r="CS9" s="24"/>
    </row>
    <row r="10" spans="1:97" x14ac:dyDescent="0.3">
      <c r="A10" s="57" t="s">
        <v>96</v>
      </c>
      <c r="B10" s="100">
        <v>284904.76890000002</v>
      </c>
      <c r="C10" s="100">
        <v>501.68341445999999</v>
      </c>
      <c r="D10" s="100">
        <v>82624.758184999999</v>
      </c>
      <c r="E10" s="100">
        <v>2430.4003581000002</v>
      </c>
      <c r="F10" s="100">
        <v>1677.8949998000001</v>
      </c>
      <c r="G10" s="100">
        <v>1145.9448648</v>
      </c>
      <c r="H10" s="100">
        <v>26831.546789</v>
      </c>
      <c r="I10" s="100">
        <v>118.82921468000001</v>
      </c>
      <c r="J10" s="100">
        <v>664.30827107000005</v>
      </c>
      <c r="K10" s="100">
        <v>277.74238385000001</v>
      </c>
      <c r="L10" s="100">
        <v>19.685990085</v>
      </c>
      <c r="M10" s="100">
        <v>99.374892528000004</v>
      </c>
      <c r="N10" s="100">
        <v>40.946763345999997</v>
      </c>
      <c r="P10" s="29" t="s">
        <v>187</v>
      </c>
      <c r="Q10" s="27">
        <v>39.272943269152798</v>
      </c>
      <c r="R10" s="27">
        <v>19.686398689945399</v>
      </c>
      <c r="S10" s="27">
        <v>118.830254399277</v>
      </c>
      <c r="T10" s="27">
        <v>118.831171540821</v>
      </c>
      <c r="U10" s="27">
        <v>72.646526368293095</v>
      </c>
      <c r="V10" s="27">
        <v>664.50478456632595</v>
      </c>
      <c r="W10" s="27">
        <v>99.408955375072907</v>
      </c>
      <c r="X10" s="27">
        <v>1012.76003457764</v>
      </c>
      <c r="Y10" s="27">
        <v>284987.33799037599</v>
      </c>
      <c r="Z10" s="27">
        <v>1453.6592867955801</v>
      </c>
      <c r="AA10" s="27">
        <v>429.98407903165401</v>
      </c>
      <c r="AB10" s="27">
        <v>487.56772920530699</v>
      </c>
      <c r="AC10" s="27">
        <v>15.9067991914181</v>
      </c>
      <c r="AD10" s="27">
        <v>277.73117113294802</v>
      </c>
      <c r="AE10" s="27">
        <v>277.73111944381702</v>
      </c>
      <c r="AF10" s="27">
        <v>661.03798678417195</v>
      </c>
      <c r="AG10" s="27">
        <v>988.10612438384601</v>
      </c>
      <c r="AH10" s="27">
        <v>12.887949006343201</v>
      </c>
      <c r="AI10" s="27">
        <v>12.175510611943499</v>
      </c>
      <c r="AJ10" s="27">
        <v>87.477200889257603</v>
      </c>
      <c r="AK10" s="27">
        <v>40.9515068136755</v>
      </c>
      <c r="AL10" s="27">
        <v>501.82462366551403</v>
      </c>
      <c r="AM10" s="27">
        <v>0</v>
      </c>
      <c r="AN10" s="27">
        <v>71025.091660620499</v>
      </c>
      <c r="AO10" s="27">
        <v>10943.596934671499</v>
      </c>
      <c r="AP10" s="27">
        <v>82629.726582076197</v>
      </c>
      <c r="AQ10" s="27">
        <v>822.86077533248397</v>
      </c>
      <c r="AR10" s="27">
        <v>1.9877082893786799</v>
      </c>
      <c r="AS10" s="27">
        <v>14042.986730660799</v>
      </c>
      <c r="AT10" s="27">
        <v>10.4860429799875</v>
      </c>
      <c r="AU10" s="27">
        <v>2.16124128760947</v>
      </c>
      <c r="AV10" s="27">
        <v>852.47072403093</v>
      </c>
      <c r="AW10" s="27">
        <v>16.339480893423001</v>
      </c>
      <c r="AX10" s="27">
        <v>0.70656846089827197</v>
      </c>
      <c r="AY10" s="27">
        <v>0.59113949966103896</v>
      </c>
      <c r="AZ10" s="27">
        <v>2429.9298072699798</v>
      </c>
      <c r="BA10" s="27">
        <v>1677.4688143302801</v>
      </c>
      <c r="BB10" s="27">
        <v>752.46099293969701</v>
      </c>
      <c r="BC10" s="27">
        <v>7.9830021598681604</v>
      </c>
      <c r="BD10" s="27">
        <v>9.7040777922915294E-2</v>
      </c>
      <c r="BE10" s="27">
        <v>61.778761394864297</v>
      </c>
      <c r="BF10" s="27">
        <v>1.69895565050127</v>
      </c>
      <c r="BG10" s="27">
        <v>92.473145156721102</v>
      </c>
      <c r="BH10" s="27">
        <v>14.0305217006454</v>
      </c>
      <c r="BI10" s="27">
        <v>3.4523733342151801</v>
      </c>
      <c r="BJ10" s="27">
        <v>443.73398595655698</v>
      </c>
      <c r="BK10" s="27">
        <v>75.385464882549002</v>
      </c>
      <c r="BL10" s="27">
        <v>9.4181197104229</v>
      </c>
      <c r="BM10" s="27">
        <v>157.584080953719</v>
      </c>
      <c r="BN10" s="27">
        <v>0.47592209295788601</v>
      </c>
      <c r="BO10" s="27">
        <v>1146.25191166079</v>
      </c>
      <c r="BP10" s="27">
        <v>0</v>
      </c>
      <c r="BQ10" s="27">
        <v>0.95013426593444705</v>
      </c>
      <c r="BR10" s="27">
        <v>3167.7185815683702</v>
      </c>
      <c r="BS10" s="27">
        <v>299.027305640821</v>
      </c>
      <c r="BT10" s="27">
        <v>26837.942518119198</v>
      </c>
      <c r="BU10" s="27">
        <v>4654.1121969239903</v>
      </c>
      <c r="BV10" s="27">
        <f t="shared" si="15"/>
        <v>9680.08942467616</v>
      </c>
      <c r="BW10" s="27">
        <f t="shared" si="16"/>
        <v>4621.3449240151376</v>
      </c>
      <c r="BY10" s="27">
        <f t="shared" si="0"/>
        <v>28736.551582703934</v>
      </c>
      <c r="CA10" s="31">
        <f t="shared" si="1"/>
        <v>8.0000021073234721E-3</v>
      </c>
      <c r="CB10" s="24">
        <f t="shared" si="2"/>
        <v>2.8981294590035129E-4</v>
      </c>
      <c r="CC10" s="24">
        <f t="shared" si="3"/>
        <v>2.8147074717633391E-4</v>
      </c>
      <c r="CD10" s="24">
        <f t="shared" si="4"/>
        <v>6.0132061930802689E-5</v>
      </c>
      <c r="CE10" s="24">
        <f t="shared" si="5"/>
        <v>-1.9361041832144434E-4</v>
      </c>
      <c r="CF10" s="24">
        <f t="shared" si="6"/>
        <v>-2.5400008330124334E-4</v>
      </c>
      <c r="CG10" s="24">
        <f t="shared" si="7"/>
        <v>2.6794208885748817E-4</v>
      </c>
      <c r="CH10" s="24">
        <f t="shared" si="8"/>
        <v>2.3836602375157322E-4</v>
      </c>
      <c r="CI10" s="24">
        <f t="shared" si="9"/>
        <v>1.6467842746131604E-5</v>
      </c>
      <c r="CJ10" s="24">
        <f t="shared" si="10"/>
        <v>2.9581672377702325E-4</v>
      </c>
      <c r="CK10" s="24">
        <f t="shared" si="11"/>
        <v>-4.0557029960079304E-5</v>
      </c>
      <c r="CL10" s="24">
        <f t="shared" si="12"/>
        <v>2.0756128781665459E-5</v>
      </c>
      <c r="CM10" s="24">
        <f t="shared" si="13"/>
        <v>3.4277115885489258E-4</v>
      </c>
      <c r="CN10" s="24">
        <f t="shared" si="14"/>
        <v>1.1584475274445676E-4</v>
      </c>
      <c r="CO10" s="24"/>
      <c r="CP10" s="24"/>
      <c r="CQ10" s="24"/>
      <c r="CR10" s="24"/>
      <c r="CS10" s="24"/>
    </row>
    <row r="11" spans="1:97" x14ac:dyDescent="0.3">
      <c r="A11" s="21" t="s">
        <v>97</v>
      </c>
      <c r="B11" s="100">
        <v>637367.53712999995</v>
      </c>
      <c r="C11" s="100">
        <v>1381.9623171000001</v>
      </c>
      <c r="D11" s="100">
        <v>145465.07005000001</v>
      </c>
      <c r="E11" s="100">
        <v>6598.0064776999998</v>
      </c>
      <c r="F11" s="100">
        <v>4536.1751901999996</v>
      </c>
      <c r="G11" s="100">
        <v>408.42569566999998</v>
      </c>
      <c r="H11" s="100">
        <v>60074.863267000001</v>
      </c>
      <c r="I11" s="100">
        <v>287.66603579000002</v>
      </c>
      <c r="J11" s="100">
        <v>1468.3974897000001</v>
      </c>
      <c r="K11" s="100">
        <v>751.81332011999996</v>
      </c>
      <c r="L11" s="100">
        <v>47.694739431000002</v>
      </c>
      <c r="M11" s="100">
        <v>229.74382460000001</v>
      </c>
      <c r="N11" s="100">
        <v>96.786469315000005</v>
      </c>
      <c r="P11" s="29" t="s">
        <v>188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f t="shared" si="15"/>
        <v>0</v>
      </c>
      <c r="BW11" s="27">
        <f t="shared" si="16"/>
        <v>0</v>
      </c>
      <c r="BY11" s="27" t="str">
        <f t="shared" si="0"/>
        <v/>
      </c>
      <c r="CA11" s="31" t="str">
        <f t="shared" si="1"/>
        <v/>
      </c>
      <c r="CB11" s="24">
        <f t="shared" si="2"/>
        <v>-1</v>
      </c>
      <c r="CC11" s="24">
        <f t="shared" si="3"/>
        <v>-1</v>
      </c>
      <c r="CD11" s="24">
        <f t="shared" si="4"/>
        <v>-1</v>
      </c>
      <c r="CE11" s="24">
        <f t="shared" si="5"/>
        <v>-1</v>
      </c>
      <c r="CF11" s="24">
        <f t="shared" si="6"/>
        <v>-1</v>
      </c>
      <c r="CG11" s="24">
        <f t="shared" si="7"/>
        <v>-1</v>
      </c>
      <c r="CH11" s="24">
        <f t="shared" si="8"/>
        <v>-1</v>
      </c>
      <c r="CI11" s="24">
        <f t="shared" si="9"/>
        <v>-1</v>
      </c>
      <c r="CJ11" s="24">
        <f t="shared" si="10"/>
        <v>-1</v>
      </c>
      <c r="CK11" s="24">
        <f t="shared" si="11"/>
        <v>-1</v>
      </c>
      <c r="CL11" s="24">
        <f t="shared" si="12"/>
        <v>-1</v>
      </c>
      <c r="CM11" s="24">
        <f t="shared" si="13"/>
        <v>-1</v>
      </c>
      <c r="CN11" s="24">
        <f t="shared" si="14"/>
        <v>-1</v>
      </c>
      <c r="CO11" s="24"/>
      <c r="CP11" s="24"/>
      <c r="CQ11" s="24"/>
      <c r="CR11" s="24"/>
      <c r="CS11" s="24"/>
    </row>
    <row r="12" spans="1:97" x14ac:dyDescent="0.3">
      <c r="A12" s="21" t="s">
        <v>98</v>
      </c>
      <c r="B12" s="100">
        <v>109250.36233</v>
      </c>
      <c r="C12" s="100">
        <v>157.54248178</v>
      </c>
      <c r="D12" s="100">
        <v>26004.408553000001</v>
      </c>
      <c r="E12" s="100">
        <v>1481.1556403</v>
      </c>
      <c r="F12" s="100">
        <v>1187.6174427999999</v>
      </c>
      <c r="G12" s="100">
        <v>573.52594376000002</v>
      </c>
      <c r="H12" s="100">
        <v>9219.3789336000009</v>
      </c>
      <c r="I12" s="100">
        <v>40.967079875000003</v>
      </c>
      <c r="J12" s="100">
        <v>243.46461947</v>
      </c>
      <c r="K12" s="100">
        <v>94.604404553999998</v>
      </c>
      <c r="L12" s="100">
        <v>6.8489382859000001</v>
      </c>
      <c r="M12" s="100">
        <v>36.603914609</v>
      </c>
      <c r="N12" s="100">
        <v>14.397826668</v>
      </c>
      <c r="P12" s="29" t="s">
        <v>189</v>
      </c>
      <c r="Q12" s="27">
        <v>8.8940608305306998</v>
      </c>
      <c r="R12" s="27">
        <v>4.15397832048198</v>
      </c>
      <c r="S12" s="27">
        <v>25.090386276353001</v>
      </c>
      <c r="T12" s="27">
        <v>25.090622859042501</v>
      </c>
      <c r="U12" s="27">
        <v>15.3370277575687</v>
      </c>
      <c r="V12" s="27">
        <v>142.281684389904</v>
      </c>
      <c r="W12" s="27">
        <v>20.5904420788879</v>
      </c>
      <c r="X12" s="27">
        <v>223.352902921582</v>
      </c>
      <c r="Y12" s="27">
        <v>69469.451598075306</v>
      </c>
      <c r="Z12" s="27">
        <v>318.64365736116298</v>
      </c>
      <c r="AA12" s="27">
        <v>93.241828338176902</v>
      </c>
      <c r="AB12" s="27">
        <v>102.55064290081501</v>
      </c>
      <c r="AC12" s="27">
        <v>3.65928001084096</v>
      </c>
      <c r="AD12" s="27">
        <v>58.637917208337797</v>
      </c>
      <c r="AE12" s="27">
        <v>58.637913766146902</v>
      </c>
      <c r="AF12" s="27">
        <v>133.424798882256</v>
      </c>
      <c r="AG12" s="27">
        <v>195.60863696944901</v>
      </c>
      <c r="AH12" s="27">
        <v>2.9731322157284299</v>
      </c>
      <c r="AI12" s="27">
        <v>2.4980011267712698</v>
      </c>
      <c r="AJ12" s="27">
        <v>20.7601934025917</v>
      </c>
      <c r="AK12" s="27">
        <v>8.6962534553473105</v>
      </c>
      <c r="AL12" s="27">
        <v>104.226767557885</v>
      </c>
      <c r="AM12" s="27">
        <v>0</v>
      </c>
      <c r="AN12" s="27">
        <v>14289.4683498955</v>
      </c>
      <c r="AO12" s="27">
        <v>2255.1969137276301</v>
      </c>
      <c r="AP12" s="27">
        <v>16678.090062505398</v>
      </c>
      <c r="AQ12" s="27">
        <v>174.78885446485501</v>
      </c>
      <c r="AR12" s="27">
        <v>0.40651393993507301</v>
      </c>
      <c r="AS12" s="27">
        <v>2784.3364479406</v>
      </c>
      <c r="AT12" s="27">
        <v>2.12462427828943</v>
      </c>
      <c r="AU12" s="27">
        <v>0.44046472582769702</v>
      </c>
      <c r="AV12" s="27">
        <v>174.190942685339</v>
      </c>
      <c r="AW12" s="27">
        <v>3.30965191157261</v>
      </c>
      <c r="AX12" s="27">
        <v>0.143348308779355</v>
      </c>
      <c r="AY12" s="27">
        <v>0.12080965966148</v>
      </c>
      <c r="AZ12" s="27">
        <v>962.02616243484999</v>
      </c>
      <c r="BA12" s="27">
        <v>772.05023740302101</v>
      </c>
      <c r="BB12" s="27">
        <v>189.97592503182901</v>
      </c>
      <c r="BC12" s="27">
        <v>1.6135006479384</v>
      </c>
      <c r="BD12" s="27">
        <v>1.9744148172643899E-2</v>
      </c>
      <c r="BE12" s="27">
        <v>12.463120641324499</v>
      </c>
      <c r="BF12" s="27">
        <v>0.34629014963871702</v>
      </c>
      <c r="BG12" s="27">
        <v>18.498124278950801</v>
      </c>
      <c r="BH12" s="27">
        <v>2.8510021653797102</v>
      </c>
      <c r="BI12" s="27">
        <v>0.69250783985625797</v>
      </c>
      <c r="BJ12" s="27">
        <v>88.687339903106903</v>
      </c>
      <c r="BK12" s="27">
        <v>15.2291000285657</v>
      </c>
      <c r="BL12" s="27">
        <v>1.91119969521101</v>
      </c>
      <c r="BM12" s="27">
        <v>464.134300049052</v>
      </c>
      <c r="BN12" s="27">
        <v>9.6752374984154302E-2</v>
      </c>
      <c r="BO12" s="27">
        <v>376.87668087986498</v>
      </c>
      <c r="BP12" s="27">
        <v>0</v>
      </c>
      <c r="BQ12" s="27">
        <v>0.19432764717934201</v>
      </c>
      <c r="BR12" s="27">
        <v>640.01213223182299</v>
      </c>
      <c r="BS12" s="27">
        <v>60.938111654954596</v>
      </c>
      <c r="BT12" s="27">
        <v>5415.3784671263302</v>
      </c>
      <c r="BU12" s="27">
        <v>945.88312779377395</v>
      </c>
      <c r="BV12" s="27">
        <f t="shared" si="15"/>
        <v>1919.2944009270536</v>
      </c>
      <c r="BW12" s="27">
        <f t="shared" si="16"/>
        <v>938.92483657503021</v>
      </c>
      <c r="BY12" s="27">
        <f t="shared" si="0"/>
        <v>5834.9114534715645</v>
      </c>
      <c r="CA12" s="31">
        <f t="shared" si="1"/>
        <v>8.000004699711568E-3</v>
      </c>
      <c r="CB12" s="24">
        <f t="shared" si="2"/>
        <v>-0.36412612172180331</v>
      </c>
      <c r="CC12" s="24">
        <f t="shared" si="3"/>
        <v>-0.33842119039718865</v>
      </c>
      <c r="CD12" s="24">
        <f t="shared" si="4"/>
        <v>-0.35864374578973729</v>
      </c>
      <c r="CE12" s="24">
        <f t="shared" si="5"/>
        <v>-0.35048948519684475</v>
      </c>
      <c r="CF12" s="24">
        <f t="shared" si="6"/>
        <v>-0.34991672437650639</v>
      </c>
      <c r="CG12" s="24">
        <f t="shared" si="7"/>
        <v>-0.34287771114749377</v>
      </c>
      <c r="CH12" s="24">
        <f t="shared" si="8"/>
        <v>-0.41260918917325345</v>
      </c>
      <c r="CI12" s="24">
        <f t="shared" si="9"/>
        <v>-0.38754182783835778</v>
      </c>
      <c r="CJ12" s="24">
        <f t="shared" si="10"/>
        <v>-0.41559605375254077</v>
      </c>
      <c r="CK12" s="24">
        <f t="shared" si="11"/>
        <v>-0.38017776188553143</v>
      </c>
      <c r="CL12" s="24">
        <f t="shared" si="12"/>
        <v>-0.39348580070668321</v>
      </c>
      <c r="CM12" s="24">
        <f t="shared" si="13"/>
        <v>-0.43747978054169051</v>
      </c>
      <c r="CN12" s="24">
        <f t="shared" si="14"/>
        <v>-0.39600235119684868</v>
      </c>
      <c r="CO12" s="24"/>
      <c r="CP12" s="24"/>
      <c r="CQ12" s="24"/>
      <c r="CR12" s="24"/>
      <c r="CS12" s="24"/>
    </row>
    <row r="13" spans="1:97" x14ac:dyDescent="0.3">
      <c r="A13" s="21" t="s">
        <v>99</v>
      </c>
      <c r="B13" s="100">
        <v>235158.12774</v>
      </c>
      <c r="C13" s="100">
        <v>429.76920557</v>
      </c>
      <c r="D13" s="100">
        <v>62436.623050000002</v>
      </c>
      <c r="E13" s="100">
        <v>4019.5168263</v>
      </c>
      <c r="F13" s="100">
        <v>3221.1818342000001</v>
      </c>
      <c r="G13" s="100">
        <v>1556.2707213000001</v>
      </c>
      <c r="H13" s="100">
        <v>22990.958946999999</v>
      </c>
      <c r="I13" s="100">
        <v>100.88420495</v>
      </c>
      <c r="J13" s="100">
        <v>564.82424549999996</v>
      </c>
      <c r="K13" s="100">
        <v>236.55102733999999</v>
      </c>
      <c r="L13" s="100">
        <v>16.714813609</v>
      </c>
      <c r="M13" s="100">
        <v>83.986122266999999</v>
      </c>
      <c r="N13" s="100">
        <v>34.695768487999999</v>
      </c>
      <c r="P13" s="29" t="s">
        <v>190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f t="shared" si="15"/>
        <v>0</v>
      </c>
      <c r="BW13" s="27">
        <f t="shared" si="16"/>
        <v>0</v>
      </c>
      <c r="BY13" s="27" t="str">
        <f t="shared" si="0"/>
        <v/>
      </c>
      <c r="CA13" s="31" t="str">
        <f t="shared" si="1"/>
        <v/>
      </c>
      <c r="CB13" s="24">
        <f t="shared" si="2"/>
        <v>-1</v>
      </c>
      <c r="CC13" s="24">
        <f t="shared" si="3"/>
        <v>-1</v>
      </c>
      <c r="CD13" s="24">
        <f t="shared" si="4"/>
        <v>-1</v>
      </c>
      <c r="CE13" s="24">
        <f t="shared" si="5"/>
        <v>-1</v>
      </c>
      <c r="CF13" s="24">
        <f t="shared" si="6"/>
        <v>-1</v>
      </c>
      <c r="CG13" s="24">
        <f t="shared" si="7"/>
        <v>-1</v>
      </c>
      <c r="CH13" s="24">
        <f t="shared" si="8"/>
        <v>-1</v>
      </c>
      <c r="CI13" s="24">
        <f t="shared" si="9"/>
        <v>-1</v>
      </c>
      <c r="CJ13" s="24">
        <f t="shared" si="10"/>
        <v>-1</v>
      </c>
      <c r="CK13" s="24">
        <f t="shared" si="11"/>
        <v>-1</v>
      </c>
      <c r="CL13" s="24">
        <f t="shared" si="12"/>
        <v>-1</v>
      </c>
      <c r="CM13" s="24">
        <f t="shared" si="13"/>
        <v>-1</v>
      </c>
      <c r="CN13" s="24">
        <f t="shared" si="14"/>
        <v>-1</v>
      </c>
      <c r="CO13" s="24"/>
      <c r="CP13" s="24"/>
      <c r="CQ13" s="24"/>
      <c r="CR13" s="24"/>
      <c r="CS13" s="24"/>
    </row>
    <row r="14" spans="1:97" x14ac:dyDescent="0.3">
      <c r="A14" s="21" t="s">
        <v>100</v>
      </c>
      <c r="B14" s="100">
        <v>176039.20675000001</v>
      </c>
      <c r="C14" s="100">
        <v>220.80144952000001</v>
      </c>
      <c r="D14" s="100">
        <v>31142.340005999999</v>
      </c>
      <c r="E14" s="100">
        <v>2049.3642169999998</v>
      </c>
      <c r="F14" s="100">
        <v>1641.0208545</v>
      </c>
      <c r="G14" s="100">
        <v>836.72774991999995</v>
      </c>
      <c r="H14" s="100">
        <v>13400.573863</v>
      </c>
      <c r="I14" s="100">
        <v>57.357641276999999</v>
      </c>
      <c r="J14" s="100">
        <v>344.44318933</v>
      </c>
      <c r="K14" s="100">
        <v>132.89863753</v>
      </c>
      <c r="L14" s="100">
        <v>9.5660662360999993</v>
      </c>
      <c r="M14" s="100">
        <v>50.939481399000002</v>
      </c>
      <c r="N14" s="100">
        <v>20.161637653</v>
      </c>
      <c r="P14" s="29" t="s">
        <v>191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f t="shared" si="15"/>
        <v>0</v>
      </c>
      <c r="BW14" s="27">
        <f t="shared" si="16"/>
        <v>0</v>
      </c>
      <c r="BY14" s="27" t="str">
        <f t="shared" si="0"/>
        <v/>
      </c>
      <c r="CA14" s="31" t="str">
        <f t="shared" si="1"/>
        <v/>
      </c>
      <c r="CB14" s="24">
        <f t="shared" si="2"/>
        <v>-1</v>
      </c>
      <c r="CC14" s="24">
        <f t="shared" si="3"/>
        <v>-1</v>
      </c>
      <c r="CD14" s="24">
        <f t="shared" si="4"/>
        <v>-1</v>
      </c>
      <c r="CE14" s="24">
        <f t="shared" si="5"/>
        <v>-1</v>
      </c>
      <c r="CF14" s="24">
        <f t="shared" si="6"/>
        <v>-1</v>
      </c>
      <c r="CG14" s="24">
        <f t="shared" si="7"/>
        <v>-1</v>
      </c>
      <c r="CH14" s="24">
        <f t="shared" si="8"/>
        <v>-1</v>
      </c>
      <c r="CI14" s="24">
        <f t="shared" si="9"/>
        <v>-1</v>
      </c>
      <c r="CJ14" s="24">
        <f t="shared" si="10"/>
        <v>-1</v>
      </c>
      <c r="CK14" s="24">
        <f t="shared" si="11"/>
        <v>-1</v>
      </c>
      <c r="CL14" s="24">
        <f t="shared" si="12"/>
        <v>-1</v>
      </c>
      <c r="CM14" s="24">
        <f t="shared" si="13"/>
        <v>-1</v>
      </c>
      <c r="CN14" s="24">
        <f t="shared" si="14"/>
        <v>-1</v>
      </c>
      <c r="CO14" s="24"/>
      <c r="CP14" s="24"/>
      <c r="CQ14" s="24"/>
      <c r="CR14" s="24"/>
      <c r="CS14" s="24"/>
    </row>
    <row r="15" spans="1:97" x14ac:dyDescent="0.3">
      <c r="A15" s="21" t="s">
        <v>101</v>
      </c>
      <c r="B15" s="100">
        <v>133490.23009</v>
      </c>
      <c r="C15" s="100">
        <v>252.16615762999999</v>
      </c>
      <c r="D15" s="100">
        <v>36671.132076000002</v>
      </c>
      <c r="E15" s="100">
        <v>2313.8675244999999</v>
      </c>
      <c r="F15" s="100">
        <v>1848.5629812</v>
      </c>
      <c r="G15" s="100">
        <v>872.79030263000004</v>
      </c>
      <c r="H15" s="100">
        <v>12961.583549000001</v>
      </c>
      <c r="I15" s="100">
        <v>59.151994428000002</v>
      </c>
      <c r="J15" s="100">
        <v>328.79167180000002</v>
      </c>
      <c r="K15" s="100">
        <v>139.13989280999999</v>
      </c>
      <c r="L15" s="100">
        <v>9.8128654138999991</v>
      </c>
      <c r="M15" s="100">
        <v>49.419964112999999</v>
      </c>
      <c r="N15" s="100">
        <v>20.335277099999999</v>
      </c>
      <c r="P15" s="29" t="s">
        <v>192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f t="shared" si="15"/>
        <v>0</v>
      </c>
      <c r="BW15" s="27">
        <f t="shared" si="16"/>
        <v>0</v>
      </c>
      <c r="BY15" s="27" t="str">
        <f t="shared" si="0"/>
        <v/>
      </c>
      <c r="CA15" s="31" t="str">
        <f t="shared" si="1"/>
        <v/>
      </c>
      <c r="CB15" s="24">
        <f t="shared" si="2"/>
        <v>-1</v>
      </c>
      <c r="CC15" s="24">
        <f t="shared" si="3"/>
        <v>-1</v>
      </c>
      <c r="CD15" s="24">
        <f t="shared" si="4"/>
        <v>-1</v>
      </c>
      <c r="CE15" s="24">
        <f t="shared" si="5"/>
        <v>-1</v>
      </c>
      <c r="CF15" s="24">
        <f t="shared" si="6"/>
        <v>-1</v>
      </c>
      <c r="CG15" s="24">
        <f t="shared" si="7"/>
        <v>-1</v>
      </c>
      <c r="CH15" s="24">
        <f t="shared" si="8"/>
        <v>-1</v>
      </c>
      <c r="CI15" s="24">
        <f t="shared" si="9"/>
        <v>-1</v>
      </c>
      <c r="CJ15" s="24">
        <f t="shared" si="10"/>
        <v>-1</v>
      </c>
      <c r="CK15" s="24">
        <f t="shared" si="11"/>
        <v>-1</v>
      </c>
      <c r="CL15" s="24">
        <f t="shared" si="12"/>
        <v>-1</v>
      </c>
      <c r="CM15" s="24">
        <f t="shared" si="13"/>
        <v>-1</v>
      </c>
      <c r="CN15" s="24">
        <f t="shared" si="14"/>
        <v>-1</v>
      </c>
      <c r="CO15" s="24"/>
      <c r="CP15" s="24"/>
      <c r="CQ15" s="24"/>
      <c r="CR15" s="24"/>
      <c r="CS15" s="24"/>
    </row>
    <row r="16" spans="1:97" x14ac:dyDescent="0.3">
      <c r="A16" s="21" t="s">
        <v>102</v>
      </c>
      <c r="B16" s="100">
        <v>459152.73015000002</v>
      </c>
      <c r="C16" s="100">
        <v>917.01786059000005</v>
      </c>
      <c r="D16" s="100">
        <v>129900.28268</v>
      </c>
      <c r="E16" s="100">
        <v>6582.6093526000004</v>
      </c>
      <c r="F16" s="100">
        <v>5040.5602814000003</v>
      </c>
      <c r="G16" s="100">
        <v>2243.5489710000002</v>
      </c>
      <c r="H16" s="100">
        <v>46491.184860000001</v>
      </c>
      <c r="I16" s="100">
        <v>203.42822555000001</v>
      </c>
      <c r="J16" s="100">
        <v>1101.8371334000001</v>
      </c>
      <c r="K16" s="100">
        <v>504.50797182999997</v>
      </c>
      <c r="L16" s="100">
        <v>33.560625938999998</v>
      </c>
      <c r="M16" s="100">
        <v>164.48783427000001</v>
      </c>
      <c r="N16" s="100">
        <v>69.315032674999998</v>
      </c>
      <c r="P16" s="29" t="s">
        <v>193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f t="shared" si="15"/>
        <v>0</v>
      </c>
      <c r="BW16" s="27">
        <f t="shared" si="16"/>
        <v>0</v>
      </c>
      <c r="BY16" s="27" t="str">
        <f t="shared" si="0"/>
        <v/>
      </c>
      <c r="CA16" s="31" t="str">
        <f t="shared" si="1"/>
        <v/>
      </c>
      <c r="CB16" s="24">
        <f t="shared" si="2"/>
        <v>-1</v>
      </c>
      <c r="CC16" s="24">
        <f t="shared" si="3"/>
        <v>-1</v>
      </c>
      <c r="CD16" s="24">
        <f t="shared" si="4"/>
        <v>-1</v>
      </c>
      <c r="CE16" s="24">
        <f t="shared" si="5"/>
        <v>-1</v>
      </c>
      <c r="CF16" s="24">
        <f t="shared" si="6"/>
        <v>-1</v>
      </c>
      <c r="CG16" s="24">
        <f t="shared" si="7"/>
        <v>-1</v>
      </c>
      <c r="CH16" s="24">
        <f t="shared" si="8"/>
        <v>-1</v>
      </c>
      <c r="CI16" s="24">
        <f t="shared" si="9"/>
        <v>-1</v>
      </c>
      <c r="CJ16" s="24">
        <f t="shared" si="10"/>
        <v>-1</v>
      </c>
      <c r="CK16" s="24">
        <f t="shared" si="11"/>
        <v>-1</v>
      </c>
      <c r="CL16" s="24">
        <f t="shared" si="12"/>
        <v>-1</v>
      </c>
      <c r="CM16" s="24">
        <f t="shared" si="13"/>
        <v>-1</v>
      </c>
      <c r="CN16" s="24">
        <f t="shared" si="14"/>
        <v>-1</v>
      </c>
      <c r="CO16" s="24"/>
      <c r="CP16" s="24"/>
      <c r="CQ16" s="24"/>
      <c r="CR16" s="24"/>
      <c r="CS16" s="24"/>
    </row>
    <row r="17" spans="1:97" x14ac:dyDescent="0.3">
      <c r="A17" s="21" t="s">
        <v>103</v>
      </c>
      <c r="B17" s="100">
        <v>460889.38501000003</v>
      </c>
      <c r="C17" s="100">
        <v>784.11077160000002</v>
      </c>
      <c r="D17" s="100">
        <v>107698.45959</v>
      </c>
      <c r="E17" s="100">
        <v>5372.8377903000001</v>
      </c>
      <c r="F17" s="100">
        <v>4067.7743291000002</v>
      </c>
      <c r="G17" s="100">
        <v>1461.9849429999999</v>
      </c>
      <c r="H17" s="100">
        <v>38912.040759000003</v>
      </c>
      <c r="I17" s="100">
        <v>189.35182191999999</v>
      </c>
      <c r="J17" s="100">
        <v>1064.8019623</v>
      </c>
      <c r="K17" s="100">
        <v>470.70004041999999</v>
      </c>
      <c r="L17" s="100">
        <v>31.618955884999998</v>
      </c>
      <c r="M17" s="100">
        <v>165.8078318</v>
      </c>
      <c r="N17" s="100">
        <v>65.639976520000005</v>
      </c>
      <c r="P17" s="29" t="s">
        <v>194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f t="shared" si="15"/>
        <v>0</v>
      </c>
      <c r="BW17" s="27">
        <f t="shared" si="16"/>
        <v>0</v>
      </c>
      <c r="BY17" s="27" t="str">
        <f t="shared" si="0"/>
        <v/>
      </c>
      <c r="CA17" s="31" t="str">
        <f t="shared" si="1"/>
        <v/>
      </c>
      <c r="CB17" s="24">
        <f t="shared" si="2"/>
        <v>-1</v>
      </c>
      <c r="CC17" s="24">
        <f t="shared" si="3"/>
        <v>-1</v>
      </c>
      <c r="CD17" s="24">
        <f t="shared" si="4"/>
        <v>-1</v>
      </c>
      <c r="CE17" s="24">
        <f t="shared" si="5"/>
        <v>-1</v>
      </c>
      <c r="CF17" s="24">
        <f t="shared" si="6"/>
        <v>-1</v>
      </c>
      <c r="CG17" s="24">
        <f t="shared" si="7"/>
        <v>-1</v>
      </c>
      <c r="CH17" s="24">
        <f t="shared" si="8"/>
        <v>-1</v>
      </c>
      <c r="CI17" s="24">
        <f t="shared" si="9"/>
        <v>-1</v>
      </c>
      <c r="CJ17" s="24">
        <f t="shared" si="10"/>
        <v>-1</v>
      </c>
      <c r="CK17" s="24">
        <f t="shared" si="11"/>
        <v>-1</v>
      </c>
      <c r="CL17" s="24">
        <f t="shared" si="12"/>
        <v>-1</v>
      </c>
      <c r="CM17" s="24">
        <f t="shared" si="13"/>
        <v>-1</v>
      </c>
      <c r="CN17" s="24">
        <f t="shared" si="14"/>
        <v>-1</v>
      </c>
      <c r="CO17" s="24"/>
      <c r="CP17" s="24"/>
      <c r="CQ17" s="24"/>
      <c r="CR17" s="24"/>
      <c r="CS17" s="24"/>
    </row>
    <row r="18" spans="1:97" x14ac:dyDescent="0.3">
      <c r="A18" s="21" t="s">
        <v>104</v>
      </c>
      <c r="B18" s="100">
        <v>335957.31161999999</v>
      </c>
      <c r="C18" s="100">
        <v>489.09089446000002</v>
      </c>
      <c r="D18" s="100">
        <v>73805.040905000002</v>
      </c>
      <c r="E18" s="100">
        <v>4561.2543863000001</v>
      </c>
      <c r="F18" s="100">
        <v>3654.2327261</v>
      </c>
      <c r="G18" s="100">
        <v>1777.4713400000001</v>
      </c>
      <c r="H18" s="100">
        <v>28798.826287</v>
      </c>
      <c r="I18" s="100">
        <v>126.55578933</v>
      </c>
      <c r="J18" s="100">
        <v>755.29061618000003</v>
      </c>
      <c r="K18" s="100">
        <v>293.00952448999999</v>
      </c>
      <c r="L18" s="100">
        <v>21.163893452</v>
      </c>
      <c r="M18" s="100">
        <v>112.96701738</v>
      </c>
      <c r="N18" s="100">
        <v>44.431231871999998</v>
      </c>
      <c r="P18" s="29" t="s">
        <v>195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f t="shared" si="15"/>
        <v>0</v>
      </c>
      <c r="BW18" s="27">
        <f t="shared" si="16"/>
        <v>0</v>
      </c>
      <c r="BY18" s="27" t="str">
        <f t="shared" si="0"/>
        <v/>
      </c>
      <c r="CA18" s="31" t="str">
        <f t="shared" si="1"/>
        <v/>
      </c>
      <c r="CB18" s="24">
        <f t="shared" si="2"/>
        <v>-1</v>
      </c>
      <c r="CC18" s="24">
        <f t="shared" si="3"/>
        <v>-1</v>
      </c>
      <c r="CD18" s="24">
        <f t="shared" si="4"/>
        <v>-1</v>
      </c>
      <c r="CE18" s="24">
        <f t="shared" si="5"/>
        <v>-1</v>
      </c>
      <c r="CF18" s="24">
        <f t="shared" si="6"/>
        <v>-1</v>
      </c>
      <c r="CG18" s="24">
        <f t="shared" si="7"/>
        <v>-1</v>
      </c>
      <c r="CH18" s="24">
        <f t="shared" si="8"/>
        <v>-1</v>
      </c>
      <c r="CI18" s="24">
        <f t="shared" si="9"/>
        <v>-1</v>
      </c>
      <c r="CJ18" s="24">
        <f t="shared" si="10"/>
        <v>-1</v>
      </c>
      <c r="CK18" s="24">
        <f t="shared" si="11"/>
        <v>-1</v>
      </c>
      <c r="CL18" s="24">
        <f t="shared" si="12"/>
        <v>-1</v>
      </c>
      <c r="CM18" s="24">
        <f t="shared" si="13"/>
        <v>-1</v>
      </c>
      <c r="CN18" s="24">
        <f t="shared" si="14"/>
        <v>-1</v>
      </c>
      <c r="CO18" s="24"/>
      <c r="CP18" s="24"/>
      <c r="CQ18" s="24"/>
      <c r="CR18" s="24"/>
      <c r="CS18" s="24"/>
    </row>
    <row r="19" spans="1:97" x14ac:dyDescent="0.3">
      <c r="A19" s="21" t="s">
        <v>105</v>
      </c>
      <c r="B19" s="100">
        <v>85278.215469999996</v>
      </c>
      <c r="C19" s="100">
        <v>148.51952535000001</v>
      </c>
      <c r="D19" s="100">
        <v>21551.391315000001</v>
      </c>
      <c r="E19" s="100">
        <v>1379.7229936000001</v>
      </c>
      <c r="F19" s="100">
        <v>1104.9131058</v>
      </c>
      <c r="G19" s="100">
        <v>545.75773961000004</v>
      </c>
      <c r="H19" s="100">
        <v>8099.0430151</v>
      </c>
      <c r="I19" s="100">
        <v>34.729860299000002</v>
      </c>
      <c r="J19" s="100">
        <v>194.89329437999999</v>
      </c>
      <c r="K19" s="100">
        <v>81.50547546</v>
      </c>
      <c r="L19" s="100">
        <v>5.7448535602000002</v>
      </c>
      <c r="M19" s="100">
        <v>28.756237492</v>
      </c>
      <c r="N19" s="100">
        <v>11.941909743</v>
      </c>
      <c r="P19" s="29" t="s">
        <v>196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f t="shared" si="15"/>
        <v>0</v>
      </c>
      <c r="BW19" s="27">
        <f t="shared" si="16"/>
        <v>0</v>
      </c>
      <c r="BY19" s="27" t="str">
        <f t="shared" si="0"/>
        <v/>
      </c>
      <c r="CA19" s="31" t="str">
        <f t="shared" si="1"/>
        <v/>
      </c>
      <c r="CB19" s="24">
        <f t="shared" si="2"/>
        <v>-1</v>
      </c>
      <c r="CC19" s="24">
        <f t="shared" si="3"/>
        <v>-1</v>
      </c>
      <c r="CD19" s="24">
        <f t="shared" si="4"/>
        <v>-1</v>
      </c>
      <c r="CE19" s="24">
        <f t="shared" si="5"/>
        <v>-1</v>
      </c>
      <c r="CF19" s="24">
        <f t="shared" si="6"/>
        <v>-1</v>
      </c>
      <c r="CG19" s="24">
        <f t="shared" si="7"/>
        <v>-1</v>
      </c>
      <c r="CH19" s="24">
        <f t="shared" si="8"/>
        <v>-1</v>
      </c>
      <c r="CI19" s="24">
        <f t="shared" si="9"/>
        <v>-1</v>
      </c>
      <c r="CJ19" s="24">
        <f t="shared" si="10"/>
        <v>-1</v>
      </c>
      <c r="CK19" s="24">
        <f t="shared" si="11"/>
        <v>-1</v>
      </c>
      <c r="CL19" s="24">
        <f t="shared" si="12"/>
        <v>-1</v>
      </c>
      <c r="CM19" s="24">
        <f t="shared" si="13"/>
        <v>-1</v>
      </c>
      <c r="CN19" s="24">
        <f t="shared" si="14"/>
        <v>-1</v>
      </c>
      <c r="CO19" s="24"/>
      <c r="CP19" s="24"/>
      <c r="CQ19" s="24"/>
      <c r="CR19" s="24"/>
      <c r="CS19" s="24"/>
    </row>
    <row r="20" spans="1:97" x14ac:dyDescent="0.3">
      <c r="A20" s="21" t="s">
        <v>106</v>
      </c>
      <c r="B20" s="100">
        <v>80297.499328999998</v>
      </c>
      <c r="C20" s="100">
        <v>101.20775089999999</v>
      </c>
      <c r="D20" s="100">
        <v>14794.569174</v>
      </c>
      <c r="E20" s="100">
        <v>939.35658957999999</v>
      </c>
      <c r="F20" s="100">
        <v>752.18647008000005</v>
      </c>
      <c r="G20" s="100">
        <v>383.00646774000001</v>
      </c>
      <c r="H20" s="100">
        <v>6255.1791136000002</v>
      </c>
      <c r="I20" s="100">
        <v>26.290300322</v>
      </c>
      <c r="J20" s="100">
        <v>158.34245575</v>
      </c>
      <c r="K20" s="100">
        <v>60.917524288000003</v>
      </c>
      <c r="L20" s="100">
        <v>4.3851525641000002</v>
      </c>
      <c r="M20" s="100">
        <v>23.353245709999999</v>
      </c>
      <c r="N20" s="100">
        <v>9.2409553471999999</v>
      </c>
      <c r="P20" s="29" t="s">
        <v>197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f t="shared" si="15"/>
        <v>0</v>
      </c>
      <c r="BW20" s="27">
        <f t="shared" si="16"/>
        <v>0</v>
      </c>
      <c r="BY20" s="27" t="str">
        <f t="shared" si="0"/>
        <v/>
      </c>
      <c r="CA20" s="31" t="str">
        <f t="shared" si="1"/>
        <v/>
      </c>
      <c r="CB20" s="24">
        <f t="shared" si="2"/>
        <v>-1</v>
      </c>
      <c r="CC20" s="24">
        <f t="shared" si="3"/>
        <v>-1</v>
      </c>
      <c r="CD20" s="24">
        <f t="shared" si="4"/>
        <v>-1</v>
      </c>
      <c r="CE20" s="24">
        <f t="shared" si="5"/>
        <v>-1</v>
      </c>
      <c r="CF20" s="24">
        <f t="shared" si="6"/>
        <v>-1</v>
      </c>
      <c r="CG20" s="24">
        <f t="shared" si="7"/>
        <v>-1</v>
      </c>
      <c r="CH20" s="24">
        <f t="shared" si="8"/>
        <v>-1</v>
      </c>
      <c r="CI20" s="24">
        <f t="shared" si="9"/>
        <v>-1</v>
      </c>
      <c r="CJ20" s="24">
        <f t="shared" si="10"/>
        <v>-1</v>
      </c>
      <c r="CK20" s="24">
        <f t="shared" si="11"/>
        <v>-1</v>
      </c>
      <c r="CL20" s="24">
        <f t="shared" si="12"/>
        <v>-1</v>
      </c>
      <c r="CM20" s="24">
        <f t="shared" si="13"/>
        <v>-1</v>
      </c>
      <c r="CN20" s="24">
        <f t="shared" si="14"/>
        <v>-1</v>
      </c>
      <c r="CO20" s="24"/>
      <c r="CP20" s="24"/>
      <c r="CQ20" s="24"/>
      <c r="CR20" s="24"/>
      <c r="CS20" s="24"/>
    </row>
    <row r="21" spans="1:97" x14ac:dyDescent="0.3">
      <c r="A21" s="58" t="s">
        <v>107</v>
      </c>
      <c r="B21" s="100">
        <v>368216.39223</v>
      </c>
      <c r="C21" s="100">
        <v>611.54296314999999</v>
      </c>
      <c r="D21" s="100">
        <v>90749.718995000003</v>
      </c>
      <c r="E21" s="100">
        <v>2892.4457081999999</v>
      </c>
      <c r="F21" s="100">
        <v>1983.2510660999999</v>
      </c>
      <c r="G21" s="100">
        <v>676.68843423999999</v>
      </c>
      <c r="H21" s="100">
        <v>35131.557038999999</v>
      </c>
      <c r="I21" s="100">
        <v>144.08456404</v>
      </c>
      <c r="J21" s="100">
        <v>783.94386815999997</v>
      </c>
      <c r="K21" s="100">
        <v>357.94403133999998</v>
      </c>
      <c r="L21" s="100">
        <v>23.781290932000001</v>
      </c>
      <c r="M21" s="100">
        <v>119.15902446</v>
      </c>
      <c r="N21" s="100">
        <v>49.963084354000003</v>
      </c>
      <c r="P21" s="29" t="s">
        <v>198</v>
      </c>
      <c r="Q21" s="27">
        <v>46.440420573197002</v>
      </c>
      <c r="R21" s="27">
        <v>23.0891546903825</v>
      </c>
      <c r="S21" s="27">
        <v>139.76953583725</v>
      </c>
      <c r="T21" s="27">
        <v>139.77083218631799</v>
      </c>
      <c r="U21" s="27">
        <v>84.635133470012207</v>
      </c>
      <c r="V21" s="27">
        <v>762.21289020623703</v>
      </c>
      <c r="W21" s="27">
        <v>116.57487934843699</v>
      </c>
      <c r="X21" s="27">
        <v>1211.6763912077499</v>
      </c>
      <c r="Y21" s="27">
        <v>351906.92108731502</v>
      </c>
      <c r="Z21" s="27">
        <v>1697.8527932153399</v>
      </c>
      <c r="AA21" s="27">
        <v>499.18331239950498</v>
      </c>
      <c r="AB21" s="27">
        <v>561.14388537661796</v>
      </c>
      <c r="AC21" s="27">
        <v>18.2260039150094</v>
      </c>
      <c r="AD21" s="27">
        <v>347.55400930107402</v>
      </c>
      <c r="AE21" s="27">
        <v>347.55398894580901</v>
      </c>
      <c r="AF21" s="27">
        <v>695.95478206763198</v>
      </c>
      <c r="AG21" s="27">
        <v>1201.0414908856201</v>
      </c>
      <c r="AH21" s="27">
        <v>15.569063893008501</v>
      </c>
      <c r="AI21" s="27">
        <v>14.2079713978061</v>
      </c>
      <c r="AJ21" s="27">
        <v>105.159412682919</v>
      </c>
      <c r="AK21" s="27">
        <v>48.517588896785298</v>
      </c>
      <c r="AL21" s="27">
        <v>586.33724723182104</v>
      </c>
      <c r="AM21" s="27">
        <v>0</v>
      </c>
      <c r="AN21" s="27">
        <v>74525.219745075694</v>
      </c>
      <c r="AO21" s="27">
        <v>11773.135695225301</v>
      </c>
      <c r="AP21" s="27">
        <v>86994.310222368702</v>
      </c>
      <c r="AQ21" s="27">
        <v>962.05562319751004</v>
      </c>
      <c r="AR21" s="27">
        <v>2.2395242030864502</v>
      </c>
      <c r="AS21" s="27">
        <v>18034.367564594799</v>
      </c>
      <c r="AT21" s="27">
        <v>11.8493165696212</v>
      </c>
      <c r="AU21" s="27">
        <v>2.5185253661988201</v>
      </c>
      <c r="AV21" s="27">
        <v>988.32404849330396</v>
      </c>
      <c r="AW21" s="27">
        <v>18.752760690534</v>
      </c>
      <c r="AX21" s="27">
        <v>0.84264226238308504</v>
      </c>
      <c r="AY21" s="27">
        <v>0.66992420611756098</v>
      </c>
      <c r="AZ21" s="27">
        <v>2798.3476983303599</v>
      </c>
      <c r="BA21" s="27">
        <v>1911.44410882277</v>
      </c>
      <c r="BB21" s="27">
        <v>886.903589507589</v>
      </c>
      <c r="BC21" s="27">
        <v>9.5000472070111499</v>
      </c>
      <c r="BD21" s="27">
        <v>0.115478156274629</v>
      </c>
      <c r="BE21" s="27">
        <v>71.583283974102699</v>
      </c>
      <c r="BF21" s="27">
        <v>1.99971356606335</v>
      </c>
      <c r="BG21" s="27">
        <v>104.151311593065</v>
      </c>
      <c r="BH21" s="27">
        <v>15.5534002039282</v>
      </c>
      <c r="BI21" s="27">
        <v>3.9435796833765502</v>
      </c>
      <c r="BJ21" s="27">
        <v>498.68712626197998</v>
      </c>
      <c r="BK21" s="27">
        <v>87.326130881737697</v>
      </c>
      <c r="BL21" s="27">
        <v>11.1175065642452</v>
      </c>
      <c r="BM21" s="27">
        <v>169.04123083165899</v>
      </c>
      <c r="BN21" s="27">
        <v>0.55468898982102</v>
      </c>
      <c r="BO21" s="27">
        <v>623.213607194578</v>
      </c>
      <c r="BP21" s="27">
        <v>0</v>
      </c>
      <c r="BQ21" s="27">
        <v>1.1133685372456801</v>
      </c>
      <c r="BR21" s="27">
        <v>4048.97911414898</v>
      </c>
      <c r="BS21" s="27">
        <v>988.579553619232</v>
      </c>
      <c r="BT21" s="27">
        <v>34277.005196812403</v>
      </c>
      <c r="BU21" s="27">
        <v>5595.54595017261</v>
      </c>
      <c r="BV21" s="27">
        <f t="shared" si="15"/>
        <v>12431.421754575866</v>
      </c>
      <c r="BW21" s="27">
        <f t="shared" si="16"/>
        <v>5556.7246905912752</v>
      </c>
      <c r="BY21" s="27">
        <f t="shared" si="0"/>
        <v>36422.639619513458</v>
      </c>
      <c r="CA21" s="31">
        <f t="shared" si="1"/>
        <v>8.0000034518197989E-3</v>
      </c>
      <c r="CB21" s="24">
        <f t="shared" si="2"/>
        <v>-4.4293169687289621E-2</v>
      </c>
      <c r="CC21" s="24">
        <f t="shared" si="3"/>
        <v>-4.1216590553747351E-2</v>
      </c>
      <c r="CD21" s="24">
        <f t="shared" si="4"/>
        <v>-4.1382042988344803E-2</v>
      </c>
      <c r="CE21" s="24">
        <f t="shared" si="5"/>
        <v>-3.2532334004705732E-2</v>
      </c>
      <c r="CF21" s="24">
        <f t="shared" si="6"/>
        <v>-3.6206690370491526E-2</v>
      </c>
      <c r="CG21" s="24">
        <f t="shared" si="7"/>
        <v>-7.9024295879211323E-2</v>
      </c>
      <c r="CH21" s="24">
        <f t="shared" si="8"/>
        <v>-2.4324337268597222E-2</v>
      </c>
      <c r="CI21" s="24">
        <f t="shared" si="9"/>
        <v>-2.993888958490001E-2</v>
      </c>
      <c r="CJ21" s="24">
        <f t="shared" si="10"/>
        <v>-2.7720068791108551E-2</v>
      </c>
      <c r="CK21" s="24">
        <f t="shared" si="11"/>
        <v>-2.9027002783912299E-2</v>
      </c>
      <c r="CL21" s="24">
        <f t="shared" si="12"/>
        <v>-2.9104233390718302E-2</v>
      </c>
      <c r="CM21" s="24">
        <f t="shared" si="13"/>
        <v>-2.1686524568942444E-2</v>
      </c>
      <c r="CN21" s="24">
        <f t="shared" si="14"/>
        <v>-2.8931269474338994E-2</v>
      </c>
      <c r="CO21" s="24"/>
      <c r="CP21" s="24"/>
      <c r="CQ21" s="24"/>
      <c r="CR21" s="24"/>
      <c r="CS21" s="24"/>
    </row>
    <row r="22" spans="1:97" x14ac:dyDescent="0.3">
      <c r="A22" s="21" t="s">
        <v>108</v>
      </c>
      <c r="B22" s="100">
        <v>100576.38167</v>
      </c>
      <c r="C22" s="100">
        <v>183.71996264000001</v>
      </c>
      <c r="D22" s="100">
        <v>28708.769068000001</v>
      </c>
      <c r="E22" s="100">
        <v>1646.6906485</v>
      </c>
      <c r="F22" s="100">
        <v>1322.6417947</v>
      </c>
      <c r="G22" s="100">
        <v>670.16384145999996</v>
      </c>
      <c r="H22" s="100">
        <v>8543.7902465000006</v>
      </c>
      <c r="I22" s="100">
        <v>38.819614121000001</v>
      </c>
      <c r="J22" s="100">
        <v>204.04824117999999</v>
      </c>
      <c r="K22" s="100">
        <v>92.411960432000001</v>
      </c>
      <c r="L22" s="100">
        <v>6.3507448056999998</v>
      </c>
      <c r="M22" s="100">
        <v>28.678635821</v>
      </c>
      <c r="N22" s="100">
        <v>13.104677377</v>
      </c>
      <c r="P22" s="29" t="s">
        <v>199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f t="shared" si="15"/>
        <v>0</v>
      </c>
      <c r="BW22" s="27">
        <f t="shared" si="16"/>
        <v>0</v>
      </c>
      <c r="BY22" s="27" t="str">
        <f t="shared" si="0"/>
        <v/>
      </c>
      <c r="CA22" s="31" t="str">
        <f t="shared" si="1"/>
        <v/>
      </c>
      <c r="CB22" s="24">
        <f t="shared" si="2"/>
        <v>-1</v>
      </c>
      <c r="CC22" s="24">
        <f t="shared" si="3"/>
        <v>-1</v>
      </c>
      <c r="CD22" s="24">
        <f t="shared" si="4"/>
        <v>-1</v>
      </c>
      <c r="CE22" s="24">
        <f t="shared" si="5"/>
        <v>-1</v>
      </c>
      <c r="CF22" s="24">
        <f t="shared" si="6"/>
        <v>-1</v>
      </c>
      <c r="CG22" s="24">
        <f t="shared" si="7"/>
        <v>-1</v>
      </c>
      <c r="CH22" s="24">
        <f t="shared" si="8"/>
        <v>-1</v>
      </c>
      <c r="CI22" s="24">
        <f t="shared" si="9"/>
        <v>-1</v>
      </c>
      <c r="CJ22" s="24">
        <f t="shared" si="10"/>
        <v>-1</v>
      </c>
      <c r="CK22" s="24">
        <f t="shared" si="11"/>
        <v>-1</v>
      </c>
      <c r="CL22" s="24">
        <f t="shared" si="12"/>
        <v>-1</v>
      </c>
      <c r="CM22" s="24">
        <f t="shared" si="13"/>
        <v>-1</v>
      </c>
      <c r="CN22" s="24">
        <f t="shared" si="14"/>
        <v>-1</v>
      </c>
      <c r="CO22" s="24"/>
      <c r="CP22" s="24"/>
      <c r="CQ22" s="24"/>
      <c r="CR22" s="24"/>
      <c r="CS22" s="24"/>
    </row>
    <row r="23" spans="1:97" x14ac:dyDescent="0.3">
      <c r="A23" s="21" t="s">
        <v>109</v>
      </c>
      <c r="B23" s="100">
        <v>216502.01608</v>
      </c>
      <c r="C23" s="100">
        <v>324.50956753999998</v>
      </c>
      <c r="D23" s="100">
        <v>52956.499365000003</v>
      </c>
      <c r="E23" s="100">
        <v>3113.4551056999999</v>
      </c>
      <c r="F23" s="100">
        <v>2492.6375671000001</v>
      </c>
      <c r="G23" s="100">
        <v>1171.7844605</v>
      </c>
      <c r="H23" s="100">
        <v>19648.523346999998</v>
      </c>
      <c r="I23" s="100">
        <v>88.681296532000005</v>
      </c>
      <c r="J23" s="100">
        <v>538.99084230000005</v>
      </c>
      <c r="K23" s="100">
        <v>203.76332819999999</v>
      </c>
      <c r="L23" s="100">
        <v>14.934097576999999</v>
      </c>
      <c r="M23" s="100">
        <v>83.281704023000003</v>
      </c>
      <c r="N23" s="100">
        <v>31.369720314999999</v>
      </c>
      <c r="P23" s="29" t="s">
        <v>200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f t="shared" si="15"/>
        <v>0</v>
      </c>
      <c r="BW23" s="27">
        <f t="shared" si="16"/>
        <v>0</v>
      </c>
      <c r="BY23" s="27" t="str">
        <f t="shared" si="0"/>
        <v/>
      </c>
      <c r="CA23" s="31" t="str">
        <f t="shared" si="1"/>
        <v/>
      </c>
      <c r="CB23" s="24">
        <f t="shared" si="2"/>
        <v>-1</v>
      </c>
      <c r="CC23" s="24">
        <f t="shared" si="3"/>
        <v>-1</v>
      </c>
      <c r="CD23" s="24">
        <f t="shared" si="4"/>
        <v>-1</v>
      </c>
      <c r="CE23" s="24">
        <f t="shared" si="5"/>
        <v>-1</v>
      </c>
      <c r="CF23" s="24">
        <f t="shared" si="6"/>
        <v>-1</v>
      </c>
      <c r="CG23" s="24">
        <f t="shared" si="7"/>
        <v>-1</v>
      </c>
      <c r="CH23" s="24">
        <f t="shared" si="8"/>
        <v>-1</v>
      </c>
      <c r="CI23" s="24">
        <f t="shared" si="9"/>
        <v>-1</v>
      </c>
      <c r="CJ23" s="24">
        <f t="shared" si="10"/>
        <v>-1</v>
      </c>
      <c r="CK23" s="24">
        <f t="shared" si="11"/>
        <v>-1</v>
      </c>
      <c r="CL23" s="24">
        <f t="shared" si="12"/>
        <v>-1</v>
      </c>
      <c r="CM23" s="24">
        <f t="shared" si="13"/>
        <v>-1</v>
      </c>
      <c r="CN23" s="24">
        <f t="shared" si="14"/>
        <v>-1</v>
      </c>
      <c r="CO23" s="24"/>
      <c r="CP23" s="24"/>
      <c r="CQ23" s="24"/>
      <c r="CR23" s="24"/>
      <c r="CS23" s="24"/>
    </row>
    <row r="24" spans="1:97" x14ac:dyDescent="0.3">
      <c r="A24" s="21" t="s">
        <v>110</v>
      </c>
      <c r="B24" s="100">
        <v>72782.536288999996</v>
      </c>
      <c r="C24" s="100">
        <v>135.64175757000001</v>
      </c>
      <c r="D24" s="100">
        <v>21929.742882999999</v>
      </c>
      <c r="E24" s="100">
        <v>1269.728535</v>
      </c>
      <c r="F24" s="100">
        <v>1017.6341302</v>
      </c>
      <c r="G24" s="100">
        <v>488.27458767000002</v>
      </c>
      <c r="H24" s="100">
        <v>7068.2584662999998</v>
      </c>
      <c r="I24" s="100">
        <v>31.843620154</v>
      </c>
      <c r="J24" s="100">
        <v>177.49980865000001</v>
      </c>
      <c r="K24" s="100">
        <v>74.655088062000004</v>
      </c>
      <c r="L24" s="100">
        <v>5.2781742709000001</v>
      </c>
      <c r="M24" s="100">
        <v>26.530354672000001</v>
      </c>
      <c r="N24" s="100">
        <v>10.949918054999999</v>
      </c>
      <c r="P24" s="29" t="s">
        <v>201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f t="shared" si="15"/>
        <v>0</v>
      </c>
      <c r="BW24" s="27">
        <f t="shared" si="16"/>
        <v>0</v>
      </c>
      <c r="BY24" s="27" t="str">
        <f t="shared" si="0"/>
        <v/>
      </c>
      <c r="CA24" s="31" t="str">
        <f t="shared" si="1"/>
        <v/>
      </c>
      <c r="CB24" s="24">
        <f t="shared" si="2"/>
        <v>-1</v>
      </c>
      <c r="CC24" s="24">
        <f t="shared" si="3"/>
        <v>-1</v>
      </c>
      <c r="CD24" s="24">
        <f t="shared" si="4"/>
        <v>-1</v>
      </c>
      <c r="CE24" s="24">
        <f t="shared" si="5"/>
        <v>-1</v>
      </c>
      <c r="CF24" s="24">
        <f t="shared" si="6"/>
        <v>-1</v>
      </c>
      <c r="CG24" s="24">
        <f t="shared" si="7"/>
        <v>-1</v>
      </c>
      <c r="CH24" s="24">
        <f t="shared" si="8"/>
        <v>-1</v>
      </c>
      <c r="CI24" s="24">
        <f t="shared" si="9"/>
        <v>-1</v>
      </c>
      <c r="CJ24" s="24">
        <f t="shared" si="10"/>
        <v>-1</v>
      </c>
      <c r="CK24" s="24">
        <f t="shared" si="11"/>
        <v>-1</v>
      </c>
      <c r="CL24" s="24">
        <f t="shared" si="12"/>
        <v>-1</v>
      </c>
      <c r="CM24" s="24">
        <f t="shared" si="13"/>
        <v>-1</v>
      </c>
      <c r="CN24" s="24">
        <f t="shared" si="14"/>
        <v>-1</v>
      </c>
      <c r="CO24" s="24"/>
      <c r="CP24" s="24"/>
      <c r="CQ24" s="24"/>
      <c r="CR24" s="24"/>
      <c r="CS24" s="24"/>
    </row>
    <row r="25" spans="1:97" x14ac:dyDescent="0.3">
      <c r="A25" s="21" t="s">
        <v>111</v>
      </c>
      <c r="B25" s="100">
        <v>69043.611615999995</v>
      </c>
      <c r="C25" s="100">
        <v>104.15420616</v>
      </c>
      <c r="D25" s="100">
        <v>14847.266466999999</v>
      </c>
      <c r="E25" s="100">
        <v>966.70545514000003</v>
      </c>
      <c r="F25" s="100">
        <v>774.08578342999999</v>
      </c>
      <c r="G25" s="100">
        <v>400.87071622000002</v>
      </c>
      <c r="H25" s="100">
        <v>5673.2353308000002</v>
      </c>
      <c r="I25" s="100">
        <v>24.534516750000002</v>
      </c>
      <c r="J25" s="100">
        <v>138.0831857</v>
      </c>
      <c r="K25" s="100">
        <v>57.592605341999999</v>
      </c>
      <c r="L25" s="100">
        <v>4.0497588120000003</v>
      </c>
      <c r="M25" s="100">
        <v>20.293094945</v>
      </c>
      <c r="N25" s="100">
        <v>8.4498512649999995</v>
      </c>
      <c r="P25" s="29" t="s">
        <v>202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f t="shared" si="15"/>
        <v>0</v>
      </c>
      <c r="BW25" s="27">
        <f t="shared" si="16"/>
        <v>0</v>
      </c>
      <c r="BY25" s="27" t="str">
        <f t="shared" si="0"/>
        <v/>
      </c>
      <c r="CA25" s="31" t="str">
        <f t="shared" si="1"/>
        <v/>
      </c>
      <c r="CB25" s="24">
        <f t="shared" si="2"/>
        <v>-1</v>
      </c>
      <c r="CC25" s="24">
        <f t="shared" si="3"/>
        <v>-1</v>
      </c>
      <c r="CD25" s="24">
        <f t="shared" si="4"/>
        <v>-1</v>
      </c>
      <c r="CE25" s="24">
        <f t="shared" si="5"/>
        <v>-1</v>
      </c>
      <c r="CF25" s="24">
        <f t="shared" si="6"/>
        <v>-1</v>
      </c>
      <c r="CG25" s="24">
        <f t="shared" si="7"/>
        <v>-1</v>
      </c>
      <c r="CH25" s="24">
        <f t="shared" si="8"/>
        <v>-1</v>
      </c>
      <c r="CI25" s="24">
        <f t="shared" si="9"/>
        <v>-1</v>
      </c>
      <c r="CJ25" s="24">
        <f t="shared" si="10"/>
        <v>-1</v>
      </c>
      <c r="CK25" s="24">
        <f t="shared" si="11"/>
        <v>-1</v>
      </c>
      <c r="CL25" s="24">
        <f t="shared" si="12"/>
        <v>-1</v>
      </c>
      <c r="CM25" s="24">
        <f t="shared" si="13"/>
        <v>-1</v>
      </c>
      <c r="CN25" s="24">
        <f t="shared" si="14"/>
        <v>-1</v>
      </c>
      <c r="CO25" s="24"/>
      <c r="CP25" s="24"/>
      <c r="CQ25" s="24"/>
      <c r="CR25" s="24"/>
      <c r="CS25" s="24"/>
    </row>
    <row r="26" spans="1:97" x14ac:dyDescent="0.3">
      <c r="A26" s="21" t="s">
        <v>112</v>
      </c>
      <c r="B26" s="100">
        <v>147824.05236999999</v>
      </c>
      <c r="C26" s="100">
        <v>244.34229124999999</v>
      </c>
      <c r="D26" s="100">
        <v>35041.129231999999</v>
      </c>
      <c r="E26" s="100">
        <v>2274.5050892999998</v>
      </c>
      <c r="F26" s="100">
        <v>1821.8614468000001</v>
      </c>
      <c r="G26" s="100">
        <v>911.53328010999996</v>
      </c>
      <c r="H26" s="100">
        <v>13827.567252000001</v>
      </c>
      <c r="I26" s="100">
        <v>57.317779244</v>
      </c>
      <c r="J26" s="100">
        <v>322.16930558000001</v>
      </c>
      <c r="K26" s="100">
        <v>134.26422156000001</v>
      </c>
      <c r="L26" s="100">
        <v>9.4674950312000004</v>
      </c>
      <c r="M26" s="100">
        <v>47.289873319999998</v>
      </c>
      <c r="N26" s="100">
        <v>19.724675001000001</v>
      </c>
      <c r="P26" s="29" t="s">
        <v>203</v>
      </c>
      <c r="Q26" s="27">
        <v>4.5650195793581199E-6</v>
      </c>
      <c r="R26" s="27">
        <v>2.5465191355181099E-6</v>
      </c>
      <c r="S26" s="27">
        <v>1.38366153213511E-5</v>
      </c>
      <c r="T26" s="27">
        <v>1.3836697872782199E-5</v>
      </c>
      <c r="U26" s="27">
        <v>1.0236844855238999E-5</v>
      </c>
      <c r="V26" s="27">
        <v>1.2288914815258099E-4</v>
      </c>
      <c r="W26" s="27">
        <v>2.3503150360290301E-5</v>
      </c>
      <c r="X26" s="27">
        <v>2.36858953620264E-4</v>
      </c>
      <c r="Y26" s="27">
        <v>4.5586710538644298E-2</v>
      </c>
      <c r="Z26" s="27">
        <v>2.13345170092098E-4</v>
      </c>
      <c r="AA26" s="27">
        <v>7.23938722961689E-5</v>
      </c>
      <c r="AB26" s="27">
        <v>8.8144824633343803E-5</v>
      </c>
      <c r="AC26" s="27">
        <v>2.89054028622607E-6</v>
      </c>
      <c r="AD26" s="27">
        <v>2.7609019284930799E-5</v>
      </c>
      <c r="AE26" s="27">
        <v>2.7609019284930799E-5</v>
      </c>
      <c r="AF26" s="27">
        <v>3.1459358344769797E-5</v>
      </c>
      <c r="AG26" s="27">
        <v>1.74254180867188E-4</v>
      </c>
      <c r="AH26" s="27">
        <v>1.32985098758246E-6</v>
      </c>
      <c r="AI26" s="27">
        <v>8.2367886263551403E-7</v>
      </c>
      <c r="AJ26" s="27">
        <v>9.17748278972866E-6</v>
      </c>
      <c r="AK26" s="27">
        <v>5.6072780019841598E-6</v>
      </c>
      <c r="AL26" s="27">
        <v>0</v>
      </c>
      <c r="AM26" s="27">
        <v>0</v>
      </c>
      <c r="AN26" s="27">
        <v>3.73085842468735E-3</v>
      </c>
      <c r="AO26" s="27">
        <v>1.7013527340068401E-4</v>
      </c>
      <c r="AP26" s="27">
        <v>3.9324530564328096E-3</v>
      </c>
      <c r="AQ26" s="27">
        <v>1.3730679999118101E-4</v>
      </c>
      <c r="AR26" s="27">
        <v>8.4055402150608695E-9</v>
      </c>
      <c r="AS26" s="27">
        <v>2.3407940276790199E-3</v>
      </c>
      <c r="AT26" s="27">
        <v>1.8567127983818E-7</v>
      </c>
      <c r="AU26" s="27">
        <v>4.5211638199485099E-8</v>
      </c>
      <c r="AV26" s="27">
        <v>1.67580041557124E-5</v>
      </c>
      <c r="AW26" s="27">
        <v>1.4108213870379199E-7</v>
      </c>
      <c r="AX26" s="27">
        <v>0</v>
      </c>
      <c r="AY26" s="27">
        <v>2.75002562873063E-8</v>
      </c>
      <c r="AZ26" s="27">
        <v>9.1577192362087096E-5</v>
      </c>
      <c r="BA26" s="27">
        <v>8.3041226710097696E-5</v>
      </c>
      <c r="BB26" s="27">
        <v>8.5359656519893897E-6</v>
      </c>
      <c r="BC26" s="27">
        <v>2.2165236418150599E-8</v>
      </c>
      <c r="BD26" s="27">
        <v>0</v>
      </c>
      <c r="BE26" s="27">
        <v>7.7257450244437504E-7</v>
      </c>
      <c r="BF26" s="27">
        <v>5.4500669653929503E-8</v>
      </c>
      <c r="BG26" s="27">
        <v>3.3590359188037699E-6</v>
      </c>
      <c r="BH26" s="27">
        <v>3.0457778733114002E-7</v>
      </c>
      <c r="BI26" s="27">
        <v>2.0500361006850799E-7</v>
      </c>
      <c r="BJ26" s="27">
        <v>1.6795438637102702E-5</v>
      </c>
      <c r="BK26" s="27">
        <v>1.0112713775470199E-5</v>
      </c>
      <c r="BL26" s="27">
        <v>3.1889140583232702E-8</v>
      </c>
      <c r="BM26" s="27">
        <v>4.4328863462248499E-5</v>
      </c>
      <c r="BN26" s="27">
        <v>1.3027364870450901E-9</v>
      </c>
      <c r="BO26" s="27">
        <v>2.1237719759475701E-5</v>
      </c>
      <c r="BP26" s="27">
        <v>0</v>
      </c>
      <c r="BQ26" s="27">
        <v>3.6366910070161997E-8</v>
      </c>
      <c r="BR26" s="27">
        <v>5.3374642470058404E-4</v>
      </c>
      <c r="BS26" s="27">
        <v>4.8417077134211799E-5</v>
      </c>
      <c r="BT26" s="27">
        <v>4.4788507305566E-3</v>
      </c>
      <c r="BU26" s="27">
        <v>7.8954034612565096E-4</v>
      </c>
      <c r="BV26" s="27">
        <f t="shared" si="15"/>
        <v>1.6135524406078081E-3</v>
      </c>
      <c r="BW26" s="27">
        <f t="shared" si="16"/>
        <v>7.850536929384362E-4</v>
      </c>
      <c r="BY26" s="27">
        <f t="shared" si="0"/>
        <v>4.8383089579448835E-3</v>
      </c>
      <c r="CA26" s="31">
        <f t="shared" si="1"/>
        <v>7.9999323306117424E-3</v>
      </c>
      <c r="CB26" s="24">
        <f t="shared" si="2"/>
        <v>-0.99999969161506663</v>
      </c>
      <c r="CC26" s="24">
        <f t="shared" si="3"/>
        <v>-1</v>
      </c>
      <c r="CD26" s="24">
        <f t="shared" si="4"/>
        <v>-0.99999988777607496</v>
      </c>
      <c r="CE26" s="24">
        <f t="shared" si="5"/>
        <v>-0.9999999597375302</v>
      </c>
      <c r="CF26" s="24">
        <f t="shared" si="6"/>
        <v>-0.99999995441957079</v>
      </c>
      <c r="CG26" s="24">
        <f t="shared" si="7"/>
        <v>-0.99999997670110319</v>
      </c>
      <c r="CH26" s="24">
        <f t="shared" si="8"/>
        <v>-0.99999967609264528</v>
      </c>
      <c r="CI26" s="24">
        <f t="shared" si="9"/>
        <v>-0.99999975859675549</v>
      </c>
      <c r="CJ26" s="24">
        <f t="shared" si="10"/>
        <v>-0.99999961855724295</v>
      </c>
      <c r="CK26" s="24">
        <f t="shared" si="11"/>
        <v>-0.99999979436800823</v>
      </c>
      <c r="CL26" s="24">
        <f t="shared" si="12"/>
        <v>-0.99999973102503592</v>
      </c>
      <c r="CM26" s="24">
        <f t="shared" si="13"/>
        <v>-0.99999950299823814</v>
      </c>
      <c r="CN26" s="24">
        <f t="shared" si="14"/>
        <v>-0.9999997157226671</v>
      </c>
      <c r="CO26" s="24"/>
      <c r="CP26" s="24"/>
      <c r="CQ26" s="24"/>
      <c r="CR26" s="24"/>
      <c r="CS26" s="24"/>
    </row>
    <row r="27" spans="1:97" x14ac:dyDescent="0.3">
      <c r="A27" s="21" t="s">
        <v>113</v>
      </c>
      <c r="B27" s="100">
        <v>228110.51942</v>
      </c>
      <c r="C27" s="100">
        <v>302.60195741000001</v>
      </c>
      <c r="D27" s="100">
        <v>50517.308772999997</v>
      </c>
      <c r="E27" s="100">
        <v>2813.1326869999998</v>
      </c>
      <c r="F27" s="100">
        <v>2252.9870058000001</v>
      </c>
      <c r="G27" s="100">
        <v>1127.4882230999999</v>
      </c>
      <c r="H27" s="100">
        <v>18444.630628999999</v>
      </c>
      <c r="I27" s="100">
        <v>78.463221395999994</v>
      </c>
      <c r="J27" s="100">
        <v>471.49365977999997</v>
      </c>
      <c r="K27" s="100">
        <v>181.76864380000001</v>
      </c>
      <c r="L27" s="100">
        <v>13.099229834999999</v>
      </c>
      <c r="M27" s="100">
        <v>69.807673847000004</v>
      </c>
      <c r="N27" s="100">
        <v>27.567272244000002</v>
      </c>
      <c r="P27" s="29" t="s">
        <v>204</v>
      </c>
      <c r="Q27" s="27">
        <v>22.277396502172198</v>
      </c>
      <c r="R27" s="27">
        <v>9.9746597486507707</v>
      </c>
      <c r="S27" s="27">
        <v>59.674524222700498</v>
      </c>
      <c r="T27" s="27">
        <v>59.675083974818797</v>
      </c>
      <c r="U27" s="27">
        <v>36.836993489029197</v>
      </c>
      <c r="V27" s="27">
        <v>360.44753774924902</v>
      </c>
      <c r="W27" s="27">
        <v>53.623774544635701</v>
      </c>
      <c r="X27" s="27">
        <v>526.34510455575401</v>
      </c>
      <c r="Y27" s="27">
        <v>172127.44612135299</v>
      </c>
      <c r="Z27" s="27">
        <v>789.038844766838</v>
      </c>
      <c r="AA27" s="27">
        <v>231.30466324317899</v>
      </c>
      <c r="AB27" s="27">
        <v>249.95582501600501</v>
      </c>
      <c r="AC27" s="27">
        <v>9.14765838741795</v>
      </c>
      <c r="AD27" s="27">
        <v>138.04795105347</v>
      </c>
      <c r="AE27" s="27">
        <v>138.047964428368</v>
      </c>
      <c r="AF27" s="27">
        <v>305.03477418872598</v>
      </c>
      <c r="AG27" s="27">
        <v>536.13937575578905</v>
      </c>
      <c r="AH27" s="27">
        <v>7.6941076975296898</v>
      </c>
      <c r="AI27" s="27">
        <v>5.6241738495237401</v>
      </c>
      <c r="AJ27" s="27">
        <v>53.745972341206603</v>
      </c>
      <c r="AK27" s="27">
        <v>20.99889874442</v>
      </c>
      <c r="AL27" s="27">
        <v>227.641099410815</v>
      </c>
      <c r="AM27" s="27">
        <v>0</v>
      </c>
      <c r="AN27" s="27">
        <v>32807.316213275102</v>
      </c>
      <c r="AO27" s="27">
        <v>5017.0154800200498</v>
      </c>
      <c r="AP27" s="27">
        <v>38129.366467483902</v>
      </c>
      <c r="AQ27" s="27">
        <v>437.53155759069</v>
      </c>
      <c r="AR27" s="27">
        <v>0.84554835430480002</v>
      </c>
      <c r="AS27" s="27">
        <v>7364.3897554344503</v>
      </c>
      <c r="AT27" s="27">
        <v>4.4723837399207396</v>
      </c>
      <c r="AU27" s="27">
        <v>0.96452939951608496</v>
      </c>
      <c r="AV27" s="27">
        <v>380.05342025055501</v>
      </c>
      <c r="AW27" s="27">
        <v>7.0903883515490103</v>
      </c>
      <c r="AX27" s="27">
        <v>0.32325670023203601</v>
      </c>
      <c r="AY27" s="27">
        <v>0.25363924976713598</v>
      </c>
      <c r="AZ27" s="27">
        <v>2126.2998005070399</v>
      </c>
      <c r="BA27" s="27">
        <v>1702.04174011142</v>
      </c>
      <c r="BB27" s="27">
        <v>424.258060395619</v>
      </c>
      <c r="BC27" s="27">
        <v>3.6266921568367998</v>
      </c>
      <c r="BD27" s="27">
        <v>4.4349011149875599E-2</v>
      </c>
      <c r="BE27" s="27">
        <v>27.160727132833902</v>
      </c>
      <c r="BF27" s="27">
        <v>0.76788230096397003</v>
      </c>
      <c r="BG27" s="27">
        <v>39.213499312708997</v>
      </c>
      <c r="BH27" s="27">
        <v>5.8293010815875501</v>
      </c>
      <c r="BI27" s="27">
        <v>1.4943083352348101</v>
      </c>
      <c r="BJ27" s="27">
        <v>187.56084499853901</v>
      </c>
      <c r="BK27" s="27">
        <v>37.200793599033403</v>
      </c>
      <c r="BL27" s="27">
        <v>4.2470528482062599</v>
      </c>
      <c r="BM27" s="27">
        <v>1037.8827823321601</v>
      </c>
      <c r="BN27" s="27">
        <v>0.21113455535530201</v>
      </c>
      <c r="BO27" s="27">
        <v>849.07011632511603</v>
      </c>
      <c r="BP27" s="27">
        <v>0</v>
      </c>
      <c r="BQ27" s="27">
        <v>0.42904936427381801</v>
      </c>
      <c r="BR27" s="27">
        <v>1671.57633616303</v>
      </c>
      <c r="BS27" s="27">
        <v>160.310894097051</v>
      </c>
      <c r="BT27" s="27">
        <v>14096.426469353</v>
      </c>
      <c r="BU27" s="27">
        <v>2407.2405722180802</v>
      </c>
      <c r="BV27" s="27">
        <f t="shared" si="15"/>
        <v>5076.4095101740495</v>
      </c>
      <c r="BW27" s="27">
        <f t="shared" si="16"/>
        <v>2390.4383419833184</v>
      </c>
      <c r="BY27" s="27">
        <f t="shared" si="0"/>
        <v>15104.959087096471</v>
      </c>
      <c r="CA27" s="31">
        <f t="shared" si="1"/>
        <v>7.9999958679841856E-3</v>
      </c>
      <c r="CB27" s="24">
        <f t="shared" si="2"/>
        <v>-0.24542083127508146</v>
      </c>
      <c r="CC27" s="24">
        <f t="shared" si="3"/>
        <v>-0.2477209950681826</v>
      </c>
      <c r="CD27" s="24">
        <f t="shared" si="4"/>
        <v>-0.24522173897230809</v>
      </c>
      <c r="CE27" s="24">
        <f t="shared" si="5"/>
        <v>-0.24415232515229024</v>
      </c>
      <c r="CF27" s="24">
        <f t="shared" si="6"/>
        <v>-0.24453992156645757</v>
      </c>
      <c r="CG27" s="24">
        <f t="shared" si="7"/>
        <v>-0.24693659860089753</v>
      </c>
      <c r="CH27" s="24">
        <f t="shared" si="8"/>
        <v>-0.23574362897842116</v>
      </c>
      <c r="CI27" s="24">
        <f t="shared" si="9"/>
        <v>-0.23945151737217615</v>
      </c>
      <c r="CJ27" s="24">
        <f t="shared" si="10"/>
        <v>-0.23551986273275727</v>
      </c>
      <c r="CK27" s="24">
        <f t="shared" si="11"/>
        <v>-0.24052927093265797</v>
      </c>
      <c r="CL27" s="24">
        <f t="shared" si="12"/>
        <v>-0.23853082400315245</v>
      </c>
      <c r="CM27" s="24">
        <f t="shared" si="13"/>
        <v>-0.23183553340905097</v>
      </c>
      <c r="CN27" s="24">
        <f t="shared" si="14"/>
        <v>-0.23826708139430094</v>
      </c>
      <c r="CO27" s="24"/>
      <c r="CP27" s="24"/>
      <c r="CQ27" s="24"/>
      <c r="CR27" s="24"/>
      <c r="CS27" s="24"/>
    </row>
    <row r="28" spans="1:97" x14ac:dyDescent="0.3">
      <c r="A28" s="57" t="s">
        <v>114</v>
      </c>
      <c r="B28" s="100">
        <v>218101.96247</v>
      </c>
      <c r="C28" s="100">
        <v>298.29684675999999</v>
      </c>
      <c r="D28" s="100">
        <v>49732.665270999998</v>
      </c>
      <c r="E28" s="100">
        <v>1425.9423405</v>
      </c>
      <c r="F28" s="100">
        <v>980.71938090000003</v>
      </c>
      <c r="G28" s="100">
        <v>687.65891541999997</v>
      </c>
      <c r="H28" s="100">
        <v>17929.282685999999</v>
      </c>
      <c r="I28" s="100">
        <v>77.756349231000002</v>
      </c>
      <c r="J28" s="100">
        <v>467.01499481000002</v>
      </c>
      <c r="K28" s="100">
        <v>179.94917508</v>
      </c>
      <c r="L28" s="100">
        <v>13.000023948000001</v>
      </c>
      <c r="M28" s="100">
        <v>69.603586282999999</v>
      </c>
      <c r="N28" s="100">
        <v>27.332776004999999</v>
      </c>
      <c r="P28" s="29" t="s">
        <v>205</v>
      </c>
      <c r="Q28" s="27">
        <v>28.979676360451201</v>
      </c>
      <c r="R28" s="27">
        <v>13.0007684120303</v>
      </c>
      <c r="S28" s="27">
        <v>77.759799217079703</v>
      </c>
      <c r="T28" s="27">
        <v>77.760420144664494</v>
      </c>
      <c r="U28" s="27">
        <v>47.976922208055598</v>
      </c>
      <c r="V28" s="27">
        <v>467.14636349500699</v>
      </c>
      <c r="W28" s="27">
        <v>69.626767797085094</v>
      </c>
      <c r="X28" s="27">
        <v>685.82457023978498</v>
      </c>
      <c r="Y28" s="27">
        <v>218161.60043475099</v>
      </c>
      <c r="Z28" s="27">
        <v>1026.09030658846</v>
      </c>
      <c r="AA28" s="27">
        <v>300.54741078908</v>
      </c>
      <c r="AB28" s="27">
        <v>324.84099154482499</v>
      </c>
      <c r="AC28" s="27">
        <v>11.901064342472299</v>
      </c>
      <c r="AD28" s="27">
        <v>179.94901916808101</v>
      </c>
      <c r="AE28" s="27">
        <v>179.94902073692501</v>
      </c>
      <c r="AF28" s="27">
        <v>397.88546535690102</v>
      </c>
      <c r="AG28" s="27">
        <v>671.73632292972002</v>
      </c>
      <c r="AH28" s="27">
        <v>9.9422250145057003</v>
      </c>
      <c r="AI28" s="27">
        <v>7.3640848560459</v>
      </c>
      <c r="AJ28" s="27">
        <v>69.794470811496396</v>
      </c>
      <c r="AK28" s="27">
        <v>27.336567401405901</v>
      </c>
      <c r="AL28" s="27">
        <v>298.38389335097003</v>
      </c>
      <c r="AM28" s="27">
        <v>0</v>
      </c>
      <c r="AN28" s="27">
        <v>42773.551413394103</v>
      </c>
      <c r="AO28" s="27">
        <v>6564.5868153860501</v>
      </c>
      <c r="AP28" s="27">
        <v>49736.023694137097</v>
      </c>
      <c r="AQ28" s="27">
        <v>565.02106819021401</v>
      </c>
      <c r="AR28" s="27">
        <v>1.14915737649983</v>
      </c>
      <c r="AS28" s="27">
        <v>9305.1204099528695</v>
      </c>
      <c r="AT28" s="27">
        <v>6.0635703239140799</v>
      </c>
      <c r="AU28" s="27">
        <v>1.27304252826049</v>
      </c>
      <c r="AV28" s="27">
        <v>502.45790181715898</v>
      </c>
      <c r="AW28" s="27">
        <v>9.5100250107750899</v>
      </c>
      <c r="AX28" s="27">
        <v>0.42010423111052297</v>
      </c>
      <c r="AY28" s="27">
        <v>0.34288721793239502</v>
      </c>
      <c r="AZ28" s="27">
        <v>1425.49327756357</v>
      </c>
      <c r="BA28" s="27">
        <v>980.33402586739203</v>
      </c>
      <c r="BB28" s="27">
        <v>445.15925169617998</v>
      </c>
      <c r="BC28" s="27">
        <v>4.7302071839812099</v>
      </c>
      <c r="BD28" s="27">
        <v>5.7694448067373297E-2</v>
      </c>
      <c r="BE28" s="27">
        <v>36.131256679728999</v>
      </c>
      <c r="BF28" s="27">
        <v>1.0057578939246099</v>
      </c>
      <c r="BG28" s="27">
        <v>53.296197170367599</v>
      </c>
      <c r="BH28" s="27">
        <v>8.0338702420123695</v>
      </c>
      <c r="BI28" s="27">
        <v>2.00614185221316</v>
      </c>
      <c r="BJ28" s="27">
        <v>255.397371097405</v>
      </c>
      <c r="BK28" s="27">
        <v>48.001377258504</v>
      </c>
      <c r="BL28" s="27">
        <v>5.5667251508788098</v>
      </c>
      <c r="BM28" s="27">
        <v>92.612591592673894</v>
      </c>
      <c r="BN28" s="27">
        <v>0.279524050485843</v>
      </c>
      <c r="BO28" s="27">
        <v>687.84258221553398</v>
      </c>
      <c r="BP28" s="27">
        <v>0</v>
      </c>
      <c r="BQ28" s="27">
        <v>0.56304354972748605</v>
      </c>
      <c r="BR28" s="27">
        <v>2125.8255610761198</v>
      </c>
      <c r="BS28" s="27">
        <v>203.33845566788401</v>
      </c>
      <c r="BT28" s="27">
        <v>17933.6364937691</v>
      </c>
      <c r="BU28" s="27">
        <v>3084.9958498657702</v>
      </c>
      <c r="BV28" s="27">
        <f t="shared" si="15"/>
        <v>6414.190898511557</v>
      </c>
      <c r="BW28" s="27">
        <f t="shared" si="16"/>
        <v>3063.1225457036389</v>
      </c>
      <c r="BY28" s="27">
        <f t="shared" si="0"/>
        <v>19242.718993126156</v>
      </c>
      <c r="CA28" s="31">
        <f t="shared" si="1"/>
        <v>7.999945226900073E-3</v>
      </c>
      <c r="CB28" s="24">
        <f t="shared" si="2"/>
        <v>2.7344075255257073E-4</v>
      </c>
      <c r="CC28" s="24">
        <f t="shared" si="3"/>
        <v>2.918119715830176E-4</v>
      </c>
      <c r="CD28" s="24">
        <f t="shared" si="4"/>
        <v>6.7529522473775029E-5</v>
      </c>
      <c r="CE28" s="24">
        <f t="shared" si="5"/>
        <v>-3.1492362887023908E-4</v>
      </c>
      <c r="CF28" s="24">
        <f t="shared" si="6"/>
        <v>-3.9293098526753503E-4</v>
      </c>
      <c r="CG28" s="24">
        <f t="shared" si="7"/>
        <v>2.670899648291933E-4</v>
      </c>
      <c r="CH28" s="24">
        <f t="shared" si="8"/>
        <v>2.4283223402465616E-4</v>
      </c>
      <c r="CI28" s="24">
        <f t="shared" si="9"/>
        <v>5.2354742792747843E-5</v>
      </c>
      <c r="CJ28" s="24">
        <f t="shared" si="10"/>
        <v>2.8129436199456862E-4</v>
      </c>
      <c r="CK28" s="24">
        <f t="shared" si="11"/>
        <v>-8.5770370954777014E-7</v>
      </c>
      <c r="CL28" s="24">
        <f t="shared" si="12"/>
        <v>5.7266358375757384E-5</v>
      </c>
      <c r="CM28" s="24">
        <f t="shared" si="13"/>
        <v>3.3305056999279015E-4</v>
      </c>
      <c r="CN28" s="24">
        <f t="shared" si="14"/>
        <v>1.3871245296152775E-4</v>
      </c>
      <c r="CO28" s="24"/>
      <c r="CP28" s="24"/>
      <c r="CQ28" s="24"/>
      <c r="CR28" s="24"/>
      <c r="CS28" s="24"/>
    </row>
    <row r="29" spans="1:97" x14ac:dyDescent="0.3">
      <c r="A29" s="21" t="s">
        <v>115</v>
      </c>
      <c r="B29" s="100">
        <v>105161.08878999999</v>
      </c>
      <c r="C29" s="100">
        <v>130.43451024999999</v>
      </c>
      <c r="D29" s="100">
        <v>18699.690208</v>
      </c>
      <c r="E29" s="100">
        <v>1210.6232150000001</v>
      </c>
      <c r="F29" s="100">
        <v>969.40221202999999</v>
      </c>
      <c r="G29" s="100">
        <v>496.13384848999999</v>
      </c>
      <c r="H29" s="100">
        <v>7667.6139082</v>
      </c>
      <c r="I29" s="100">
        <v>33.917562717000003</v>
      </c>
      <c r="J29" s="100">
        <v>202.94438676999999</v>
      </c>
      <c r="K29" s="100">
        <v>78.594393776000004</v>
      </c>
      <c r="L29" s="100">
        <v>5.6560793513999998</v>
      </c>
      <c r="M29" s="100">
        <v>30.121995975000001</v>
      </c>
      <c r="N29" s="100">
        <v>11.924149126</v>
      </c>
      <c r="P29" s="29" t="s">
        <v>206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f t="shared" si="15"/>
        <v>0</v>
      </c>
      <c r="BW29" s="27">
        <f t="shared" si="16"/>
        <v>0</v>
      </c>
      <c r="BY29" s="27" t="str">
        <f t="shared" si="0"/>
        <v/>
      </c>
      <c r="CA29" s="31" t="str">
        <f t="shared" si="1"/>
        <v/>
      </c>
      <c r="CB29" s="24">
        <f t="shared" si="2"/>
        <v>-1</v>
      </c>
      <c r="CC29" s="24">
        <f t="shared" si="3"/>
        <v>-1</v>
      </c>
      <c r="CD29" s="24">
        <f t="shared" si="4"/>
        <v>-1</v>
      </c>
      <c r="CE29" s="24">
        <f t="shared" si="5"/>
        <v>-1</v>
      </c>
      <c r="CF29" s="24">
        <f t="shared" si="6"/>
        <v>-1</v>
      </c>
      <c r="CG29" s="24">
        <f t="shared" si="7"/>
        <v>-1</v>
      </c>
      <c r="CH29" s="24">
        <f t="shared" si="8"/>
        <v>-1</v>
      </c>
      <c r="CI29" s="24">
        <f t="shared" si="9"/>
        <v>-1</v>
      </c>
      <c r="CJ29" s="24">
        <f t="shared" si="10"/>
        <v>-1</v>
      </c>
      <c r="CK29" s="24">
        <f t="shared" si="11"/>
        <v>-1</v>
      </c>
      <c r="CL29" s="24">
        <f t="shared" si="12"/>
        <v>-1</v>
      </c>
      <c r="CM29" s="24">
        <f t="shared" si="13"/>
        <v>-1</v>
      </c>
      <c r="CN29" s="24">
        <f t="shared" si="14"/>
        <v>-1</v>
      </c>
      <c r="CO29" s="24"/>
      <c r="CP29" s="24"/>
      <c r="CQ29" s="24"/>
      <c r="CR29" s="24"/>
      <c r="CS29" s="24"/>
    </row>
    <row r="30" spans="1:97" x14ac:dyDescent="0.3">
      <c r="A30" s="21" t="s">
        <v>116</v>
      </c>
      <c r="B30" s="100">
        <v>332721.05878999998</v>
      </c>
      <c r="C30" s="100">
        <v>425.20896390000001</v>
      </c>
      <c r="D30" s="100">
        <v>63088.590236999997</v>
      </c>
      <c r="E30" s="100">
        <v>2007.1210338999999</v>
      </c>
      <c r="F30" s="100">
        <v>1375.4175339999999</v>
      </c>
      <c r="G30" s="100">
        <v>997.18065366999997</v>
      </c>
      <c r="H30" s="100">
        <v>25463.517507</v>
      </c>
      <c r="I30" s="100">
        <v>110.51062989</v>
      </c>
      <c r="J30" s="100">
        <v>659.12149827999997</v>
      </c>
      <c r="K30" s="100">
        <v>255.54819248999999</v>
      </c>
      <c r="L30" s="100">
        <v>18.424995846000002</v>
      </c>
      <c r="M30" s="100">
        <v>97.940153756000001</v>
      </c>
      <c r="N30" s="100">
        <v>38.850635638</v>
      </c>
      <c r="P30" s="29" t="s">
        <v>207</v>
      </c>
      <c r="Q30" s="27">
        <v>22.5656869422873</v>
      </c>
      <c r="R30" s="27">
        <v>10.200401409381801</v>
      </c>
      <c r="S30" s="27">
        <v>61.167614698453498</v>
      </c>
      <c r="T30" s="27">
        <v>61.168339150388803</v>
      </c>
      <c r="U30" s="27">
        <v>37.691015385059202</v>
      </c>
      <c r="V30" s="27">
        <v>363.509858515171</v>
      </c>
      <c r="W30" s="27">
        <v>54.191154110597999</v>
      </c>
      <c r="X30" s="27">
        <v>538.02300229613604</v>
      </c>
      <c r="Y30" s="27">
        <v>179488.02933955</v>
      </c>
      <c r="Z30" s="27">
        <v>802.10008011903597</v>
      </c>
      <c r="AA30" s="27">
        <v>235.38594846561</v>
      </c>
      <c r="AB30" s="27">
        <v>255.574919295537</v>
      </c>
      <c r="AC30" s="27">
        <v>9.2238965678691809</v>
      </c>
      <c r="AD30" s="27">
        <v>141.53162292654901</v>
      </c>
      <c r="AE30" s="27">
        <v>141.531545543448</v>
      </c>
      <c r="AF30" s="27">
        <v>274.53713539509499</v>
      </c>
      <c r="AG30" s="27">
        <v>533.45893805160404</v>
      </c>
      <c r="AH30" s="27">
        <v>7.7402318676824402</v>
      </c>
      <c r="AI30" s="27">
        <v>5.8100567470928199</v>
      </c>
      <c r="AJ30" s="27">
        <v>53.998448555002703</v>
      </c>
      <c r="AK30" s="27">
        <v>21.476257584180399</v>
      </c>
      <c r="AL30" s="27">
        <v>231.154618184383</v>
      </c>
      <c r="AM30" s="27">
        <v>0</v>
      </c>
      <c r="AN30" s="27">
        <v>29597.493997166999</v>
      </c>
      <c r="AO30" s="27">
        <v>4445.1072912338695</v>
      </c>
      <c r="AP30" s="27">
        <v>34317.138423796001</v>
      </c>
      <c r="AQ30" s="27">
        <v>444.51483226414598</v>
      </c>
      <c r="AR30" s="27">
        <v>0.868421371385108</v>
      </c>
      <c r="AS30" s="27">
        <v>7326.25335099522</v>
      </c>
      <c r="AT30" s="27">
        <v>4.6121350813781099</v>
      </c>
      <c r="AU30" s="27">
        <v>1.0056774582913</v>
      </c>
      <c r="AV30" s="27">
        <v>388.529183848939</v>
      </c>
      <c r="AW30" s="27">
        <v>7.4174324018805402</v>
      </c>
      <c r="AX30" s="27">
        <v>0.344325632037567</v>
      </c>
      <c r="AY30" s="27">
        <v>0.26101573745156698</v>
      </c>
      <c r="AZ30" s="27">
        <v>1115.2613646202999</v>
      </c>
      <c r="BA30" s="27">
        <v>755.43405306863497</v>
      </c>
      <c r="BB30" s="27">
        <v>359.827311551668</v>
      </c>
      <c r="BC30" s="27">
        <v>3.8832179753853899</v>
      </c>
      <c r="BD30" s="27">
        <v>4.6989783274635197E-2</v>
      </c>
      <c r="BE30" s="27">
        <v>28.5585008826204</v>
      </c>
      <c r="BF30" s="27">
        <v>0.80536712599965798</v>
      </c>
      <c r="BG30" s="27">
        <v>40.460120776908703</v>
      </c>
      <c r="BH30" s="27">
        <v>5.9445170864817998</v>
      </c>
      <c r="BI30" s="27">
        <v>1.55051392295948</v>
      </c>
      <c r="BJ30" s="27">
        <v>193.36425615833599</v>
      </c>
      <c r="BK30" s="27">
        <v>37.480300721374299</v>
      </c>
      <c r="BL30" s="27">
        <v>4.5054925131037198</v>
      </c>
      <c r="BM30" s="27">
        <v>73.054638684501995</v>
      </c>
      <c r="BN30" s="27">
        <v>0.222246627699972</v>
      </c>
      <c r="BO30" s="27">
        <v>546.179651573603</v>
      </c>
      <c r="BP30" s="27">
        <v>0</v>
      </c>
      <c r="BQ30" s="27">
        <v>0.44411018351397602</v>
      </c>
      <c r="BR30" s="27">
        <v>1669.7867205074799</v>
      </c>
      <c r="BS30" s="27">
        <v>160.44271101809801</v>
      </c>
      <c r="BT30" s="27">
        <v>14089.9844186136</v>
      </c>
      <c r="BU30" s="27">
        <v>2410.68725067783</v>
      </c>
      <c r="BV30" s="27">
        <f t="shared" si="15"/>
        <v>5050.1213841231038</v>
      </c>
      <c r="BW30" s="27">
        <f t="shared" si="16"/>
        <v>2393.5030626448111</v>
      </c>
      <c r="BY30" s="27">
        <f t="shared" si="0"/>
        <v>15117.390596800753</v>
      </c>
      <c r="CA30" s="31">
        <f t="shared" si="1"/>
        <v>8.0000008160565905E-3</v>
      </c>
      <c r="CB30" s="24">
        <f t="shared" si="2"/>
        <v>-0.46054502834208771</v>
      </c>
      <c r="CC30" s="24">
        <f t="shared" si="3"/>
        <v>-0.45637407061167795</v>
      </c>
      <c r="CD30" s="24">
        <f t="shared" si="4"/>
        <v>-0.45604841866208329</v>
      </c>
      <c r="CE30" s="24">
        <f t="shared" si="5"/>
        <v>-0.44434772702607972</v>
      </c>
      <c r="CF30" s="24">
        <f t="shared" si="6"/>
        <v>-0.45076019870731487</v>
      </c>
      <c r="CG30" s="24">
        <f t="shared" si="7"/>
        <v>-0.45227612512992865</v>
      </c>
      <c r="CH30" s="24">
        <f t="shared" si="8"/>
        <v>-0.44665993554346062</v>
      </c>
      <c r="CI30" s="24">
        <f t="shared" si="9"/>
        <v>-0.44649361594197318</v>
      </c>
      <c r="CJ30" s="24">
        <f t="shared" si="10"/>
        <v>-0.44849339694766083</v>
      </c>
      <c r="CK30" s="24">
        <f t="shared" si="11"/>
        <v>-0.44616495165002445</v>
      </c>
      <c r="CL30" s="24">
        <f t="shared" si="12"/>
        <v>-0.44638243098457631</v>
      </c>
      <c r="CM30" s="24">
        <f t="shared" si="13"/>
        <v>-0.44669114727341191</v>
      </c>
      <c r="CN30" s="24">
        <f t="shared" si="14"/>
        <v>-0.44720962137426745</v>
      </c>
      <c r="CO30" s="24"/>
      <c r="CP30" s="24"/>
      <c r="CQ30" s="24"/>
      <c r="CR30" s="24"/>
      <c r="CS30" s="24"/>
    </row>
    <row r="31" spans="1:97" x14ac:dyDescent="0.3">
      <c r="A31" s="21" t="s">
        <v>117</v>
      </c>
      <c r="B31" s="100">
        <v>33646.522555000003</v>
      </c>
      <c r="C31" s="100">
        <v>64.708183607999999</v>
      </c>
      <c r="D31" s="100">
        <v>9597.5497730999996</v>
      </c>
      <c r="E31" s="100">
        <v>616.12081179999996</v>
      </c>
      <c r="F31" s="100">
        <v>494.65942869999998</v>
      </c>
      <c r="G31" s="100">
        <v>230.66910917000001</v>
      </c>
      <c r="H31" s="100">
        <v>3296.7890957999998</v>
      </c>
      <c r="I31" s="100">
        <v>15.408615282</v>
      </c>
      <c r="J31" s="100">
        <v>85.928429577000003</v>
      </c>
      <c r="K31" s="100">
        <v>36.038198225000002</v>
      </c>
      <c r="L31" s="100">
        <v>2.5615929516999998</v>
      </c>
      <c r="M31" s="100">
        <v>13.031320227</v>
      </c>
      <c r="N31" s="100">
        <v>5.3081372653000001</v>
      </c>
      <c r="P31" s="29" t="s">
        <v>208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f t="shared" si="15"/>
        <v>0</v>
      </c>
      <c r="BW31" s="27">
        <f t="shared" si="16"/>
        <v>0</v>
      </c>
      <c r="BY31" s="27" t="str">
        <f t="shared" si="0"/>
        <v/>
      </c>
      <c r="CA31" s="31" t="str">
        <f t="shared" si="1"/>
        <v/>
      </c>
      <c r="CB31" s="24">
        <f t="shared" si="2"/>
        <v>-1</v>
      </c>
      <c r="CC31" s="24">
        <f t="shared" si="3"/>
        <v>-1</v>
      </c>
      <c r="CD31" s="24">
        <f t="shared" si="4"/>
        <v>-1</v>
      </c>
      <c r="CE31" s="24">
        <f t="shared" si="5"/>
        <v>-1</v>
      </c>
      <c r="CF31" s="24">
        <f t="shared" si="6"/>
        <v>-1</v>
      </c>
      <c r="CG31" s="24">
        <f t="shared" si="7"/>
        <v>-1</v>
      </c>
      <c r="CH31" s="24">
        <f t="shared" si="8"/>
        <v>-1</v>
      </c>
      <c r="CI31" s="24">
        <f t="shared" si="9"/>
        <v>-1</v>
      </c>
      <c r="CJ31" s="24">
        <f t="shared" si="10"/>
        <v>-1</v>
      </c>
      <c r="CK31" s="24">
        <f t="shared" si="11"/>
        <v>-1</v>
      </c>
      <c r="CL31" s="24">
        <f t="shared" si="12"/>
        <v>-1</v>
      </c>
      <c r="CM31" s="24">
        <f t="shared" si="13"/>
        <v>-1</v>
      </c>
      <c r="CN31" s="24">
        <f t="shared" si="14"/>
        <v>-1</v>
      </c>
      <c r="CO31" s="24"/>
      <c r="CP31" s="24"/>
      <c r="CQ31" s="24"/>
      <c r="CR31" s="24"/>
      <c r="CS31" s="24"/>
    </row>
    <row r="32" spans="1:97" x14ac:dyDescent="0.3">
      <c r="A32" s="21" t="s">
        <v>118</v>
      </c>
      <c r="B32" s="100">
        <v>271892.39048</v>
      </c>
      <c r="C32" s="100">
        <v>463.45899049000002</v>
      </c>
      <c r="D32" s="100">
        <v>73640.795415999994</v>
      </c>
      <c r="E32" s="100">
        <v>4307.5605636999999</v>
      </c>
      <c r="F32" s="100">
        <v>3449.7655338999998</v>
      </c>
      <c r="G32" s="100">
        <v>1714.2702148999999</v>
      </c>
      <c r="H32" s="100">
        <v>24387.698494</v>
      </c>
      <c r="I32" s="100">
        <v>108.52697524</v>
      </c>
      <c r="J32" s="100">
        <v>606.46326496999995</v>
      </c>
      <c r="K32" s="100">
        <v>254.70230863</v>
      </c>
      <c r="L32" s="100">
        <v>17.947570581000001</v>
      </c>
      <c r="M32" s="100">
        <v>89.879450845999997</v>
      </c>
      <c r="N32" s="100">
        <v>37.328368638000001</v>
      </c>
      <c r="P32" s="29" t="s">
        <v>209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f t="shared" si="15"/>
        <v>0</v>
      </c>
      <c r="BW32" s="27">
        <f t="shared" si="16"/>
        <v>0</v>
      </c>
      <c r="BY32" s="27" t="str">
        <f t="shared" si="0"/>
        <v/>
      </c>
      <c r="CA32" s="31" t="str">
        <f t="shared" si="1"/>
        <v/>
      </c>
      <c r="CB32" s="24">
        <f t="shared" si="2"/>
        <v>-1</v>
      </c>
      <c r="CC32" s="24">
        <f t="shared" si="3"/>
        <v>-1</v>
      </c>
      <c r="CD32" s="24">
        <f t="shared" si="4"/>
        <v>-1</v>
      </c>
      <c r="CE32" s="24">
        <f t="shared" si="5"/>
        <v>-1</v>
      </c>
      <c r="CF32" s="24">
        <f t="shared" si="6"/>
        <v>-1</v>
      </c>
      <c r="CG32" s="24">
        <f t="shared" si="7"/>
        <v>-1</v>
      </c>
      <c r="CH32" s="24">
        <f t="shared" si="8"/>
        <v>-1</v>
      </c>
      <c r="CI32" s="24">
        <f t="shared" si="9"/>
        <v>-1</v>
      </c>
      <c r="CJ32" s="24">
        <f t="shared" si="10"/>
        <v>-1</v>
      </c>
      <c r="CK32" s="24">
        <f t="shared" si="11"/>
        <v>-1</v>
      </c>
      <c r="CL32" s="24">
        <f t="shared" si="12"/>
        <v>-1</v>
      </c>
      <c r="CM32" s="24">
        <f t="shared" si="13"/>
        <v>-1</v>
      </c>
      <c r="CN32" s="24">
        <f t="shared" si="14"/>
        <v>-1</v>
      </c>
      <c r="CO32" s="24"/>
      <c r="CP32" s="24"/>
      <c r="CQ32" s="24"/>
      <c r="CR32" s="24"/>
      <c r="CS32" s="24"/>
    </row>
    <row r="33" spans="1:97" x14ac:dyDescent="0.3">
      <c r="A33" s="21" t="s">
        <v>119</v>
      </c>
      <c r="B33" s="100">
        <v>100411.74373</v>
      </c>
      <c r="C33" s="100">
        <v>154.32923106000001</v>
      </c>
      <c r="D33" s="100">
        <v>22360.821401000001</v>
      </c>
      <c r="E33" s="100">
        <v>1432.3997532000001</v>
      </c>
      <c r="F33" s="100">
        <v>1146.9892299999999</v>
      </c>
      <c r="G33" s="100">
        <v>590.39018152000006</v>
      </c>
      <c r="H33" s="100">
        <v>8588.4477385999999</v>
      </c>
      <c r="I33" s="100">
        <v>36.306274768000002</v>
      </c>
      <c r="J33" s="100">
        <v>204.98210277000001</v>
      </c>
      <c r="K33" s="100">
        <v>85.228666856999993</v>
      </c>
      <c r="L33" s="100">
        <v>5.9943028617999996</v>
      </c>
      <c r="M33" s="100">
        <v>30.029783500000001</v>
      </c>
      <c r="N33" s="100">
        <v>12.501388757999999</v>
      </c>
      <c r="P33" s="29" t="s">
        <v>210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f t="shared" si="15"/>
        <v>0</v>
      </c>
      <c r="BW33" s="27">
        <f t="shared" si="16"/>
        <v>0</v>
      </c>
      <c r="BY33" s="27" t="str">
        <f t="shared" si="0"/>
        <v/>
      </c>
      <c r="CA33" s="31" t="str">
        <f t="shared" si="1"/>
        <v/>
      </c>
      <c r="CB33" s="24">
        <f t="shared" si="2"/>
        <v>-1</v>
      </c>
      <c r="CC33" s="24">
        <f t="shared" si="3"/>
        <v>-1</v>
      </c>
      <c r="CD33" s="24">
        <f t="shared" si="4"/>
        <v>-1</v>
      </c>
      <c r="CE33" s="24">
        <f t="shared" si="5"/>
        <v>-1</v>
      </c>
      <c r="CF33" s="24">
        <f t="shared" si="6"/>
        <v>-1</v>
      </c>
      <c r="CG33" s="24">
        <f t="shared" si="7"/>
        <v>-1</v>
      </c>
      <c r="CH33" s="24">
        <f t="shared" si="8"/>
        <v>-1</v>
      </c>
      <c r="CI33" s="24">
        <f t="shared" si="9"/>
        <v>-1</v>
      </c>
      <c r="CJ33" s="24">
        <f t="shared" si="10"/>
        <v>-1</v>
      </c>
      <c r="CK33" s="24">
        <f t="shared" si="11"/>
        <v>-1</v>
      </c>
      <c r="CL33" s="24">
        <f t="shared" si="12"/>
        <v>-1</v>
      </c>
      <c r="CM33" s="24">
        <f t="shared" si="13"/>
        <v>-1</v>
      </c>
      <c r="CN33" s="24">
        <f t="shared" si="14"/>
        <v>-1</v>
      </c>
      <c r="CO33" s="24"/>
      <c r="CP33" s="24"/>
      <c r="CQ33" s="24"/>
      <c r="CR33" s="24"/>
      <c r="CS33" s="24"/>
    </row>
    <row r="34" spans="1:97" x14ac:dyDescent="0.3">
      <c r="A34" s="21" t="s">
        <v>120</v>
      </c>
      <c r="B34" s="100">
        <v>124739.15300000001</v>
      </c>
      <c r="C34" s="100">
        <v>186.59549808</v>
      </c>
      <c r="D34" s="100">
        <v>30486.774841999999</v>
      </c>
      <c r="E34" s="100">
        <v>1754.1727653999999</v>
      </c>
      <c r="F34" s="100">
        <v>1406.5168157999999</v>
      </c>
      <c r="G34" s="100">
        <v>673.39805908000005</v>
      </c>
      <c r="H34" s="100">
        <v>10915.325634000001</v>
      </c>
      <c r="I34" s="100">
        <v>48.532072817</v>
      </c>
      <c r="J34" s="100">
        <v>289.69567518999997</v>
      </c>
      <c r="K34" s="100">
        <v>112.25301016</v>
      </c>
      <c r="L34" s="100">
        <v>8.1266223227999994</v>
      </c>
      <c r="M34" s="100">
        <v>43.570508232999998</v>
      </c>
      <c r="N34" s="100">
        <v>17.047437812999998</v>
      </c>
      <c r="P34" s="29" t="s">
        <v>211</v>
      </c>
      <c r="Q34" s="27">
        <v>0.38042352880537</v>
      </c>
      <c r="R34" s="27">
        <v>0.15827652722446001</v>
      </c>
      <c r="S34" s="27">
        <v>0.93806455311509795</v>
      </c>
      <c r="T34" s="27">
        <v>0.93807237607718397</v>
      </c>
      <c r="U34" s="27">
        <v>0.59068156656029303</v>
      </c>
      <c r="V34" s="27">
        <v>5.99253913741435</v>
      </c>
      <c r="W34" s="27">
        <v>0.90820376753866106</v>
      </c>
      <c r="X34" s="27">
        <v>8.4910929954287102</v>
      </c>
      <c r="Y34" s="27">
        <v>2796.8188856738102</v>
      </c>
      <c r="Z34" s="27">
        <v>13.2610901829858</v>
      </c>
      <c r="AA34" s="27">
        <v>3.8691161628803301</v>
      </c>
      <c r="AB34" s="27">
        <v>4.0638636018323702</v>
      </c>
      <c r="AC34" s="27">
        <v>0.157553101781678</v>
      </c>
      <c r="AD34" s="27">
        <v>2.1336919576436899</v>
      </c>
      <c r="AE34" s="27">
        <v>2.1336918782085199</v>
      </c>
      <c r="AF34" s="27">
        <v>5.4090358365713698</v>
      </c>
      <c r="AG34" s="27">
        <v>7.9398783849743904</v>
      </c>
      <c r="AH34" s="27">
        <v>0.13291314523304501</v>
      </c>
      <c r="AI34" s="27">
        <v>8.4140057746545593E-2</v>
      </c>
      <c r="AJ34" s="27">
        <v>0.95986590977584396</v>
      </c>
      <c r="AK34" s="27">
        <v>0.337285987610773</v>
      </c>
      <c r="AL34" s="27">
        <v>4.02864074538269</v>
      </c>
      <c r="AM34" s="27">
        <v>0</v>
      </c>
      <c r="AN34" s="27">
        <v>582.41593716827299</v>
      </c>
      <c r="AO34" s="27">
        <v>88.305008122929806</v>
      </c>
      <c r="AP34" s="27">
        <v>676.12998112777404</v>
      </c>
      <c r="AQ34" s="27">
        <v>7.1110036257323399</v>
      </c>
      <c r="AR34" s="27">
        <v>1.50180599326487E-2</v>
      </c>
      <c r="AS34" s="27">
        <v>110.50989403197801</v>
      </c>
      <c r="AT34" s="27">
        <v>7.5945523680396004E-2</v>
      </c>
      <c r="AU34" s="27">
        <v>1.3268598135992101E-2</v>
      </c>
      <c r="AV34" s="27">
        <v>6.4259978615166702</v>
      </c>
      <c r="AW34" s="27">
        <v>9.81069823685356E-2</v>
      </c>
      <c r="AX34" s="27">
        <v>2.9377382231848999E-3</v>
      </c>
      <c r="AY34" s="27">
        <v>4.3479133804020104E-3</v>
      </c>
      <c r="AZ34" s="27">
        <v>27.5136299283167</v>
      </c>
      <c r="BA34" s="27">
        <v>22.954509649652501</v>
      </c>
      <c r="BB34" s="27">
        <v>4.5591202786642198</v>
      </c>
      <c r="BC34" s="27">
        <v>2.99467512139199E-2</v>
      </c>
      <c r="BD34" s="27">
        <v>4.44913121358929E-4</v>
      </c>
      <c r="BE34" s="27">
        <v>0.34133737815329801</v>
      </c>
      <c r="BF34" s="27">
        <v>9.4447628653471904E-3</v>
      </c>
      <c r="BG34" s="27">
        <v>0.67025190451782202</v>
      </c>
      <c r="BH34" s="27">
        <v>0.11494294956376</v>
      </c>
      <c r="BI34" s="27">
        <v>2.3141652474412602E-2</v>
      </c>
      <c r="BJ34" s="27">
        <v>3.2513239559736902</v>
      </c>
      <c r="BK34" s="27">
        <v>0.57177845900362101</v>
      </c>
      <c r="BL34" s="27">
        <v>4.3394478303763799E-2</v>
      </c>
      <c r="BM34" s="27">
        <v>11.8321045982903</v>
      </c>
      <c r="BN34" s="27">
        <v>2.5536279369698599E-3</v>
      </c>
      <c r="BO34" s="27">
        <v>13.658947796535401</v>
      </c>
      <c r="BP34" s="27">
        <v>0</v>
      </c>
      <c r="BQ34" s="27">
        <v>6.3141186371544998E-3</v>
      </c>
      <c r="BR34" s="27">
        <v>25.817047581591599</v>
      </c>
      <c r="BS34" s="27">
        <v>2.45534375258188</v>
      </c>
      <c r="BT34" s="27">
        <v>216.955222032992</v>
      </c>
      <c r="BU34" s="27">
        <v>37.8665673688051</v>
      </c>
      <c r="BV34" s="27">
        <f t="shared" si="15"/>
        <v>76.176505543895502</v>
      </c>
      <c r="BW34" s="27">
        <f t="shared" si="16"/>
        <v>37.596688605743722</v>
      </c>
      <c r="BY34" s="27">
        <f t="shared" si="0"/>
        <v>233.33286322450724</v>
      </c>
      <c r="CA34" s="31">
        <f t="shared" si="1"/>
        <v>7.9999940655629317E-3</v>
      </c>
      <c r="CB34" s="24">
        <f t="shared" si="2"/>
        <v>-0.97757866060166521</v>
      </c>
      <c r="CC34" s="24">
        <f t="shared" si="3"/>
        <v>-0.97840976450752593</v>
      </c>
      <c r="CD34" s="24">
        <f t="shared" si="4"/>
        <v>-0.97782218733756299</v>
      </c>
      <c r="CE34" s="24">
        <f t="shared" si="5"/>
        <v>-0.98431532488076057</v>
      </c>
      <c r="CF34" s="24">
        <f t="shared" si="6"/>
        <v>-0.98367988964526076</v>
      </c>
      <c r="CG34" s="24">
        <f t="shared" si="7"/>
        <v>-0.97971638377574732</v>
      </c>
      <c r="CH34" s="24">
        <f t="shared" si="8"/>
        <v>-0.98012379755696888</v>
      </c>
      <c r="CI34" s="24">
        <f t="shared" si="9"/>
        <v>-0.98067108364370958</v>
      </c>
      <c r="CJ34" s="24">
        <f t="shared" si="10"/>
        <v>-0.97931436451895926</v>
      </c>
      <c r="CK34" s="24">
        <f t="shared" si="11"/>
        <v>-0.98099211882899828</v>
      </c>
      <c r="CL34" s="24">
        <f t="shared" si="12"/>
        <v>-0.98052370087626683</v>
      </c>
      <c r="CM34" s="24">
        <f t="shared" si="13"/>
        <v>-0.97915553881809458</v>
      </c>
      <c r="CN34" s="24">
        <f t="shared" si="14"/>
        <v>-0.98021485742839509</v>
      </c>
      <c r="CO34" s="24"/>
      <c r="CP34" s="24"/>
      <c r="CQ34" s="24"/>
      <c r="CR34" s="24"/>
      <c r="CS34" s="24"/>
    </row>
    <row r="35" spans="1:97" x14ac:dyDescent="0.3">
      <c r="CB35" s="24"/>
      <c r="CC35" s="24" t="str">
        <f t="shared" si="3"/>
        <v/>
      </c>
      <c r="CD35" s="24" t="str">
        <f t="shared" si="4"/>
        <v/>
      </c>
      <c r="CE35" s="24" t="str">
        <f t="shared" si="5"/>
        <v/>
      </c>
      <c r="CF35" s="24" t="str">
        <f t="shared" si="6"/>
        <v/>
      </c>
      <c r="CG35" s="24" t="str">
        <f t="shared" si="7"/>
        <v/>
      </c>
      <c r="CH35" s="24" t="str">
        <f t="shared" si="8"/>
        <v/>
      </c>
      <c r="CI35" s="24"/>
      <c r="CJ35" s="24"/>
      <c r="CK35" s="24"/>
      <c r="CL35" s="24"/>
      <c r="CM35" s="24"/>
      <c r="CN35" s="24"/>
    </row>
    <row r="36" spans="1:97" x14ac:dyDescent="0.3">
      <c r="A36" s="4" t="s">
        <v>55</v>
      </c>
      <c r="B36" s="1">
        <f t="shared" ref="B36:N36" si="17">SUM(B3:B34)</f>
        <v>6308528.9548479998</v>
      </c>
      <c r="C36" s="1">
        <f t="shared" si="17"/>
        <v>10369.800304676997</v>
      </c>
      <c r="D36" s="1">
        <f t="shared" si="17"/>
        <v>1505063.0212671002</v>
      </c>
      <c r="E36" s="1">
        <f t="shared" si="17"/>
        <v>74664.025445910011</v>
      </c>
      <c r="F36" s="1">
        <f t="shared" si="17"/>
        <v>57183.447094859992</v>
      </c>
      <c r="G36" s="1">
        <f t="shared" si="17"/>
        <v>26593.964317139998</v>
      </c>
      <c r="H36" s="1">
        <f t="shared" si="17"/>
        <v>555563.92437229992</v>
      </c>
      <c r="I36" s="1">
        <f t="shared" si="17"/>
        <v>2482.4175352239999</v>
      </c>
      <c r="J36" s="1">
        <f t="shared" si="17"/>
        <v>14040.569774736998</v>
      </c>
      <c r="K36" s="1">
        <f t="shared" si="17"/>
        <v>5943.5135110099973</v>
      </c>
      <c r="L36" s="1">
        <f t="shared" si="17"/>
        <v>412.55906924409999</v>
      </c>
      <c r="M36" s="1">
        <f t="shared" si="17"/>
        <v>2114.7306467629996</v>
      </c>
      <c r="N36" s="1">
        <f t="shared" si="17"/>
        <v>858.95013119990006</v>
      </c>
      <c r="Q36" s="1">
        <f>SUM(Q3:Q34)</f>
        <v>244.70555060277249</v>
      </c>
      <c r="R36" s="1">
        <f t="shared" ref="R36:BU36" si="18">SUM(R3:R34)</f>
        <v>115.42228858982885</v>
      </c>
      <c r="S36" s="1">
        <f t="shared" si="18"/>
        <v>693.87426613508728</v>
      </c>
      <c r="T36" s="1">
        <f t="shared" si="18"/>
        <v>693.88068563090712</v>
      </c>
      <c r="U36" s="1">
        <f t="shared" si="18"/>
        <v>425.45774138049552</v>
      </c>
      <c r="V36" s="1">
        <f t="shared" si="18"/>
        <v>3998.5960225541685</v>
      </c>
      <c r="W36" s="1">
        <f t="shared" si="18"/>
        <v>601.15196476898313</v>
      </c>
      <c r="X36" s="1">
        <f t="shared" si="18"/>
        <v>6040.6614024515511</v>
      </c>
      <c r="Y36" s="1">
        <f t="shared" si="18"/>
        <v>1828101.2294164614</v>
      </c>
      <c r="Z36" s="1">
        <f t="shared" si="18"/>
        <v>8822.9717044922145</v>
      </c>
      <c r="AA36" s="1">
        <f t="shared" si="18"/>
        <v>2593.339202563212</v>
      </c>
      <c r="AB36" s="1">
        <f t="shared" si="18"/>
        <v>2862.348045410014</v>
      </c>
      <c r="AC36" s="1">
        <f t="shared" si="18"/>
        <v>99.249224492772512</v>
      </c>
      <c r="AD36" s="1">
        <f t="shared" si="18"/>
        <v>1633.9169988648898</v>
      </c>
      <c r="AE36" s="1">
        <f t="shared" si="18"/>
        <v>1633.9167890037729</v>
      </c>
      <c r="AF36" s="1">
        <f t="shared" si="18"/>
        <v>3539.289372499853</v>
      </c>
      <c r="AG36" s="1">
        <f t="shared" si="18"/>
        <v>5816.9540841225871</v>
      </c>
      <c r="AH36" s="1">
        <f t="shared" si="18"/>
        <v>82.447020238832238</v>
      </c>
      <c r="AI36" s="1">
        <f t="shared" si="18"/>
        <v>68.194445130018863</v>
      </c>
      <c r="AJ36" s="1">
        <f t="shared" si="18"/>
        <v>570.70628305731759</v>
      </c>
      <c r="AK36" s="1">
        <f t="shared" si="18"/>
        <v>241.98744124906216</v>
      </c>
      <c r="AL36" s="1">
        <f t="shared" si="18"/>
        <v>2789.381858205104</v>
      </c>
      <c r="AM36" s="1">
        <f t="shared" si="18"/>
        <v>0</v>
      </c>
      <c r="AN36" s="1">
        <f t="shared" si="18"/>
        <v>380317.33869479207</v>
      </c>
      <c r="AO36" s="1">
        <f t="shared" si="18"/>
        <v>58553.393800787097</v>
      </c>
      <c r="AP36" s="1">
        <f t="shared" si="18"/>
        <v>442410.02186807938</v>
      </c>
      <c r="AQ36" s="1">
        <f t="shared" si="18"/>
        <v>4909.8219517104108</v>
      </c>
      <c r="AR36" s="1">
        <f t="shared" si="18"/>
        <v>10.796333749127633</v>
      </c>
      <c r="AS36" s="1">
        <f t="shared" si="18"/>
        <v>82504.04469241394</v>
      </c>
      <c r="AT36" s="1">
        <f t="shared" si="18"/>
        <v>56.991161407485642</v>
      </c>
      <c r="AU36" s="1">
        <f t="shared" si="18"/>
        <v>11.936095688255836</v>
      </c>
      <c r="AV36" s="1">
        <f t="shared" si="18"/>
        <v>4706.6020366132643</v>
      </c>
      <c r="AW36" s="1">
        <f t="shared" si="18"/>
        <v>89.334111977302939</v>
      </c>
      <c r="AX36" s="1">
        <f t="shared" si="18"/>
        <v>3.9363355315068</v>
      </c>
      <c r="AY36" s="1">
        <f t="shared" si="18"/>
        <v>3.2202574511864466</v>
      </c>
      <c r="AZ36" s="1">
        <f t="shared" si="18"/>
        <v>15151.205068285321</v>
      </c>
      <c r="BA36" s="1">
        <f t="shared" si="18"/>
        <v>10835.971724313438</v>
      </c>
      <c r="BB36" s="1">
        <f t="shared" si="18"/>
        <v>4315.2333439718896</v>
      </c>
      <c r="BC36" s="1">
        <f t="shared" si="18"/>
        <v>44.355013207119093</v>
      </c>
      <c r="BD36" s="1">
        <f t="shared" si="18"/>
        <v>0.54045474228519974</v>
      </c>
      <c r="BE36" s="1">
        <f t="shared" si="18"/>
        <v>339.27430436737171</v>
      </c>
      <c r="BF36" s="1">
        <f t="shared" si="18"/>
        <v>9.4252130099939446</v>
      </c>
      <c r="BG36" s="1">
        <f t="shared" si="18"/>
        <v>501.40664050091357</v>
      </c>
      <c r="BH36" s="1">
        <f t="shared" si="18"/>
        <v>75.5842409417141</v>
      </c>
      <c r="BI36" s="1">
        <f t="shared" si="18"/>
        <v>18.853937459217381</v>
      </c>
      <c r="BJ36" s="1">
        <f t="shared" si="18"/>
        <v>2403.2777010417299</v>
      </c>
      <c r="BK36" s="1">
        <f t="shared" si="18"/>
        <v>427.70228866917506</v>
      </c>
      <c r="BL36" s="1">
        <f t="shared" si="18"/>
        <v>52.19756595932926</v>
      </c>
      <c r="BM36" s="1">
        <f t="shared" si="18"/>
        <v>2505.6177734370576</v>
      </c>
      <c r="BN36" s="1">
        <f t="shared" si="18"/>
        <v>2.622547228583588</v>
      </c>
      <c r="BO36" s="1">
        <f t="shared" si="18"/>
        <v>6246.9173746309152</v>
      </c>
      <c r="BP36" s="1">
        <f t="shared" si="18"/>
        <v>0</v>
      </c>
      <c r="BQ36" s="1">
        <f t="shared" si="18"/>
        <v>5.2721017399959527</v>
      </c>
      <c r="BR36" s="1">
        <f t="shared" si="18"/>
        <v>18785.822498563881</v>
      </c>
      <c r="BS36" s="1">
        <f t="shared" si="18"/>
        <v>2393.9147881716726</v>
      </c>
      <c r="BT36" s="1">
        <f t="shared" si="18"/>
        <v>158811.51756556405</v>
      </c>
      <c r="BU36" s="1">
        <f t="shared" si="18"/>
        <v>27123.551521222773</v>
      </c>
      <c r="BV36" s="1">
        <f t="shared" ref="BV36:BW36" si="19">SUM(BV3:BV34)</f>
        <v>56871.557727553642</v>
      </c>
      <c r="BW36" s="1">
        <f t="shared" si="19"/>
        <v>26929.925714875757</v>
      </c>
      <c r="BX36" s="1"/>
      <c r="BY36" s="1"/>
      <c r="BZ36" s="1"/>
      <c r="CB36" s="24">
        <f>IF(B36&lt;&gt;0,(Y36-B36)/B36,"")</f>
        <v>-0.71021750989799359</v>
      </c>
      <c r="CC36" s="24">
        <f t="shared" si="3"/>
        <v>-0.73100910564815458</v>
      </c>
      <c r="CD36" s="24">
        <f t="shared" si="4"/>
        <v>-0.70605216152635386</v>
      </c>
      <c r="CE36" s="24">
        <f t="shared" si="5"/>
        <v>-0.7970748968087511</v>
      </c>
      <c r="CF36" s="24">
        <f t="shared" si="6"/>
        <v>-0.81050509763187328</v>
      </c>
      <c r="CG36" s="24">
        <f t="shared" si="7"/>
        <v>-0.76510018212648612</v>
      </c>
      <c r="CH36" s="24">
        <f t="shared" si="8"/>
        <v>-0.71414357448605736</v>
      </c>
      <c r="CI36" s="24">
        <f>IF(I36&lt;&gt;0,(T36-I36)/I36,"")</f>
        <v>-0.72048187873910785</v>
      </c>
      <c r="CJ36" s="24">
        <f>IF(J36&lt;&gt;0,(V36-J36)/J36,"")</f>
        <v>-0.71521127085962088</v>
      </c>
      <c r="CK36" s="24">
        <f>IF(K36&lt;&gt;0,(AE36-K36)/K36,"")</f>
        <v>-0.7250924413687222</v>
      </c>
      <c r="CL36" s="24">
        <f>IF(L36&lt;&gt;0,(R36-L36)/L36,"")</f>
        <v>-0.72022845407008462</v>
      </c>
      <c r="CM36" s="24">
        <f>IF(M36&lt;&gt;0,(W36-M36)/M36,"")</f>
        <v>-0.71573118983774064</v>
      </c>
      <c r="CN36" s="24">
        <f>IF(N36&lt;&gt;0,(AK36-N36)/N36,"")</f>
        <v>-0.71827533117548892</v>
      </c>
      <c r="CO36" s="24"/>
      <c r="CP36" s="24"/>
      <c r="CQ36" s="24"/>
      <c r="CR36" s="24"/>
      <c r="CS36" s="24"/>
    </row>
    <row r="37" spans="1:97" x14ac:dyDescent="0.3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</row>
    <row r="38" spans="1:97" x14ac:dyDescent="0.3">
      <c r="A38" s="4" t="s">
        <v>127</v>
      </c>
      <c r="B38" s="1">
        <f>SUM(B3:B34)</f>
        <v>6308528.9548479998</v>
      </c>
      <c r="C38" s="1">
        <f t="shared" ref="C38:N38" si="20">SUM(C3:C34)</f>
        <v>10369.800304676997</v>
      </c>
      <c r="D38" s="1">
        <f t="shared" si="20"/>
        <v>1505063.0212671002</v>
      </c>
      <c r="E38" s="1">
        <f>SUM(E3:E34)</f>
        <v>74664.025445910011</v>
      </c>
      <c r="F38" s="1">
        <f t="shared" si="20"/>
        <v>57183.447094859992</v>
      </c>
      <c r="G38" s="1">
        <f t="shared" si="20"/>
        <v>26593.964317139998</v>
      </c>
      <c r="H38" s="1">
        <f t="shared" si="20"/>
        <v>555563.92437229992</v>
      </c>
      <c r="I38" s="1">
        <f t="shared" si="20"/>
        <v>2482.4175352239999</v>
      </c>
      <c r="J38" s="1">
        <f t="shared" si="20"/>
        <v>14040.569774736998</v>
      </c>
      <c r="K38" s="1">
        <f t="shared" si="20"/>
        <v>5943.5135110099973</v>
      </c>
      <c r="L38" s="1">
        <f t="shared" si="20"/>
        <v>412.55906924409999</v>
      </c>
      <c r="M38" s="1">
        <f t="shared" si="20"/>
        <v>2114.7306467629996</v>
      </c>
      <c r="N38" s="1">
        <f t="shared" si="20"/>
        <v>858.95013119990006</v>
      </c>
      <c r="Q38" s="1">
        <f t="shared" ref="Q38:BU38" si="21">SUM(Q3:Q34)</f>
        <v>244.70555060277249</v>
      </c>
      <c r="R38" s="1">
        <f t="shared" si="21"/>
        <v>115.42228858982885</v>
      </c>
      <c r="S38" s="1">
        <f t="shared" si="21"/>
        <v>693.87426613508728</v>
      </c>
      <c r="T38" s="1">
        <f t="shared" si="21"/>
        <v>693.88068563090712</v>
      </c>
      <c r="U38" s="1">
        <f t="shared" si="21"/>
        <v>425.45774138049552</v>
      </c>
      <c r="V38" s="1">
        <f t="shared" si="21"/>
        <v>3998.5960225541685</v>
      </c>
      <c r="W38" s="1">
        <f t="shared" si="21"/>
        <v>601.15196476898313</v>
      </c>
      <c r="X38" s="1">
        <f t="shared" si="21"/>
        <v>6040.6614024515511</v>
      </c>
      <c r="Y38" s="1">
        <f t="shared" si="21"/>
        <v>1828101.2294164614</v>
      </c>
      <c r="Z38" s="1">
        <f t="shared" si="21"/>
        <v>8822.9717044922145</v>
      </c>
      <c r="AA38" s="1">
        <f t="shared" si="21"/>
        <v>2593.339202563212</v>
      </c>
      <c r="AB38" s="1">
        <f t="shared" si="21"/>
        <v>2862.348045410014</v>
      </c>
      <c r="AC38" s="1">
        <f t="shared" si="21"/>
        <v>99.249224492772512</v>
      </c>
      <c r="AD38" s="1">
        <f t="shared" si="21"/>
        <v>1633.9169988648898</v>
      </c>
      <c r="AE38" s="1">
        <f t="shared" si="21"/>
        <v>1633.9167890037729</v>
      </c>
      <c r="AF38" s="1">
        <f t="shared" si="21"/>
        <v>3539.289372499853</v>
      </c>
      <c r="AG38" s="1">
        <f t="shared" si="21"/>
        <v>5816.9540841225871</v>
      </c>
      <c r="AH38" s="1">
        <f t="shared" si="21"/>
        <v>82.447020238832238</v>
      </c>
      <c r="AI38" s="1">
        <f t="shared" si="21"/>
        <v>68.194445130018863</v>
      </c>
      <c r="AJ38" s="1">
        <f t="shared" si="21"/>
        <v>570.70628305731759</v>
      </c>
      <c r="AK38" s="1">
        <f t="shared" si="21"/>
        <v>241.98744124906216</v>
      </c>
      <c r="AL38" s="1">
        <f t="shared" si="21"/>
        <v>2789.381858205104</v>
      </c>
      <c r="AM38" s="1">
        <f t="shared" si="21"/>
        <v>0</v>
      </c>
      <c r="AN38" s="1">
        <f t="shared" si="21"/>
        <v>380317.33869479207</v>
      </c>
      <c r="AO38" s="1">
        <f t="shared" si="21"/>
        <v>58553.393800787097</v>
      </c>
      <c r="AP38" s="1">
        <f t="shared" si="21"/>
        <v>442410.02186807938</v>
      </c>
      <c r="AQ38" s="1">
        <f t="shared" si="21"/>
        <v>4909.8219517104108</v>
      </c>
      <c r="AR38" s="1">
        <f t="shared" si="21"/>
        <v>10.796333749127633</v>
      </c>
      <c r="AS38" s="1">
        <f t="shared" si="21"/>
        <v>82504.04469241394</v>
      </c>
      <c r="AT38" s="1">
        <f t="shared" si="21"/>
        <v>56.991161407485642</v>
      </c>
      <c r="AU38" s="1">
        <f t="shared" si="21"/>
        <v>11.936095688255836</v>
      </c>
      <c r="AV38" s="1">
        <f t="shared" si="21"/>
        <v>4706.6020366132643</v>
      </c>
      <c r="AW38" s="1">
        <f t="shared" si="21"/>
        <v>89.334111977302939</v>
      </c>
      <c r="AX38" s="1">
        <f t="shared" si="21"/>
        <v>3.9363355315068</v>
      </c>
      <c r="AY38" s="1">
        <f t="shared" si="21"/>
        <v>3.2202574511864466</v>
      </c>
      <c r="AZ38" s="1">
        <f t="shared" si="21"/>
        <v>15151.205068285321</v>
      </c>
      <c r="BA38" s="1">
        <f t="shared" si="21"/>
        <v>10835.971724313438</v>
      </c>
      <c r="BB38" s="1">
        <f t="shared" si="21"/>
        <v>4315.2333439718896</v>
      </c>
      <c r="BC38" s="1">
        <f t="shared" si="21"/>
        <v>44.355013207119093</v>
      </c>
      <c r="BD38" s="1">
        <f t="shared" si="21"/>
        <v>0.54045474228519974</v>
      </c>
      <c r="BE38" s="1">
        <f t="shared" si="21"/>
        <v>339.27430436737171</v>
      </c>
      <c r="BF38" s="1">
        <f t="shared" si="21"/>
        <v>9.4252130099939446</v>
      </c>
      <c r="BG38" s="1">
        <f t="shared" si="21"/>
        <v>501.40664050091357</v>
      </c>
      <c r="BH38" s="1">
        <f t="shared" si="21"/>
        <v>75.5842409417141</v>
      </c>
      <c r="BI38" s="1">
        <f t="shared" si="21"/>
        <v>18.853937459217381</v>
      </c>
      <c r="BJ38" s="1">
        <f t="shared" si="21"/>
        <v>2403.2777010417299</v>
      </c>
      <c r="BK38" s="1">
        <f t="shared" si="21"/>
        <v>427.70228866917506</v>
      </c>
      <c r="BL38" s="1">
        <f t="shared" si="21"/>
        <v>52.19756595932926</v>
      </c>
      <c r="BM38" s="1">
        <f t="shared" si="21"/>
        <v>2505.6177734370576</v>
      </c>
      <c r="BN38" s="1">
        <f t="shared" si="21"/>
        <v>2.622547228583588</v>
      </c>
      <c r="BO38" s="1">
        <f t="shared" si="21"/>
        <v>6246.9173746309152</v>
      </c>
      <c r="BP38" s="1">
        <f t="shared" si="21"/>
        <v>0</v>
      </c>
      <c r="BQ38" s="1">
        <f t="shared" si="21"/>
        <v>5.2721017399959527</v>
      </c>
      <c r="BR38" s="1">
        <f t="shared" si="21"/>
        <v>18785.822498563881</v>
      </c>
      <c r="BS38" s="1">
        <f t="shared" si="21"/>
        <v>2393.9147881716726</v>
      </c>
      <c r="BT38" s="1">
        <f t="shared" si="21"/>
        <v>158811.51756556405</v>
      </c>
      <c r="BU38" s="1">
        <f t="shared" si="21"/>
        <v>27123.551521222773</v>
      </c>
      <c r="BV38" s="1">
        <f t="shared" ref="BV38:BW38" si="22">SUM(BV3:BV34)</f>
        <v>56871.557727553642</v>
      </c>
      <c r="BW38" s="1">
        <f t="shared" si="22"/>
        <v>26929.925714875757</v>
      </c>
      <c r="BX38" s="1"/>
      <c r="BY38" s="1"/>
      <c r="BZ38" s="1"/>
      <c r="CB38" s="24">
        <f>IF(B38&lt;&gt;0,(Y38-B38)/B38,"")</f>
        <v>-0.71021750989799359</v>
      </c>
      <c r="CC38" s="24">
        <f>IF(C38&lt;&gt;0,(AL38-C38)/C38,"")</f>
        <v>-0.73100910564815458</v>
      </c>
      <c r="CD38" s="24">
        <f>IF(D38&lt;&gt;0,(AP38-D38)/D38,"")</f>
        <v>-0.70605216152635386</v>
      </c>
      <c r="CE38" s="24">
        <f>IF(E38&lt;&gt;0,(AZ38-E38)/E38,"")</f>
        <v>-0.7970748968087511</v>
      </c>
      <c r="CF38" s="24">
        <f>IF(F38&lt;&gt;0,(BA38-F38)/F38,"")</f>
        <v>-0.81050509763187328</v>
      </c>
      <c r="CG38" s="24">
        <f>IF(G38&lt;&gt;0,(BO38-G38)/G38,"")</f>
        <v>-0.76510018212648612</v>
      </c>
      <c r="CH38" s="24">
        <f>IF(H38&lt;&gt;0,(BT38-H38)/H38,"")</f>
        <v>-0.71414357448605736</v>
      </c>
      <c r="CI38" s="24">
        <f>IF(I38&lt;&gt;0,(T38-I38)/I38,"")</f>
        <v>-0.72048187873910785</v>
      </c>
      <c r="CJ38" s="24">
        <f>IF(J38&lt;&gt;0,(V38-J38)/J38,"")</f>
        <v>-0.71521127085962088</v>
      </c>
      <c r="CK38" s="24">
        <f>IF(K38&lt;&gt;0,(AE38-K38)/K38,"")</f>
        <v>-0.7250924413687222</v>
      </c>
      <c r="CL38" s="24">
        <f>IF(L38&lt;&gt;0,(R38-L38)/L38,"")</f>
        <v>-0.72022845407008462</v>
      </c>
      <c r="CM38" s="24">
        <f>IF(M38&lt;&gt;0,(W38-M38)/M38,"")</f>
        <v>-0.71573118983774064</v>
      </c>
      <c r="CN38" s="24">
        <f>IF(N38&lt;&gt;0,(AK38-N38)/N38,"")</f>
        <v>-0.71827533117548892</v>
      </c>
      <c r="CO38" s="24"/>
      <c r="CP38" s="24"/>
      <c r="CQ38" s="24"/>
      <c r="CR38" s="24"/>
      <c r="CS38" s="24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S38"/>
  <sheetViews>
    <sheetView zoomScale="85" zoomScaleNormal="85" workbookViewId="0">
      <pane xSplit="1" ySplit="2" topLeftCell="AW21" activePane="bottomRight" state="frozen"/>
      <selection pane="topRight" activeCell="B1" sqref="B1"/>
      <selection pane="bottomLeft" activeCell="A3" sqref="A3"/>
      <selection pane="bottomRight" activeCell="BK29" sqref="BK29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14" width="9.109375" style="27"/>
    <col min="15" max="15" width="9.109375" style="29"/>
    <col min="16" max="16" width="14.88671875" style="29" bestFit="1" customWidth="1"/>
    <col min="17" max="17" width="5.44140625" style="27" bestFit="1" customWidth="1"/>
    <col min="18" max="18" width="9.88671875" style="27" bestFit="1" customWidth="1"/>
    <col min="19" max="19" width="5.5546875" style="27" bestFit="1" customWidth="1"/>
    <col min="20" max="20" width="14.5546875" style="27" bestFit="1" customWidth="1"/>
    <col min="21" max="21" width="5.5546875" style="27" bestFit="1" customWidth="1"/>
    <col min="22" max="22" width="5.6640625" style="27" bestFit="1" customWidth="1"/>
    <col min="23" max="23" width="13.44140625" style="27" bestFit="1" customWidth="1"/>
    <col min="24" max="24" width="5.6640625" style="27" bestFit="1" customWidth="1"/>
    <col min="25" max="25" width="9.33203125" style="27" bestFit="1" customWidth="1"/>
    <col min="26" max="26" width="5.6640625" style="27" bestFit="1" customWidth="1"/>
    <col min="27" max="27" width="5.6640625" style="27" customWidth="1"/>
    <col min="28" max="28" width="5.6640625" style="27" bestFit="1" customWidth="1"/>
    <col min="29" max="29" width="5.88671875" style="27" bestFit="1" customWidth="1"/>
    <col min="30" max="30" width="6.44140625" style="27" bestFit="1" customWidth="1"/>
    <col min="31" max="31" width="15.44140625" style="27" bestFit="1" customWidth="1"/>
    <col min="32" max="32" width="6.5546875" style="27" bestFit="1" customWidth="1"/>
    <col min="33" max="33" width="5.6640625" style="27" bestFit="1" customWidth="1"/>
    <col min="34" max="34" width="5.109375" style="27" bestFit="1" customWidth="1"/>
    <col min="35" max="35" width="4.109375" style="27" bestFit="1" customWidth="1"/>
    <col min="36" max="36" width="6.5546875" style="27" bestFit="1" customWidth="1"/>
    <col min="37" max="37" width="6.109375" style="27" bestFit="1" customWidth="1"/>
    <col min="38" max="38" width="5.6640625" style="27" bestFit="1" customWidth="1"/>
    <col min="39" max="39" width="10" style="27" bestFit="1" customWidth="1"/>
    <col min="40" max="40" width="7.6640625" style="27" bestFit="1" customWidth="1"/>
    <col min="41" max="41" width="6.6640625" style="27" bestFit="1" customWidth="1"/>
    <col min="42" max="42" width="7.6640625" style="27" bestFit="1" customWidth="1"/>
    <col min="43" max="43" width="5.6640625" style="27" bestFit="1" customWidth="1"/>
    <col min="44" max="44" width="4.33203125" style="27" bestFit="1" customWidth="1"/>
    <col min="45" max="45" width="6.6640625" style="27" bestFit="1" customWidth="1"/>
    <col min="46" max="46" width="4.5546875" style="27" bestFit="1" customWidth="1"/>
    <col min="47" max="47" width="4.109375" style="27" bestFit="1" customWidth="1"/>
    <col min="48" max="48" width="5.6640625" style="27" bestFit="1" customWidth="1"/>
    <col min="49" max="49" width="4.109375" style="27" bestFit="1" customWidth="1"/>
    <col min="50" max="50" width="5.88671875" style="27" bestFit="1" customWidth="1"/>
    <col min="51" max="51" width="3.33203125" style="27" bestFit="1" customWidth="1"/>
    <col min="52" max="52" width="6.6640625" style="27" bestFit="1" customWidth="1"/>
    <col min="53" max="53" width="6.88671875" style="27" bestFit="1" customWidth="1"/>
    <col min="54" max="54" width="5.6640625" style="27" bestFit="1" customWidth="1"/>
    <col min="55" max="55" width="5.109375" style="27" bestFit="1" customWidth="1"/>
    <col min="56" max="56" width="5.33203125" style="27" bestFit="1" customWidth="1"/>
    <col min="57" max="57" width="8.6640625" style="27" bestFit="1" customWidth="1"/>
    <col min="58" max="58" width="4.88671875" style="27" bestFit="1" customWidth="1"/>
    <col min="59" max="59" width="7.88671875" style="27" bestFit="1" customWidth="1"/>
    <col min="60" max="60" width="5.88671875" style="27" bestFit="1" customWidth="1"/>
    <col min="61" max="61" width="6" style="27" bestFit="1" customWidth="1"/>
    <col min="62" max="63" width="5.6640625" style="27" bestFit="1" customWidth="1"/>
    <col min="64" max="64" width="3.88671875" style="27" bestFit="1" customWidth="1"/>
    <col min="65" max="65" width="5.6640625" style="27" bestFit="1" customWidth="1"/>
    <col min="66" max="66" width="3.88671875" style="27" bestFit="1" customWidth="1"/>
    <col min="67" max="67" width="6.6640625" style="27" bestFit="1" customWidth="1"/>
    <col min="68" max="69" width="5.33203125" style="27" bestFit="1" customWidth="1"/>
    <col min="70" max="70" width="6.6640625" style="27" bestFit="1" customWidth="1"/>
    <col min="71" max="71" width="5.6640625" style="27" bestFit="1" customWidth="1"/>
    <col min="72" max="72" width="9.109375" style="27" bestFit="1" customWidth="1"/>
    <col min="73" max="73" width="6.6640625" style="27" bestFit="1" customWidth="1"/>
    <col min="74" max="74" width="7.5546875" style="27" customWidth="1"/>
    <col min="75" max="75" width="8" style="27" bestFit="1" customWidth="1"/>
    <col min="76" max="76" width="6.6640625" style="27" customWidth="1"/>
    <col min="77" max="77" width="9" style="27" bestFit="1" customWidth="1"/>
    <col min="78" max="78" width="7.109375" style="27" customWidth="1"/>
    <col min="79" max="16384" width="9.109375" style="29"/>
  </cols>
  <sheetData>
    <row r="1" spans="1:97" x14ac:dyDescent="0.3">
      <c r="B1" s="27" t="s">
        <v>478</v>
      </c>
      <c r="P1" s="29" t="s">
        <v>483</v>
      </c>
      <c r="BV1" s="27" t="s">
        <v>404</v>
      </c>
      <c r="CB1" s="29" t="s">
        <v>316</v>
      </c>
    </row>
    <row r="2" spans="1:97" x14ac:dyDescent="0.3">
      <c r="A2" s="8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64</v>
      </c>
      <c r="K2" s="29" t="s">
        <v>65</v>
      </c>
      <c r="L2" s="64" t="s">
        <v>317</v>
      </c>
      <c r="M2" s="64" t="s">
        <v>320</v>
      </c>
      <c r="N2" s="64" t="s">
        <v>327</v>
      </c>
      <c r="P2" s="29" t="s">
        <v>227</v>
      </c>
      <c r="Q2" s="27" t="s">
        <v>391</v>
      </c>
      <c r="R2" s="27" t="s">
        <v>178</v>
      </c>
      <c r="S2" s="27" t="s">
        <v>131</v>
      </c>
      <c r="T2" s="27" t="s">
        <v>132</v>
      </c>
      <c r="U2" s="27" t="s">
        <v>133</v>
      </c>
      <c r="V2" s="27" t="s">
        <v>392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393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27" t="s">
        <v>394</v>
      </c>
      <c r="AJ2" s="27" t="s">
        <v>144</v>
      </c>
      <c r="AK2" s="27" t="s">
        <v>400</v>
      </c>
      <c r="AL2" s="27" t="s">
        <v>57</v>
      </c>
      <c r="AM2" s="27" t="s">
        <v>128</v>
      </c>
      <c r="AN2" s="27" t="s">
        <v>145</v>
      </c>
      <c r="AO2" s="27" t="s">
        <v>146</v>
      </c>
      <c r="AP2" s="27" t="s">
        <v>60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395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169</v>
      </c>
      <c r="BQ2" s="27" t="s">
        <v>170</v>
      </c>
      <c r="BR2" s="27" t="s">
        <v>171</v>
      </c>
      <c r="BS2" s="27" t="s">
        <v>173</v>
      </c>
      <c r="BT2" s="27" t="s">
        <v>174</v>
      </c>
      <c r="BU2" s="27" t="s">
        <v>175</v>
      </c>
      <c r="BV2" s="29" t="s">
        <v>401</v>
      </c>
      <c r="BW2" s="29" t="s">
        <v>402</v>
      </c>
      <c r="BX2" s="29"/>
      <c r="BY2" s="29" t="s">
        <v>399</v>
      </c>
      <c r="CA2" s="27" t="s">
        <v>141</v>
      </c>
      <c r="CB2" s="27" t="s">
        <v>59</v>
      </c>
      <c r="CC2" s="27" t="s">
        <v>57</v>
      </c>
      <c r="CD2" s="27" t="s">
        <v>60</v>
      </c>
      <c r="CE2" s="27" t="s">
        <v>54</v>
      </c>
      <c r="CF2" s="27" t="s">
        <v>53</v>
      </c>
      <c r="CG2" s="27" t="s">
        <v>61</v>
      </c>
      <c r="CH2" s="27" t="s">
        <v>62</v>
      </c>
      <c r="CI2" s="29" t="s">
        <v>63</v>
      </c>
      <c r="CJ2" s="29" t="s">
        <v>64</v>
      </c>
      <c r="CK2" s="29" t="s">
        <v>65</v>
      </c>
      <c r="CL2" s="64" t="s">
        <v>317</v>
      </c>
      <c r="CM2" s="64" t="s">
        <v>320</v>
      </c>
      <c r="CN2" s="64" t="s">
        <v>327</v>
      </c>
      <c r="CO2" s="64"/>
      <c r="CP2" s="64"/>
      <c r="CQ2" s="64"/>
      <c r="CR2" s="64"/>
      <c r="CS2" s="64"/>
    </row>
    <row r="3" spans="1:97" x14ac:dyDescent="0.3">
      <c r="A3" s="21" t="s">
        <v>89</v>
      </c>
      <c r="B3" s="27">
        <v>75827.653095000001</v>
      </c>
      <c r="C3" s="27">
        <v>138.68294061</v>
      </c>
      <c r="D3" s="27">
        <v>20215.121604</v>
      </c>
      <c r="E3" s="27">
        <v>1300.5088512</v>
      </c>
      <c r="F3" s="27">
        <v>1042.4962581</v>
      </c>
      <c r="G3" s="27">
        <v>502.09099558999998</v>
      </c>
      <c r="H3" s="27">
        <v>7226.9313540000003</v>
      </c>
      <c r="I3" s="27">
        <v>32.625203050000003</v>
      </c>
      <c r="J3" s="27">
        <v>182.11056984999999</v>
      </c>
      <c r="K3" s="27">
        <v>76.471329041999994</v>
      </c>
      <c r="L3" s="27">
        <v>5.4073863565</v>
      </c>
      <c r="M3" s="27">
        <v>27.221487397000001</v>
      </c>
      <c r="N3" s="27">
        <v>11.224248454</v>
      </c>
      <c r="P3" s="29" t="s">
        <v>181</v>
      </c>
      <c r="Q3" s="27">
        <v>10.7475898501896</v>
      </c>
      <c r="R3" s="27">
        <v>5.4072181017898702</v>
      </c>
      <c r="S3" s="27">
        <v>32.623741728082102</v>
      </c>
      <c r="T3" s="27">
        <v>32.624000453979001</v>
      </c>
      <c r="U3" s="27">
        <v>19.9210671947287</v>
      </c>
      <c r="V3" s="27">
        <v>182.16278074987599</v>
      </c>
      <c r="W3" s="27">
        <v>27.229507976630099</v>
      </c>
      <c r="X3" s="27">
        <v>278.02262659393602</v>
      </c>
      <c r="Y3" s="27">
        <v>75846.901610145607</v>
      </c>
      <c r="Z3" s="27">
        <v>397.71996779635901</v>
      </c>
      <c r="AA3" s="27">
        <v>117.571807559847</v>
      </c>
      <c r="AB3" s="27">
        <v>133.394831693546</v>
      </c>
      <c r="AC3" s="27">
        <v>4.3715839408480903</v>
      </c>
      <c r="AD3" s="27">
        <v>76.464328171120599</v>
      </c>
      <c r="AE3" s="27">
        <v>76.464337107577805</v>
      </c>
      <c r="AF3" s="27">
        <v>161.727287642542</v>
      </c>
      <c r="AG3" s="27">
        <v>263.50026844899298</v>
      </c>
      <c r="AH3" s="27">
        <v>3.5077046044573001</v>
      </c>
      <c r="AI3" s="27">
        <v>3.3532480370927602</v>
      </c>
      <c r="AJ3" s="27">
        <v>23.877930242113699</v>
      </c>
      <c r="AK3" s="27">
        <v>11.224993538899099</v>
      </c>
      <c r="AL3" s="27">
        <v>138.71807191476901</v>
      </c>
      <c r="AM3" s="27">
        <v>0</v>
      </c>
      <c r="AN3" s="27">
        <v>17421.114168774799</v>
      </c>
      <c r="AO3" s="27">
        <v>2633.0768786961798</v>
      </c>
      <c r="AP3" s="27">
        <v>20215.9183351135</v>
      </c>
      <c r="AQ3" s="27">
        <v>224.12989876816701</v>
      </c>
      <c r="AR3" s="27">
        <v>0.53517582521756801</v>
      </c>
      <c r="AS3" s="27">
        <v>3764.1782354437</v>
      </c>
      <c r="AT3" s="27">
        <v>2.8235020199848901</v>
      </c>
      <c r="AU3" s="27">
        <v>0.592195287620496</v>
      </c>
      <c r="AV3" s="27">
        <v>233.71897595308499</v>
      </c>
      <c r="AW3" s="27">
        <v>4.4270259980048099</v>
      </c>
      <c r="AX3" s="27">
        <v>0.19531379035147101</v>
      </c>
      <c r="AY3" s="27">
        <v>0.15965419313590901</v>
      </c>
      <c r="AZ3" s="27">
        <v>1300.03403029437</v>
      </c>
      <c r="BA3" s="27">
        <v>1042.06149977413</v>
      </c>
      <c r="BB3" s="27">
        <v>257.97253052023501</v>
      </c>
      <c r="BC3" s="27">
        <v>2.1998764265282098</v>
      </c>
      <c r="BD3" s="27">
        <v>2.6825268495400598E-2</v>
      </c>
      <c r="BE3" s="27">
        <v>16.8135855861814</v>
      </c>
      <c r="BF3" s="27">
        <v>0.46777529390366901</v>
      </c>
      <c r="BG3" s="27">
        <v>24.8170764728252</v>
      </c>
      <c r="BH3" s="27">
        <v>3.7431030054509198</v>
      </c>
      <c r="BI3" s="27">
        <v>0.933790976482194</v>
      </c>
      <c r="BJ3" s="27">
        <v>118.93650721738101</v>
      </c>
      <c r="BK3" s="27">
        <v>20.5078627262311</v>
      </c>
      <c r="BL3" s="27">
        <v>2.58922021969058</v>
      </c>
      <c r="BM3" s="27">
        <v>628.95183804846897</v>
      </c>
      <c r="BN3" s="27">
        <v>0.13005819132811899</v>
      </c>
      <c r="BO3" s="27">
        <v>502.07263021324098</v>
      </c>
      <c r="BP3" s="27">
        <v>0</v>
      </c>
      <c r="BQ3" s="27">
        <v>0.26208600164028201</v>
      </c>
      <c r="BR3" s="27">
        <v>852.75662999723397</v>
      </c>
      <c r="BS3" s="27">
        <v>80.417057827477294</v>
      </c>
      <c r="BT3" s="27">
        <v>7228.7695527373098</v>
      </c>
      <c r="BU3" s="27">
        <v>1259.0553380272399</v>
      </c>
      <c r="BV3" s="27">
        <f>AS3*0.108*92.1006/14.43</f>
        <v>2594.7173936979248</v>
      </c>
      <c r="BW3" s="27">
        <f>BU3-AK3*0.966*106.165/128.1705</f>
        <v>1250.0736800784196</v>
      </c>
      <c r="BY3" s="27">
        <f t="shared" ref="BY3:BY34" si="0">IF(BT3&lt;&gt;0,S3+Q3+U3+V3+X3+Z3+AA3+AB3+AC3+AD3+AG3+AH3+AI3+AJ3+AQ3+AS3+BK3+BQ3+BR3+BS3+BU3,"")</f>
        <v>7748.5465854028789</v>
      </c>
      <c r="CA3" s="31">
        <f t="shared" ref="CA3:CA34" si="1">IF(AP3&lt;&gt;0,AF3/AP3,"")</f>
        <v>7.999997079609987E-3</v>
      </c>
      <c r="CB3" s="24">
        <f t="shared" ref="CB3:CB34" si="2">IF(B3&lt;&gt;0,(Y3-B3)/B3,"")</f>
        <v>2.538455874599E-4</v>
      </c>
      <c r="CC3" s="24">
        <f t="shared" ref="CC3:CC36" si="3">IF(C3&lt;&gt;0,(AL3-C3)/C3,"")</f>
        <v>2.5332102574753608E-4</v>
      </c>
      <c r="CD3" s="24">
        <f t="shared" ref="CD3:CD36" si="4">IF(D3&lt;&gt;0,(AP3-D3)/D3,"")</f>
        <v>3.9412630262990596E-5</v>
      </c>
      <c r="CE3" s="24">
        <f t="shared" ref="CE3:CF36" si="5">IF(E3&lt;&gt;0,(AZ3-E3)/E3,"")</f>
        <v>-3.6510394003994316E-4</v>
      </c>
      <c r="CF3" s="24">
        <f t="shared" si="5"/>
        <v>-4.1703586223165452E-4</v>
      </c>
      <c r="CG3" s="24">
        <f t="shared" ref="CG3:CG36" si="6">IF(G3&lt;&gt;0,(BO3-G3)/G3,"")</f>
        <v>-3.657778554146781E-5</v>
      </c>
      <c r="CH3" s="24">
        <f t="shared" ref="CH3:CH36" si="7">IF(H3&lt;&gt;0,(BT3-H3)/H3,"")</f>
        <v>2.5435397781827884E-4</v>
      </c>
      <c r="CI3" s="24">
        <f t="shared" ref="CI3:CI34" si="8">IF(I3&lt;&gt;0,(T3-I3)/I3,"")</f>
        <v>-3.6860951306860221E-5</v>
      </c>
      <c r="CJ3" s="24">
        <f t="shared" ref="CJ3:CJ34" si="9">IF(J3&lt;&gt;0,(V3-J3)/J3,"")</f>
        <v>2.8669889902056009E-4</v>
      </c>
      <c r="CK3" s="24">
        <f t="shared" ref="CK3:CK34" si="10">IF(K3&lt;&gt;0,(AE3-K3)/K3,"")</f>
        <v>-9.143210285188791E-5</v>
      </c>
      <c r="CL3" s="24">
        <f t="shared" ref="CL3:CL34" si="11">IF(L3&lt;&gt;0,(R3-L3)/L3,"")</f>
        <v>-3.1115718211547888E-5</v>
      </c>
      <c r="CM3" s="24">
        <f t="shared" ref="CM3:CM34" si="12">IF(M3&lt;&gt;0,(W3-M3)/M3,"")</f>
        <v>2.9464149086073259E-4</v>
      </c>
      <c r="CN3" s="24">
        <f t="shared" ref="CN3:CN34" si="13">IF(N3&lt;&gt;0,(AK3-N3)/N3,"")</f>
        <v>6.63817183086318E-5</v>
      </c>
      <c r="CO3" s="24"/>
      <c r="CP3" s="24"/>
      <c r="CQ3" s="24"/>
      <c r="CR3" s="24"/>
      <c r="CS3" s="24"/>
    </row>
    <row r="4" spans="1:97" x14ac:dyDescent="0.3">
      <c r="A4" s="57" t="s">
        <v>90</v>
      </c>
      <c r="B4" s="27">
        <v>322843.80378000002</v>
      </c>
      <c r="C4" s="27">
        <v>482.36256925999999</v>
      </c>
      <c r="D4" s="27">
        <v>79948.242255000005</v>
      </c>
      <c r="E4" s="27">
        <v>2355.0902900999999</v>
      </c>
      <c r="F4" s="27">
        <v>1629.455676</v>
      </c>
      <c r="G4" s="27">
        <v>1093.1161675999999</v>
      </c>
      <c r="H4" s="27">
        <v>26078.622206</v>
      </c>
      <c r="I4" s="27">
        <v>125.67628144</v>
      </c>
      <c r="J4" s="27">
        <v>742.11278953999999</v>
      </c>
      <c r="K4" s="27">
        <v>290.61272107000002</v>
      </c>
      <c r="L4" s="27">
        <v>21.048690304000001</v>
      </c>
      <c r="M4" s="27">
        <v>113.04708103999999</v>
      </c>
      <c r="N4" s="27">
        <v>44.145136561000001</v>
      </c>
      <c r="P4" s="29" t="s">
        <v>336</v>
      </c>
      <c r="Q4" s="27">
        <v>46.689794944649599</v>
      </c>
      <c r="R4" s="27">
        <v>21.050926919711699</v>
      </c>
      <c r="S4" s="27">
        <v>125.688013202625</v>
      </c>
      <c r="T4" s="27">
        <v>125.688977597579</v>
      </c>
      <c r="U4" s="27">
        <v>77.539702468625407</v>
      </c>
      <c r="V4" s="27">
        <v>742.36717846281499</v>
      </c>
      <c r="W4" s="27">
        <v>113.089026282745</v>
      </c>
      <c r="X4" s="27">
        <v>1102.1209928918499</v>
      </c>
      <c r="Y4" s="27">
        <v>322953.57221735298</v>
      </c>
      <c r="Z4" s="27">
        <v>1653.78425274194</v>
      </c>
      <c r="AA4" s="27">
        <v>484.22266293821002</v>
      </c>
      <c r="AB4" s="27">
        <v>523.82689352006503</v>
      </c>
      <c r="AC4" s="27">
        <v>19.153275620406401</v>
      </c>
      <c r="AD4" s="27">
        <v>290.626770452774</v>
      </c>
      <c r="AE4" s="27">
        <v>290.62671749599002</v>
      </c>
      <c r="AF4" s="27">
        <v>639.66467677485798</v>
      </c>
      <c r="AG4" s="27">
        <v>935.175993747691</v>
      </c>
      <c r="AH4" s="27">
        <v>15.6994975254044</v>
      </c>
      <c r="AI4" s="27">
        <v>11.960837874215301</v>
      </c>
      <c r="AJ4" s="27">
        <v>111.870151412247</v>
      </c>
      <c r="AK4" s="27">
        <v>44.153411796486303</v>
      </c>
      <c r="AL4" s="27">
        <v>482.516959936506</v>
      </c>
      <c r="AM4" s="27">
        <v>0</v>
      </c>
      <c r="AN4" s="27">
        <v>68769.198140621796</v>
      </c>
      <c r="AO4" s="27">
        <v>10549.266512563499</v>
      </c>
      <c r="AP4" s="27">
        <v>79958.129329960197</v>
      </c>
      <c r="AQ4" s="27">
        <v>891.19057171359805</v>
      </c>
      <c r="AR4" s="27">
        <v>1.9434456698468301</v>
      </c>
      <c r="AS4" s="27">
        <v>13099.410104816499</v>
      </c>
      <c r="AT4" s="27">
        <v>10.2493234345805</v>
      </c>
      <c r="AU4" s="27">
        <v>2.0898546162028602</v>
      </c>
      <c r="AV4" s="27">
        <v>823.75558612631301</v>
      </c>
      <c r="AW4" s="27">
        <v>15.9111231997883</v>
      </c>
      <c r="AX4" s="27">
        <v>0.67939942679828202</v>
      </c>
      <c r="AY4" s="27">
        <v>0.57686476187326696</v>
      </c>
      <c r="AZ4" s="27">
        <v>2354.8283830239602</v>
      </c>
      <c r="BA4" s="27">
        <v>1629.17783809652</v>
      </c>
      <c r="BB4" s="27">
        <v>725.650544927439</v>
      </c>
      <c r="BC4" s="27">
        <v>7.6917898774781301</v>
      </c>
      <c r="BD4" s="27">
        <v>9.3309998070955705E-2</v>
      </c>
      <c r="BE4" s="27">
        <v>59.983450674338798</v>
      </c>
      <c r="BF4" s="27">
        <v>1.63788202847269</v>
      </c>
      <c r="BG4" s="27">
        <v>90.532550031140303</v>
      </c>
      <c r="BH4" s="27">
        <v>13.792725849743899</v>
      </c>
      <c r="BI4" s="27">
        <v>3.3640019951828899</v>
      </c>
      <c r="BJ4" s="27">
        <v>434.74582626476302</v>
      </c>
      <c r="BK4" s="27">
        <v>72.450343614058895</v>
      </c>
      <c r="BL4" s="27">
        <v>9.0883762407888007</v>
      </c>
      <c r="BM4" s="27">
        <v>152.58131660025199</v>
      </c>
      <c r="BN4" s="27">
        <v>0.46101130089232001</v>
      </c>
      <c r="BO4" s="27">
        <v>1093.46842904148</v>
      </c>
      <c r="BP4" s="27">
        <v>0</v>
      </c>
      <c r="BQ4" s="27">
        <v>0.91633565205399103</v>
      </c>
      <c r="BR4" s="27">
        <v>3087.8495261544199</v>
      </c>
      <c r="BS4" s="27">
        <v>295.66671625522901</v>
      </c>
      <c r="BT4" s="27">
        <v>26087.325385230099</v>
      </c>
      <c r="BU4" s="27">
        <v>4578.5994534168904</v>
      </c>
      <c r="BV4" s="27">
        <f t="shared" ref="BV4:BV34" si="14">AS4*0.108*92.1006/14.43</f>
        <v>9029.6646758394691</v>
      </c>
      <c r="BW4" s="27">
        <f t="shared" ref="BW4:BW34" si="15">BU4-AK4*0.966*106.165/128.1705</f>
        <v>4543.2701821210831</v>
      </c>
      <c r="BY4" s="27">
        <f t="shared" si="0"/>
        <v>28166.809069426265</v>
      </c>
      <c r="CA4" s="31">
        <f t="shared" si="1"/>
        <v>7.999995524347223E-3</v>
      </c>
      <c r="CB4" s="24">
        <f t="shared" si="2"/>
        <v>3.4000478270837075E-4</v>
      </c>
      <c r="CC4" s="24">
        <f t="shared" si="3"/>
        <v>3.2007184293521079E-4</v>
      </c>
      <c r="CD4" s="24">
        <f t="shared" si="4"/>
        <v>1.2366844700170533E-4</v>
      </c>
      <c r="CE4" s="24">
        <f t="shared" si="5"/>
        <v>-1.1120893204846622E-4</v>
      </c>
      <c r="CF4" s="24">
        <f t="shared" si="5"/>
        <v>-1.7050964169956128E-4</v>
      </c>
      <c r="CG4" s="24">
        <f t="shared" si="6"/>
        <v>3.2225435129507415E-4</v>
      </c>
      <c r="CH4" s="24">
        <f t="shared" si="7"/>
        <v>3.3372849076728606E-4</v>
      </c>
      <c r="CI4" s="24">
        <f t="shared" si="8"/>
        <v>1.0102270240277532E-4</v>
      </c>
      <c r="CJ4" s="24">
        <f t="shared" si="9"/>
        <v>3.4279010738068528E-4</v>
      </c>
      <c r="CK4" s="24">
        <f t="shared" si="10"/>
        <v>4.8161780181087962E-5</v>
      </c>
      <c r="CL4" s="24">
        <f t="shared" si="11"/>
        <v>1.0625913913861819E-4</v>
      </c>
      <c r="CM4" s="24">
        <f t="shared" si="12"/>
        <v>3.7104224504619826E-4</v>
      </c>
      <c r="CN4" s="24">
        <f t="shared" si="13"/>
        <v>1.8745520188542301E-4</v>
      </c>
      <c r="CO4" s="24"/>
      <c r="CP4" s="24"/>
      <c r="CQ4" s="24"/>
      <c r="CR4" s="24"/>
      <c r="CS4" s="24"/>
    </row>
    <row r="5" spans="1:97" x14ac:dyDescent="0.3">
      <c r="A5" s="21" t="s">
        <v>91</v>
      </c>
      <c r="B5" s="27">
        <v>93162.003454000005</v>
      </c>
      <c r="C5" s="27">
        <v>128.73113393</v>
      </c>
      <c r="D5" s="27">
        <v>21442.433091999999</v>
      </c>
      <c r="E5" s="27">
        <v>1200.1016175</v>
      </c>
      <c r="F5" s="27">
        <v>961.42032151000001</v>
      </c>
      <c r="G5" s="27">
        <v>474.37176104999998</v>
      </c>
      <c r="H5" s="27">
        <v>7289.8293880000001</v>
      </c>
      <c r="I5" s="27">
        <v>33.379093605000001</v>
      </c>
      <c r="J5" s="27">
        <v>198.46335359</v>
      </c>
      <c r="K5" s="27">
        <v>77.297874648999993</v>
      </c>
      <c r="L5" s="27">
        <v>5.5775094856000003</v>
      </c>
      <c r="M5" s="27">
        <v>29.764318369000001</v>
      </c>
      <c r="N5" s="27">
        <v>11.725031954</v>
      </c>
      <c r="P5" s="29" t="s">
        <v>182</v>
      </c>
      <c r="Q5" s="27">
        <v>12.4056767047603</v>
      </c>
      <c r="R5" s="27">
        <v>5.5777572053751898</v>
      </c>
      <c r="S5" s="27">
        <v>33.380144806252702</v>
      </c>
      <c r="T5" s="27">
        <v>33.380468602101203</v>
      </c>
      <c r="U5" s="27">
        <v>20.584377778733099</v>
      </c>
      <c r="V5" s="27">
        <v>198.52171164247201</v>
      </c>
      <c r="W5" s="27">
        <v>29.7738585978577</v>
      </c>
      <c r="X5" s="27">
        <v>294.421055772307</v>
      </c>
      <c r="Y5" s="27">
        <v>93186.943258541505</v>
      </c>
      <c r="Z5" s="27">
        <v>439.57135528537202</v>
      </c>
      <c r="AA5" s="27">
        <v>128.78172704684201</v>
      </c>
      <c r="AB5" s="27">
        <v>139.33525080047599</v>
      </c>
      <c r="AC5" s="27">
        <v>5.0966463372228903</v>
      </c>
      <c r="AD5" s="27">
        <v>77.2968216229104</v>
      </c>
      <c r="AE5" s="27">
        <v>77.296827249568693</v>
      </c>
      <c r="AF5" s="27">
        <v>171.551565931976</v>
      </c>
      <c r="AG5" s="27">
        <v>270.13288812656702</v>
      </c>
      <c r="AH5" s="27">
        <v>4.2256329534780601</v>
      </c>
      <c r="AI5" s="27">
        <v>3.1670789698550901</v>
      </c>
      <c r="AJ5" s="27">
        <v>29.7913197793746</v>
      </c>
      <c r="AK5" s="27">
        <v>11.726545826613499</v>
      </c>
      <c r="AL5" s="27">
        <v>128.76757221514899</v>
      </c>
      <c r="AM5" s="27">
        <v>0</v>
      </c>
      <c r="AN5" s="27">
        <v>18441.058934175398</v>
      </c>
      <c r="AO5" s="27">
        <v>2831.3204422471699</v>
      </c>
      <c r="AP5" s="27">
        <v>21443.9309423546</v>
      </c>
      <c r="AQ5" s="27">
        <v>240.12074914322801</v>
      </c>
      <c r="AR5" s="27">
        <v>0.48430832189685602</v>
      </c>
      <c r="AS5" s="27">
        <v>3727.3888781891201</v>
      </c>
      <c r="AT5" s="27">
        <v>2.5564074913055199</v>
      </c>
      <c r="AU5" s="27">
        <v>0.54520286270165397</v>
      </c>
      <c r="AV5" s="27">
        <v>215.38076456290599</v>
      </c>
      <c r="AW5" s="27">
        <v>4.0319617718546903</v>
      </c>
      <c r="AX5" s="27">
        <v>0.181306549491007</v>
      </c>
      <c r="AY5" s="27">
        <v>0.144922980979623</v>
      </c>
      <c r="AZ5" s="27">
        <v>1199.6691562803601</v>
      </c>
      <c r="BA5" s="27">
        <v>961.01880701312302</v>
      </c>
      <c r="BB5" s="27">
        <v>238.650349267238</v>
      </c>
      <c r="BC5" s="27">
        <v>2.0360383053070699</v>
      </c>
      <c r="BD5" s="27">
        <v>2.4901051273995899E-2</v>
      </c>
      <c r="BE5" s="27">
        <v>15.3829543698363</v>
      </c>
      <c r="BF5" s="27">
        <v>0.43259074609919601</v>
      </c>
      <c r="BG5" s="27">
        <v>22.410785231237199</v>
      </c>
      <c r="BH5" s="27">
        <v>3.3575494193576798</v>
      </c>
      <c r="BI5" s="27">
        <v>0.84961293231259305</v>
      </c>
      <c r="BJ5" s="27">
        <v>107.273555228536</v>
      </c>
      <c r="BK5" s="27">
        <v>19.7232794506963</v>
      </c>
      <c r="BL5" s="27">
        <v>2.3909973996483598</v>
      </c>
      <c r="BM5" s="27">
        <v>583.41553023914605</v>
      </c>
      <c r="BN5" s="27">
        <v>0.119417549231964</v>
      </c>
      <c r="BO5" s="27">
        <v>474.36897497202801</v>
      </c>
      <c r="BP5" s="27">
        <v>0</v>
      </c>
      <c r="BQ5" s="27">
        <v>0.24227789475352801</v>
      </c>
      <c r="BR5" s="27">
        <v>863.65901473639803</v>
      </c>
      <c r="BS5" s="27">
        <v>83.089343417053797</v>
      </c>
      <c r="BT5" s="27">
        <v>7291.9743605769399</v>
      </c>
      <c r="BU5" s="27">
        <v>1260.3417298946099</v>
      </c>
      <c r="BV5" s="27">
        <f t="shared" si="14"/>
        <v>2569.3578120839115</v>
      </c>
      <c r="BW5" s="27">
        <f t="shared" si="15"/>
        <v>1250.9587558046187</v>
      </c>
      <c r="BY5" s="27">
        <f t="shared" si="0"/>
        <v>7851.276960352483</v>
      </c>
      <c r="CA5" s="31">
        <f t="shared" si="1"/>
        <v>8.000005521055795E-3</v>
      </c>
      <c r="CB5" s="24">
        <f t="shared" si="2"/>
        <v>2.6770360894841014E-4</v>
      </c>
      <c r="CC5" s="24">
        <f t="shared" si="3"/>
        <v>2.8305728409728207E-4</v>
      </c>
      <c r="CD5" s="24">
        <f t="shared" si="4"/>
        <v>6.9854495904182165E-5</v>
      </c>
      <c r="CE5" s="24">
        <f t="shared" si="5"/>
        <v>-3.6035383448676192E-4</v>
      </c>
      <c r="CF5" s="24">
        <f t="shared" si="5"/>
        <v>-4.1762638868124684E-4</v>
      </c>
      <c r="CG5" s="24">
        <f t="shared" si="6"/>
        <v>-5.8731952462660851E-6</v>
      </c>
      <c r="CH5" s="24">
        <f t="shared" si="7"/>
        <v>2.9424180769864618E-4</v>
      </c>
      <c r="CI5" s="24">
        <f t="shared" si="8"/>
        <v>4.1193362452353914E-5</v>
      </c>
      <c r="CJ5" s="24">
        <f t="shared" si="9"/>
        <v>2.9404951300267002E-4</v>
      </c>
      <c r="CK5" s="24">
        <f t="shared" si="10"/>
        <v>-1.3550171153558722E-5</v>
      </c>
      <c r="CL5" s="24">
        <f t="shared" si="11"/>
        <v>4.4414048210786748E-5</v>
      </c>
      <c r="CM5" s="24">
        <f t="shared" si="12"/>
        <v>3.2052569588271668E-4</v>
      </c>
      <c r="CN5" s="24">
        <f t="shared" si="13"/>
        <v>1.2911458317880589E-4</v>
      </c>
      <c r="CO5" s="24"/>
      <c r="CP5" s="24"/>
      <c r="CQ5" s="24"/>
      <c r="CR5" s="24"/>
      <c r="CS5" s="24"/>
    </row>
    <row r="6" spans="1:97" x14ac:dyDescent="0.3">
      <c r="A6" s="21" t="s">
        <v>92</v>
      </c>
      <c r="B6" s="27">
        <v>59768.698308999999</v>
      </c>
      <c r="C6" s="27">
        <v>70.838441752999998</v>
      </c>
      <c r="D6" s="27">
        <v>10133.530605</v>
      </c>
      <c r="E6" s="27">
        <v>657.47785008999995</v>
      </c>
      <c r="F6" s="27">
        <v>526.47370092999995</v>
      </c>
      <c r="G6" s="27">
        <v>273.18783661999998</v>
      </c>
      <c r="H6" s="27">
        <v>4104.4206771999998</v>
      </c>
      <c r="I6" s="27">
        <v>18.480657532999999</v>
      </c>
      <c r="J6" s="27">
        <v>110.44218004</v>
      </c>
      <c r="K6" s="27">
        <v>42.825526486000001</v>
      </c>
      <c r="L6" s="27">
        <v>3.0799074552999999</v>
      </c>
      <c r="M6" s="27">
        <v>16.403621927</v>
      </c>
      <c r="N6" s="27">
        <v>6.5004809975000004</v>
      </c>
      <c r="P6" s="29" t="s">
        <v>183</v>
      </c>
      <c r="Q6" s="27">
        <v>6.8861906672249802</v>
      </c>
      <c r="R6" s="27">
        <v>3.0799008857147601</v>
      </c>
      <c r="S6" s="27">
        <v>18.480395900868299</v>
      </c>
      <c r="T6" s="27">
        <v>18.480563179203401</v>
      </c>
      <c r="U6" s="27">
        <v>11.404267207509999</v>
      </c>
      <c r="V6" s="27">
        <v>110.471595489262</v>
      </c>
      <c r="W6" s="27">
        <v>16.408189952023399</v>
      </c>
      <c r="X6" s="27">
        <v>164.231712072113</v>
      </c>
      <c r="Y6" s="27">
        <v>59783.041244729502</v>
      </c>
      <c r="Z6" s="27">
        <v>244.231299981712</v>
      </c>
      <c r="AA6" s="27">
        <v>71.648909253896306</v>
      </c>
      <c r="AB6" s="27">
        <v>77.517320925722899</v>
      </c>
      <c r="AC6" s="27">
        <v>2.8286190925946499</v>
      </c>
      <c r="AD6" s="27">
        <v>42.823031122741199</v>
      </c>
      <c r="AE6" s="27">
        <v>42.823028905175804</v>
      </c>
      <c r="AF6" s="27">
        <v>81.069538804102706</v>
      </c>
      <c r="AG6" s="27">
        <v>154.20414401321599</v>
      </c>
      <c r="AH6" s="27">
        <v>2.35896441964241</v>
      </c>
      <c r="AI6" s="27">
        <v>1.7421562560249499</v>
      </c>
      <c r="AJ6" s="27">
        <v>16.560558056026</v>
      </c>
      <c r="AK6" s="27">
        <v>6.5010485781542302</v>
      </c>
      <c r="AL6" s="27">
        <v>70.856275092731806</v>
      </c>
      <c r="AM6" s="27">
        <v>0</v>
      </c>
      <c r="AN6" s="27">
        <v>8745.85276013162</v>
      </c>
      <c r="AO6" s="27">
        <v>1306.7666628747099</v>
      </c>
      <c r="AP6" s="27">
        <v>10133.6889618104</v>
      </c>
      <c r="AQ6" s="27">
        <v>134.249594641225</v>
      </c>
      <c r="AR6" s="27">
        <v>0.261304863175647</v>
      </c>
      <c r="AS6" s="27">
        <v>2109.04159314142</v>
      </c>
      <c r="AT6" s="27">
        <v>1.37997376830525</v>
      </c>
      <c r="AU6" s="27">
        <v>0.29812640145064101</v>
      </c>
      <c r="AV6" s="27">
        <v>117.88125586291601</v>
      </c>
      <c r="AW6" s="27">
        <v>2.18647477306172</v>
      </c>
      <c r="AX6" s="27">
        <v>9.9763022646979393E-2</v>
      </c>
      <c r="AY6" s="27">
        <v>7.8381147505745805E-2</v>
      </c>
      <c r="AZ6" s="27">
        <v>657.21703363856295</v>
      </c>
      <c r="BA6" s="27">
        <v>526.23537664467494</v>
      </c>
      <c r="BB6" s="27">
        <v>130.98165699388699</v>
      </c>
      <c r="BC6" s="27">
        <v>1.11784355506319</v>
      </c>
      <c r="BD6" s="27">
        <v>1.3701866984132199E-2</v>
      </c>
      <c r="BE6" s="27">
        <v>8.3717746192893294</v>
      </c>
      <c r="BF6" s="27">
        <v>0.237360313276784</v>
      </c>
      <c r="BG6" s="27">
        <v>12.0740972348528</v>
      </c>
      <c r="BH6" s="27">
        <v>1.7990333416006601</v>
      </c>
      <c r="BI6" s="27">
        <v>0.46044270418933197</v>
      </c>
      <c r="BJ6" s="27">
        <v>57.7404593550378</v>
      </c>
      <c r="BK6" s="27">
        <v>10.9397511137684</v>
      </c>
      <c r="BL6" s="27">
        <v>1.3104662389699999</v>
      </c>
      <c r="BM6" s="27">
        <v>320.85975352326102</v>
      </c>
      <c r="BN6" s="27">
        <v>6.5164053087297502E-2</v>
      </c>
      <c r="BO6" s="27">
        <v>273.17794998814998</v>
      </c>
      <c r="BP6" s="27">
        <v>0</v>
      </c>
      <c r="BQ6" s="27">
        <v>0.13284111391862499</v>
      </c>
      <c r="BR6" s="27">
        <v>486.56678288796599</v>
      </c>
      <c r="BS6" s="27">
        <v>46.974950710825198</v>
      </c>
      <c r="BT6" s="27">
        <v>4105.4859094892399</v>
      </c>
      <c r="BU6" s="27">
        <v>705.25958063344206</v>
      </c>
      <c r="BV6" s="27">
        <f t="shared" si="14"/>
        <v>1453.8012186108324</v>
      </c>
      <c r="BW6" s="27">
        <f t="shared" si="15"/>
        <v>700.05777856243856</v>
      </c>
      <c r="BY6" s="27">
        <f t="shared" si="0"/>
        <v>4418.5542587011205</v>
      </c>
      <c r="CA6" s="31">
        <f t="shared" si="1"/>
        <v>8.0000026751975133E-3</v>
      </c>
      <c r="CB6" s="24">
        <f t="shared" si="2"/>
        <v>2.3997403549514605E-4</v>
      </c>
      <c r="CC6" s="24">
        <f t="shared" si="3"/>
        <v>2.5174664053156156E-4</v>
      </c>
      <c r="CD6" s="24">
        <f t="shared" si="4"/>
        <v>1.5627012595350965E-5</v>
      </c>
      <c r="CE6" s="24">
        <f t="shared" si="5"/>
        <v>-3.9669237739536369E-4</v>
      </c>
      <c r="CF6" s="24">
        <f t="shared" si="5"/>
        <v>-4.5268032364012491E-4</v>
      </c>
      <c r="CG6" s="24">
        <f t="shared" si="6"/>
        <v>-3.6189868378952569E-5</v>
      </c>
      <c r="CH6" s="24">
        <f t="shared" si="7"/>
        <v>2.5953292145649393E-4</v>
      </c>
      <c r="CI6" s="24">
        <f t="shared" si="8"/>
        <v>-5.1055432648743065E-6</v>
      </c>
      <c r="CJ6" s="24">
        <f t="shared" si="9"/>
        <v>2.6634252648173091E-4</v>
      </c>
      <c r="CK6" s="24">
        <f t="shared" si="10"/>
        <v>-5.8319909388949996E-5</v>
      </c>
      <c r="CL6" s="24">
        <f t="shared" si="11"/>
        <v>-2.1330463123194615E-6</v>
      </c>
      <c r="CM6" s="24">
        <f t="shared" si="12"/>
        <v>2.7847660984434115E-4</v>
      </c>
      <c r="CN6" s="24">
        <f t="shared" si="13"/>
        <v>8.7313639474998462E-5</v>
      </c>
      <c r="CO6" s="24"/>
      <c r="CP6" s="24"/>
      <c r="CQ6" s="24"/>
      <c r="CR6" s="24"/>
      <c r="CS6" s="24"/>
    </row>
    <row r="7" spans="1:97" x14ac:dyDescent="0.3">
      <c r="A7" s="21" t="s">
        <v>93</v>
      </c>
      <c r="B7" s="27">
        <v>174136.96105000001</v>
      </c>
      <c r="C7" s="27">
        <v>284.01654041</v>
      </c>
      <c r="D7" s="27">
        <v>41371.061306000003</v>
      </c>
      <c r="E7" s="27">
        <v>1355.5355955</v>
      </c>
      <c r="F7" s="27">
        <v>931.87442011999997</v>
      </c>
      <c r="G7" s="27">
        <v>663.18797658000005</v>
      </c>
      <c r="H7" s="27">
        <v>15816.392426</v>
      </c>
      <c r="I7" s="27">
        <v>67.062584047000001</v>
      </c>
      <c r="J7" s="27">
        <v>376.87479137999998</v>
      </c>
      <c r="K7" s="27">
        <v>156.95380825000001</v>
      </c>
      <c r="L7" s="27">
        <v>11.085515353</v>
      </c>
      <c r="M7" s="27">
        <v>55.641930141000003</v>
      </c>
      <c r="N7" s="27">
        <v>23.101203321</v>
      </c>
      <c r="P7" s="29" t="s">
        <v>184</v>
      </c>
      <c r="Q7" s="27">
        <v>22.067744183618402</v>
      </c>
      <c r="R7" s="27">
        <v>11.085244934969101</v>
      </c>
      <c r="S7" s="27">
        <v>67.060144992389795</v>
      </c>
      <c r="T7" s="27">
        <v>67.060744281787706</v>
      </c>
      <c r="U7" s="27">
        <v>40.986853155475501</v>
      </c>
      <c r="V7" s="27">
        <v>376.98582820816199</v>
      </c>
      <c r="W7" s="27">
        <v>55.659296850277002</v>
      </c>
      <c r="X7" s="27">
        <v>573.57095618278504</v>
      </c>
      <c r="Y7" s="27">
        <v>174181.41591274101</v>
      </c>
      <c r="Z7" s="27">
        <v>819.03433287186999</v>
      </c>
      <c r="AA7" s="27">
        <v>242.558582624606</v>
      </c>
      <c r="AB7" s="27">
        <v>275.62805324577101</v>
      </c>
      <c r="AC7" s="27">
        <v>8.9371335405808896</v>
      </c>
      <c r="AD7" s="27">
        <v>156.94040177603199</v>
      </c>
      <c r="AE7" s="27">
        <v>156.94042408407699</v>
      </c>
      <c r="AF7" s="27">
        <v>330.97818714154198</v>
      </c>
      <c r="AG7" s="27">
        <v>596.72673946795805</v>
      </c>
      <c r="AH7" s="27">
        <v>7.3229153199537</v>
      </c>
      <c r="AI7" s="27">
        <v>6.8713549659330697</v>
      </c>
      <c r="AJ7" s="27">
        <v>49.104103658414303</v>
      </c>
      <c r="AK7" s="27">
        <v>23.1029740153534</v>
      </c>
      <c r="AL7" s="27">
        <v>284.08794665255601</v>
      </c>
      <c r="AM7" s="27">
        <v>0</v>
      </c>
      <c r="AN7" s="27">
        <v>35662.111018590404</v>
      </c>
      <c r="AO7" s="27">
        <v>5379.1887151352803</v>
      </c>
      <c r="AP7" s="27">
        <v>41372.2779208672</v>
      </c>
      <c r="AQ7" s="27">
        <v>470.015933704095</v>
      </c>
      <c r="AR7" s="27">
        <v>1.0904642337560599</v>
      </c>
      <c r="AS7" s="27">
        <v>8386.3944897666897</v>
      </c>
      <c r="AT7" s="27">
        <v>5.7542552048369302</v>
      </c>
      <c r="AU7" s="27">
        <v>1.2108032065124501</v>
      </c>
      <c r="AV7" s="27">
        <v>478.00813240959701</v>
      </c>
      <c r="AW7" s="27">
        <v>9.0323085831445606</v>
      </c>
      <c r="AX7" s="27">
        <v>0.39999353770179102</v>
      </c>
      <c r="AY7" s="27">
        <v>0.32550530068288103</v>
      </c>
      <c r="AZ7" s="27">
        <v>1355.25729674531</v>
      </c>
      <c r="BA7" s="27">
        <v>931.62493377635201</v>
      </c>
      <c r="BB7" s="27">
        <v>423.632362968964</v>
      </c>
      <c r="BC7" s="27">
        <v>4.5025613441580203</v>
      </c>
      <c r="BD7" s="27">
        <v>5.4936618109867302E-2</v>
      </c>
      <c r="BE7" s="27">
        <v>34.336530081515903</v>
      </c>
      <c r="BF7" s="27">
        <v>0.957255661744848</v>
      </c>
      <c r="BG7" s="27">
        <v>50.558236291384901</v>
      </c>
      <c r="BH7" s="27">
        <v>7.6142956519342802</v>
      </c>
      <c r="BI7" s="27">
        <v>1.9050881636049899</v>
      </c>
      <c r="BJ7" s="27">
        <v>242.245952942343</v>
      </c>
      <c r="BK7" s="27">
        <v>43.551223729767997</v>
      </c>
      <c r="BL7" s="27">
        <v>5.29701713762904</v>
      </c>
      <c r="BM7" s="27">
        <v>88.065828833148601</v>
      </c>
      <c r="BN7" s="27">
        <v>0.26576857454653602</v>
      </c>
      <c r="BO7" s="27">
        <v>663.35431510882495</v>
      </c>
      <c r="BP7" s="27">
        <v>0</v>
      </c>
      <c r="BQ7" s="27">
        <v>0.53582386978211904</v>
      </c>
      <c r="BR7" s="27">
        <v>1868.31825354901</v>
      </c>
      <c r="BS7" s="27">
        <v>176.929867956679</v>
      </c>
      <c r="BT7" s="27">
        <v>15820.278879059901</v>
      </c>
      <c r="BU7" s="27">
        <v>2712.00345725442</v>
      </c>
      <c r="BV7" s="27">
        <f t="shared" si="14"/>
        <v>5780.8961988339734</v>
      </c>
      <c r="BW7" s="27">
        <f t="shared" si="15"/>
        <v>2693.5176550588726</v>
      </c>
      <c r="BY7" s="27">
        <f t="shared" si="0"/>
        <v>16901.544194023994</v>
      </c>
      <c r="CA7" s="31">
        <f t="shared" si="1"/>
        <v>7.9999991244041318E-3</v>
      </c>
      <c r="CB7" s="24">
        <f t="shared" si="2"/>
        <v>2.552867723942444E-4</v>
      </c>
      <c r="CC7" s="24">
        <f t="shared" si="3"/>
        <v>2.5141578885838205E-4</v>
      </c>
      <c r="CD7" s="24">
        <f t="shared" si="4"/>
        <v>2.9407388372227307E-5</v>
      </c>
      <c r="CE7" s="24">
        <f t="shared" si="5"/>
        <v>-2.0530538306326099E-4</v>
      </c>
      <c r="CF7" s="24">
        <f t="shared" si="5"/>
        <v>-2.6772528385941966E-4</v>
      </c>
      <c r="CG7" s="24">
        <f t="shared" si="6"/>
        <v>2.5081656287360223E-4</v>
      </c>
      <c r="CH7" s="24">
        <f t="shared" si="7"/>
        <v>2.4572310519505725E-4</v>
      </c>
      <c r="CI7" s="24">
        <f t="shared" si="8"/>
        <v>-2.7433556854986337E-5</v>
      </c>
      <c r="CJ7" s="24">
        <f t="shared" si="9"/>
        <v>2.9462524610741718E-4</v>
      </c>
      <c r="CK7" s="24">
        <f t="shared" si="10"/>
        <v>-8.5274553527848405E-5</v>
      </c>
      <c r="CL7" s="24">
        <f t="shared" si="11"/>
        <v>-2.439381682206057E-5</v>
      </c>
      <c r="CM7" s="24">
        <f t="shared" si="12"/>
        <v>3.1211550772934399E-4</v>
      </c>
      <c r="CN7" s="24">
        <f t="shared" si="13"/>
        <v>7.6649442403310713E-5</v>
      </c>
      <c r="CO7" s="24"/>
      <c r="CP7" s="24"/>
      <c r="CQ7" s="24"/>
      <c r="CR7" s="24"/>
      <c r="CS7" s="24"/>
    </row>
    <row r="8" spans="1:97" x14ac:dyDescent="0.3">
      <c r="A8" s="21" t="s">
        <v>94</v>
      </c>
      <c r="B8" s="27">
        <v>67099.638951000001</v>
      </c>
      <c r="C8" s="27">
        <v>84.050765835999997</v>
      </c>
      <c r="D8" s="27">
        <v>12400.040515999999</v>
      </c>
      <c r="E8" s="27">
        <v>780.10796440000001</v>
      </c>
      <c r="F8" s="27">
        <v>624.66930546000003</v>
      </c>
      <c r="G8" s="27">
        <v>318.56261906999998</v>
      </c>
      <c r="H8" s="27">
        <v>4946.0825377000001</v>
      </c>
      <c r="I8" s="27">
        <v>21.836092488999999</v>
      </c>
      <c r="J8" s="27">
        <v>130.57540921</v>
      </c>
      <c r="K8" s="27">
        <v>50.594621226999998</v>
      </c>
      <c r="L8" s="27">
        <v>3.6417469279999999</v>
      </c>
      <c r="M8" s="27">
        <v>19.392665312999998</v>
      </c>
      <c r="N8" s="27">
        <v>7.6756721459000001</v>
      </c>
      <c r="P8" s="29" t="s">
        <v>185</v>
      </c>
      <c r="Q8" s="27">
        <v>8.1220884643308704</v>
      </c>
      <c r="R8" s="27">
        <v>3.6417460768659602</v>
      </c>
      <c r="S8" s="27">
        <v>21.8357938578988</v>
      </c>
      <c r="T8" s="27">
        <v>21.8360266432225</v>
      </c>
      <c r="U8" s="27">
        <v>13.469389800873</v>
      </c>
      <c r="V8" s="27">
        <v>130.61193017064099</v>
      </c>
      <c r="W8" s="27">
        <v>19.398175851751802</v>
      </c>
      <c r="X8" s="27">
        <v>193.506485081102</v>
      </c>
      <c r="Y8" s="27">
        <v>67116.7810406918</v>
      </c>
      <c r="Z8" s="27">
        <v>288.05646666042702</v>
      </c>
      <c r="AA8" s="27">
        <v>84.475068821571099</v>
      </c>
      <c r="AB8" s="27">
        <v>91.4270498550041</v>
      </c>
      <c r="AC8" s="27">
        <v>3.3369563133989999</v>
      </c>
      <c r="AD8" s="27">
        <v>50.591668593149102</v>
      </c>
      <c r="AE8" s="27">
        <v>50.591664555194299</v>
      </c>
      <c r="AF8" s="27">
        <v>99.207030028053794</v>
      </c>
      <c r="AG8" s="27">
        <v>186.29978859381399</v>
      </c>
      <c r="AH8" s="27">
        <v>2.7866674198393899</v>
      </c>
      <c r="AI8" s="27">
        <v>2.0636322409850201</v>
      </c>
      <c r="AJ8" s="27">
        <v>19.5278062324663</v>
      </c>
      <c r="AK8" s="27">
        <v>7.67636602327386</v>
      </c>
      <c r="AL8" s="27">
        <v>84.071979915893706</v>
      </c>
      <c r="AM8" s="27">
        <v>0</v>
      </c>
      <c r="AN8" s="27">
        <v>10693.648078616799</v>
      </c>
      <c r="AO8" s="27">
        <v>1608.0388834251</v>
      </c>
      <c r="AP8" s="27">
        <v>12400.893992069899</v>
      </c>
      <c r="AQ8" s="27">
        <v>158.77577131786799</v>
      </c>
      <c r="AR8" s="27">
        <v>0.31004621835678497</v>
      </c>
      <c r="AS8" s="27">
        <v>2556.91232783941</v>
      </c>
      <c r="AT8" s="27">
        <v>1.63738143046897</v>
      </c>
      <c r="AU8" s="27">
        <v>0.35373601933453402</v>
      </c>
      <c r="AV8" s="27">
        <v>139.870439766971</v>
      </c>
      <c r="AW8" s="27">
        <v>2.5943281645970702</v>
      </c>
      <c r="AX8" s="27">
        <v>0.118371480238319</v>
      </c>
      <c r="AY8" s="27">
        <v>9.3001289262939699E-2</v>
      </c>
      <c r="AZ8" s="27">
        <v>779.81266299541903</v>
      </c>
      <c r="BA8" s="27">
        <v>624.399088035516</v>
      </c>
      <c r="BB8" s="27">
        <v>155.413574959903</v>
      </c>
      <c r="BC8" s="27">
        <v>1.3263666132045799</v>
      </c>
      <c r="BD8" s="27">
        <v>1.6257659352833201E-2</v>
      </c>
      <c r="BE8" s="27">
        <v>9.9333666341484808</v>
      </c>
      <c r="BF8" s="27">
        <v>0.28163660025242898</v>
      </c>
      <c r="BG8" s="27">
        <v>14.3262319593026</v>
      </c>
      <c r="BH8" s="27">
        <v>2.13461906336634</v>
      </c>
      <c r="BI8" s="27">
        <v>0.54632831407044802</v>
      </c>
      <c r="BJ8" s="27">
        <v>68.510621978978904</v>
      </c>
      <c r="BK8" s="27">
        <v>13.176477072734601</v>
      </c>
      <c r="BL8" s="27">
        <v>1.5549112672718299</v>
      </c>
      <c r="BM8" s="27">
        <v>380.71412435170299</v>
      </c>
      <c r="BN8" s="27">
        <v>7.7319224634446099E-2</v>
      </c>
      <c r="BO8" s="27">
        <v>318.548050066965</v>
      </c>
      <c r="BP8" s="27">
        <v>0</v>
      </c>
      <c r="BQ8" s="27">
        <v>0.15753628909970899</v>
      </c>
      <c r="BR8" s="27">
        <v>586.39181717124904</v>
      </c>
      <c r="BS8" s="27">
        <v>56.436737142214596</v>
      </c>
      <c r="BT8" s="27">
        <v>4947.4794847798403</v>
      </c>
      <c r="BU8" s="27">
        <v>848.82268622270999</v>
      </c>
      <c r="BV8" s="27">
        <f t="shared" si="14"/>
        <v>1762.5267657984675</v>
      </c>
      <c r="BW8" s="27">
        <f t="shared" si="15"/>
        <v>842.68045605820566</v>
      </c>
      <c r="BY8" s="27">
        <f t="shared" si="0"/>
        <v>5316.7841451607874</v>
      </c>
      <c r="CA8" s="31">
        <f t="shared" si="1"/>
        <v>7.9999901693776684E-3</v>
      </c>
      <c r="CB8" s="24">
        <f t="shared" si="2"/>
        <v>2.5547215990710527E-4</v>
      </c>
      <c r="CC8" s="24">
        <f t="shared" si="3"/>
        <v>2.5239603331042679E-4</v>
      </c>
      <c r="CD8" s="24">
        <f t="shared" si="4"/>
        <v>6.8828490423002812E-5</v>
      </c>
      <c r="CE8" s="24">
        <f t="shared" si="5"/>
        <v>-3.7853914849863863E-4</v>
      </c>
      <c r="CF8" s="24">
        <f t="shared" si="5"/>
        <v>-4.325767604109272E-4</v>
      </c>
      <c r="CG8" s="24">
        <f t="shared" si="6"/>
        <v>-4.5733561199083987E-5</v>
      </c>
      <c r="CH8" s="24">
        <f t="shared" si="7"/>
        <v>2.8243505222413353E-4</v>
      </c>
      <c r="CI8" s="24">
        <f t="shared" si="8"/>
        <v>-3.0154560634910955E-6</v>
      </c>
      <c r="CJ8" s="24">
        <f t="shared" si="9"/>
        <v>2.7969248468713922E-4</v>
      </c>
      <c r="CK8" s="24">
        <f t="shared" si="10"/>
        <v>-5.8438461124806781E-5</v>
      </c>
      <c r="CL8" s="24">
        <f t="shared" si="11"/>
        <v>-2.3371586673091571E-7</v>
      </c>
      <c r="CM8" s="24">
        <f t="shared" si="12"/>
        <v>2.8415582194930524E-4</v>
      </c>
      <c r="CN8" s="24">
        <f t="shared" si="13"/>
        <v>9.0399558588556906E-5</v>
      </c>
      <c r="CO8" s="24"/>
      <c r="CP8" s="24"/>
      <c r="CQ8" s="24"/>
      <c r="CR8" s="24"/>
      <c r="CS8" s="24"/>
    </row>
    <row r="9" spans="1:97" x14ac:dyDescent="0.3">
      <c r="A9" s="21" t="s">
        <v>95</v>
      </c>
      <c r="B9" s="27">
        <v>128175.3922</v>
      </c>
      <c r="C9" s="27">
        <v>167.70115405000001</v>
      </c>
      <c r="D9" s="27">
        <v>25101.194373999999</v>
      </c>
      <c r="E9" s="27">
        <v>1556.5074085000001</v>
      </c>
      <c r="F9" s="27">
        <v>1246.3682681</v>
      </c>
      <c r="G9" s="27">
        <v>627.48769564999998</v>
      </c>
      <c r="H9" s="27">
        <v>9480.2290259000001</v>
      </c>
      <c r="I9" s="27">
        <v>43.442362457000002</v>
      </c>
      <c r="J9" s="27">
        <v>258.21646852999999</v>
      </c>
      <c r="K9" s="27">
        <v>100.65360364</v>
      </c>
      <c r="L9" s="27">
        <v>7.2494397739999998</v>
      </c>
      <c r="M9" s="27">
        <v>38.602016499999998</v>
      </c>
      <c r="N9" s="27">
        <v>15.263417185</v>
      </c>
      <c r="P9" s="29" t="s">
        <v>186</v>
      </c>
      <c r="Q9" s="27">
        <v>13.3538760256772</v>
      </c>
      <c r="R9" s="27">
        <v>5.9882137233003601</v>
      </c>
      <c r="S9" s="27">
        <v>35.8890600122146</v>
      </c>
      <c r="T9" s="27">
        <v>35.889376109267999</v>
      </c>
      <c r="U9" s="27">
        <v>22.141728380097</v>
      </c>
      <c r="V9" s="27">
        <v>213.578180994251</v>
      </c>
      <c r="W9" s="27">
        <v>31.874915276895099</v>
      </c>
      <c r="X9" s="27">
        <v>318.03863074817099</v>
      </c>
      <c r="Y9" s="27">
        <v>106725.437864003</v>
      </c>
      <c r="Z9" s="27">
        <v>473.44604366871198</v>
      </c>
      <c r="AA9" s="27">
        <v>138.77541879815999</v>
      </c>
      <c r="AB9" s="27">
        <v>150.15084657561201</v>
      </c>
      <c r="AC9" s="27">
        <v>5.4912756805596104</v>
      </c>
      <c r="AD9" s="27">
        <v>83.139558582711501</v>
      </c>
      <c r="AE9" s="27">
        <v>83.139555507908298</v>
      </c>
      <c r="AF9" s="27">
        <v>168.132947502284</v>
      </c>
      <c r="AG9" s="27">
        <v>289.79160272287999</v>
      </c>
      <c r="AH9" s="27">
        <v>4.5462743101788901</v>
      </c>
      <c r="AI9" s="27">
        <v>3.3987788812471398</v>
      </c>
      <c r="AJ9" s="27">
        <v>32.067554266906299</v>
      </c>
      <c r="AK9" s="27">
        <v>12.614622470300001</v>
      </c>
      <c r="AL9" s="27">
        <v>139.94860653460901</v>
      </c>
      <c r="AM9" s="27">
        <v>0</v>
      </c>
      <c r="AN9" s="27">
        <v>18109.156827274201</v>
      </c>
      <c r="AO9" s="27">
        <v>2739.3349894705002</v>
      </c>
      <c r="AP9" s="27">
        <v>21016.624764247001</v>
      </c>
      <c r="AQ9" s="27">
        <v>258.65716946422498</v>
      </c>
      <c r="AR9" s="27">
        <v>0.51407775893340402</v>
      </c>
      <c r="AS9" s="27">
        <v>4006.6083797779002</v>
      </c>
      <c r="AT9" s="27">
        <v>2.7085209289615602</v>
      </c>
      <c r="AU9" s="27">
        <v>0.58120170280372696</v>
      </c>
      <c r="AV9" s="27">
        <v>231.91175601073601</v>
      </c>
      <c r="AW9" s="27">
        <v>4.2536529090427999</v>
      </c>
      <c r="AX9" s="27">
        <v>0.19189072546393501</v>
      </c>
      <c r="AY9" s="27">
        <v>0.153997627253536</v>
      </c>
      <c r="AZ9" s="27">
        <v>1278.1707563149901</v>
      </c>
      <c r="BA9" s="27">
        <v>1025.07237252139</v>
      </c>
      <c r="BB9" s="27">
        <v>253.09838379360301</v>
      </c>
      <c r="BC9" s="27">
        <v>2.1429220424499902</v>
      </c>
      <c r="BD9" s="27">
        <v>2.6431260217155202E-2</v>
      </c>
      <c r="BE9" s="27">
        <v>16.2361935668028</v>
      </c>
      <c r="BF9" s="27">
        <v>0.46097697496210699</v>
      </c>
      <c r="BG9" s="27">
        <v>23.693905678224301</v>
      </c>
      <c r="BH9" s="27">
        <v>3.5546273123894201</v>
      </c>
      <c r="BI9" s="27">
        <v>0.90038694950203002</v>
      </c>
      <c r="BJ9" s="27">
        <v>113.366849228437</v>
      </c>
      <c r="BK9" s="27">
        <v>21.2039274584873</v>
      </c>
      <c r="BL9" s="27">
        <v>2.5271999716926499</v>
      </c>
      <c r="BM9" s="27">
        <v>621.721500008818</v>
      </c>
      <c r="BN9" s="27">
        <v>0.12628186470234801</v>
      </c>
      <c r="BO9" s="27">
        <v>521.21857951284403</v>
      </c>
      <c r="BP9" s="27">
        <v>0</v>
      </c>
      <c r="BQ9" s="27">
        <v>0.25972535090055998</v>
      </c>
      <c r="BR9" s="27">
        <v>929.23619110867298</v>
      </c>
      <c r="BS9" s="27">
        <v>89.311457898289305</v>
      </c>
      <c r="BT9" s="27">
        <v>7842.5505339936099</v>
      </c>
      <c r="BU9" s="27">
        <v>1357.92937490958</v>
      </c>
      <c r="BV9" s="27">
        <f t="shared" si="14"/>
        <v>2761.8289577406672</v>
      </c>
      <c r="BW9" s="27">
        <f t="shared" si="15"/>
        <v>1347.8358079254115</v>
      </c>
      <c r="BY9" s="27">
        <f t="shared" si="0"/>
        <v>8447.0150556154331</v>
      </c>
      <c r="CA9" s="31">
        <f t="shared" si="1"/>
        <v>7.999997591825873E-3</v>
      </c>
      <c r="CB9" s="24">
        <f t="shared" si="2"/>
        <v>-0.16734845876287474</v>
      </c>
      <c r="CC9" s="24">
        <f t="shared" si="3"/>
        <v>-0.16548811290300716</v>
      </c>
      <c r="CD9" s="24">
        <f t="shared" si="4"/>
        <v>-0.16272411379690463</v>
      </c>
      <c r="CE9" s="24">
        <f t="shared" si="5"/>
        <v>-0.17882128325572311</v>
      </c>
      <c r="CF9" s="24">
        <f t="shared" si="5"/>
        <v>-0.17755257514374939</v>
      </c>
      <c r="CG9" s="24">
        <f t="shared" si="6"/>
        <v>-0.16935649395813926</v>
      </c>
      <c r="CH9" s="24">
        <f t="shared" si="7"/>
        <v>-0.17274672240852518</v>
      </c>
      <c r="CI9" s="24">
        <f t="shared" si="8"/>
        <v>-0.17386223769962045</v>
      </c>
      <c r="CJ9" s="24">
        <f t="shared" si="9"/>
        <v>-0.17287157472902562</v>
      </c>
      <c r="CK9" s="24">
        <f t="shared" si="10"/>
        <v>-0.17400319013646895</v>
      </c>
      <c r="CL9" s="24">
        <f t="shared" si="11"/>
        <v>-0.17397565743259319</v>
      </c>
      <c r="CM9" s="24">
        <f t="shared" si="12"/>
        <v>-0.17426812982956214</v>
      </c>
      <c r="CN9" s="24">
        <f t="shared" si="13"/>
        <v>-0.17353877461353026</v>
      </c>
      <c r="CO9" s="24"/>
      <c r="CP9" s="24"/>
      <c r="CQ9" s="24"/>
      <c r="CR9" s="24"/>
      <c r="CS9" s="24"/>
    </row>
    <row r="10" spans="1:97" x14ac:dyDescent="0.3">
      <c r="A10" s="57" t="s">
        <v>96</v>
      </c>
      <c r="B10" s="27">
        <v>284904.76890000002</v>
      </c>
      <c r="C10" s="27">
        <v>501.68341445999999</v>
      </c>
      <c r="D10" s="27">
        <v>82624.758184999999</v>
      </c>
      <c r="E10" s="27">
        <v>2430.4003581000002</v>
      </c>
      <c r="F10" s="27">
        <v>1677.8949998000001</v>
      </c>
      <c r="G10" s="27">
        <v>1145.9448648</v>
      </c>
      <c r="H10" s="27">
        <v>26831.546789</v>
      </c>
      <c r="I10" s="27">
        <v>118.82921468000001</v>
      </c>
      <c r="J10" s="27">
        <v>664.30827107000005</v>
      </c>
      <c r="K10" s="27">
        <v>277.74238385000001</v>
      </c>
      <c r="L10" s="27">
        <v>19.685990085</v>
      </c>
      <c r="M10" s="27">
        <v>99.374892528000004</v>
      </c>
      <c r="N10" s="27">
        <v>40.946763345999997</v>
      </c>
      <c r="P10" s="29" t="s">
        <v>187</v>
      </c>
      <c r="Q10" s="27">
        <v>39.2737698394345</v>
      </c>
      <c r="R10" s="27">
        <v>19.686724606524201</v>
      </c>
      <c r="S10" s="27">
        <v>118.831919048885</v>
      </c>
      <c r="T10" s="27">
        <v>118.833071102665</v>
      </c>
      <c r="U10" s="27">
        <v>72.647595421237</v>
      </c>
      <c r="V10" s="27">
        <v>664.53418842802296</v>
      </c>
      <c r="W10" s="27">
        <v>99.411340293154296</v>
      </c>
      <c r="X10" s="27">
        <v>1012.77827352979</v>
      </c>
      <c r="Y10" s="27">
        <v>284994.00244316203</v>
      </c>
      <c r="Z10" s="27">
        <v>1453.6827833032501</v>
      </c>
      <c r="AA10" s="27">
        <v>429.99345442046598</v>
      </c>
      <c r="AB10" s="27">
        <v>487.57575150066901</v>
      </c>
      <c r="AC10" s="27">
        <v>15.906866309595999</v>
      </c>
      <c r="AD10" s="27">
        <v>277.73537299889603</v>
      </c>
      <c r="AE10" s="27">
        <v>277.73535196512398</v>
      </c>
      <c r="AF10" s="27">
        <v>661.05168248130201</v>
      </c>
      <c r="AG10" s="27">
        <v>988.14139559428304</v>
      </c>
      <c r="AH10" s="27">
        <v>12.8885218458464</v>
      </c>
      <c r="AI10" s="27">
        <v>12.1756981229451</v>
      </c>
      <c r="AJ10" s="27">
        <v>87.478463259677596</v>
      </c>
      <c r="AK10" s="27">
        <v>40.952158343694997</v>
      </c>
      <c r="AL10" s="27">
        <v>501.82887709011902</v>
      </c>
      <c r="AM10" s="27">
        <v>0</v>
      </c>
      <c r="AN10" s="27">
        <v>71026.578925753798</v>
      </c>
      <c r="AO10" s="27">
        <v>10943.851518356199</v>
      </c>
      <c r="AP10" s="27">
        <v>82631.482126591407</v>
      </c>
      <c r="AQ10" s="27">
        <v>822.88743260426497</v>
      </c>
      <c r="AR10" s="27">
        <v>1.9878246184626001</v>
      </c>
      <c r="AS10" s="27">
        <v>14043.4807121493</v>
      </c>
      <c r="AT10" s="27">
        <v>10.4867441373038</v>
      </c>
      <c r="AU10" s="27">
        <v>2.1613643972287799</v>
      </c>
      <c r="AV10" s="27">
        <v>852.54643098155202</v>
      </c>
      <c r="AW10" s="27">
        <v>16.340510709943398</v>
      </c>
      <c r="AX10" s="27">
        <v>0.70658377442307796</v>
      </c>
      <c r="AY10" s="27">
        <v>0.59117323081841</v>
      </c>
      <c r="AZ10" s="27">
        <v>2430.1015817120901</v>
      </c>
      <c r="BA10" s="27">
        <v>1677.6004255862799</v>
      </c>
      <c r="BB10" s="27">
        <v>752.50115612581703</v>
      </c>
      <c r="BC10" s="27">
        <v>7.9835631619790801</v>
      </c>
      <c r="BD10" s="27">
        <v>9.7044759767853206E-2</v>
      </c>
      <c r="BE10" s="27">
        <v>61.782440788813602</v>
      </c>
      <c r="BF10" s="27">
        <v>1.6990803209929599</v>
      </c>
      <c r="BG10" s="27">
        <v>92.478475378230399</v>
      </c>
      <c r="BH10" s="27">
        <v>14.0314599459867</v>
      </c>
      <c r="BI10" s="27">
        <v>3.4525828344824898</v>
      </c>
      <c r="BJ10" s="27">
        <v>443.765054602975</v>
      </c>
      <c r="BK10" s="27">
        <v>75.387908785299601</v>
      </c>
      <c r="BL10" s="27">
        <v>9.4187027308652596</v>
      </c>
      <c r="BM10" s="27">
        <v>157.595442356299</v>
      </c>
      <c r="BN10" s="27">
        <v>0.47594685615392601</v>
      </c>
      <c r="BO10" s="27">
        <v>1146.28525401103</v>
      </c>
      <c r="BP10" s="27">
        <v>0</v>
      </c>
      <c r="BQ10" s="27">
        <v>0.95013988958434403</v>
      </c>
      <c r="BR10" s="27">
        <v>3167.8265052666002</v>
      </c>
      <c r="BS10" s="27">
        <v>299.03689225021498</v>
      </c>
      <c r="BT10" s="27">
        <v>26838.882957500398</v>
      </c>
      <c r="BU10" s="27">
        <v>4654.2954005802003</v>
      </c>
      <c r="BV10" s="27">
        <f t="shared" si="14"/>
        <v>9680.4299352153012</v>
      </c>
      <c r="BW10" s="27">
        <f t="shared" si="15"/>
        <v>4621.5276063507999</v>
      </c>
      <c r="BY10" s="27">
        <f t="shared" si="0"/>
        <v>28737.509045148465</v>
      </c>
      <c r="CA10" s="31">
        <f t="shared" si="1"/>
        <v>7.9999978878337319E-3</v>
      </c>
      <c r="CB10" s="24">
        <f t="shared" si="2"/>
        <v>3.1320480701859283E-4</v>
      </c>
      <c r="CC10" s="24">
        <f t="shared" si="3"/>
        <v>2.8994905138652005E-4</v>
      </c>
      <c r="CD10" s="24">
        <f t="shared" si="4"/>
        <v>8.1379258942616896E-5</v>
      </c>
      <c r="CE10" s="24">
        <f t="shared" si="5"/>
        <v>-1.2293299205387342E-4</v>
      </c>
      <c r="CF10" s="24">
        <f t="shared" si="5"/>
        <v>-1.7556176861796322E-4</v>
      </c>
      <c r="CG10" s="24">
        <f t="shared" si="6"/>
        <v>2.9703803514964259E-4</v>
      </c>
      <c r="CH10" s="24">
        <f t="shared" si="7"/>
        <v>2.7341578769532281E-4</v>
      </c>
      <c r="CI10" s="24">
        <f t="shared" si="8"/>
        <v>3.2453489450219994E-5</v>
      </c>
      <c r="CJ10" s="24">
        <f t="shared" si="9"/>
        <v>3.4007909860737852E-4</v>
      </c>
      <c r="CK10" s="24">
        <f t="shared" si="10"/>
        <v>-2.5318011527638206E-5</v>
      </c>
      <c r="CL10" s="24">
        <f t="shared" si="11"/>
        <v>3.7311891402447105E-5</v>
      </c>
      <c r="CM10" s="24">
        <f t="shared" si="12"/>
        <v>3.6677036047131462E-4</v>
      </c>
      <c r="CN10" s="24">
        <f t="shared" si="13"/>
        <v>1.3175638937348218E-4</v>
      </c>
      <c r="CO10" s="24"/>
      <c r="CP10" s="24"/>
      <c r="CQ10" s="24"/>
      <c r="CR10" s="24"/>
      <c r="CS10" s="24"/>
    </row>
    <row r="11" spans="1:97" x14ac:dyDescent="0.3">
      <c r="A11" s="21" t="s">
        <v>97</v>
      </c>
      <c r="B11" s="27">
        <v>637367.53712999995</v>
      </c>
      <c r="C11" s="27">
        <v>1381.9623171000001</v>
      </c>
      <c r="D11" s="27">
        <v>145465.07005000001</v>
      </c>
      <c r="E11" s="27">
        <v>6598.0064776999998</v>
      </c>
      <c r="F11" s="27">
        <v>4536.1751901999996</v>
      </c>
      <c r="G11" s="27">
        <v>408.42569566999998</v>
      </c>
      <c r="H11" s="27">
        <v>60074.863267000001</v>
      </c>
      <c r="I11" s="27">
        <v>287.66603579000002</v>
      </c>
      <c r="J11" s="27">
        <v>1468.3974897000001</v>
      </c>
      <c r="K11" s="27">
        <v>751.81332011999996</v>
      </c>
      <c r="L11" s="27">
        <v>47.694739431000002</v>
      </c>
      <c r="M11" s="27">
        <v>229.74382460000001</v>
      </c>
      <c r="N11" s="27">
        <v>96.786469315000005</v>
      </c>
      <c r="P11" s="29" t="s">
        <v>188</v>
      </c>
      <c r="Q11" s="27">
        <v>84.375297942020595</v>
      </c>
      <c r="R11" s="27">
        <v>47.691296159621501</v>
      </c>
      <c r="S11" s="27">
        <v>287.64127020824998</v>
      </c>
      <c r="T11" s="27">
        <v>287.64383415857998</v>
      </c>
      <c r="U11" s="27">
        <v>170.212018414656</v>
      </c>
      <c r="V11" s="27">
        <v>1468.8402009081501</v>
      </c>
      <c r="W11" s="27">
        <v>229.81355278664401</v>
      </c>
      <c r="X11" s="27">
        <v>2411.8389351327401</v>
      </c>
      <c r="Y11" s="27">
        <v>637524.74842330895</v>
      </c>
      <c r="Z11" s="27">
        <v>3154.9048176189999</v>
      </c>
      <c r="AA11" s="27">
        <v>918.71555816365901</v>
      </c>
      <c r="AB11" s="27">
        <v>1072.7961751391299</v>
      </c>
      <c r="AC11" s="27">
        <v>33.0891541826295</v>
      </c>
      <c r="AD11" s="27">
        <v>751.74645366160098</v>
      </c>
      <c r="AE11" s="27">
        <v>751.74643711260501</v>
      </c>
      <c r="AF11" s="27">
        <v>1163.6455992989299</v>
      </c>
      <c r="AG11" s="27">
        <v>1954.82747785842</v>
      </c>
      <c r="AH11" s="27">
        <v>26.762468859147798</v>
      </c>
      <c r="AI11" s="27">
        <v>32.2880650255901</v>
      </c>
      <c r="AJ11" s="27">
        <v>176.545152421832</v>
      </c>
      <c r="AK11" s="27">
        <v>96.7895316736751</v>
      </c>
      <c r="AL11" s="27">
        <v>1382.31279397256</v>
      </c>
      <c r="AM11" s="27">
        <v>0</v>
      </c>
      <c r="AN11" s="27">
        <v>124954.875341192</v>
      </c>
      <c r="AO11" s="27">
        <v>19337.180868290299</v>
      </c>
      <c r="AP11" s="27">
        <v>145455.701808782</v>
      </c>
      <c r="AQ11" s="27">
        <v>1760.4573513395801</v>
      </c>
      <c r="AR11" s="27">
        <v>5.4411814238551104</v>
      </c>
      <c r="AS11" s="27">
        <v>30750.7948582383</v>
      </c>
      <c r="AT11" s="27">
        <v>28.6926430661882</v>
      </c>
      <c r="AU11" s="27">
        <v>5.9404333956139004</v>
      </c>
      <c r="AV11" s="27">
        <v>2342.2228032870898</v>
      </c>
      <c r="AW11" s="27">
        <v>44.786221773949002</v>
      </c>
      <c r="AX11" s="27">
        <v>1.94646687610575</v>
      </c>
      <c r="AY11" s="27">
        <v>1.6193882835364299</v>
      </c>
      <c r="AZ11" s="27">
        <v>6596.6464976008201</v>
      </c>
      <c r="BA11" s="27">
        <v>4534.9445654701003</v>
      </c>
      <c r="BB11" s="27">
        <v>2061.7019321307098</v>
      </c>
      <c r="BC11" s="27">
        <v>21.975875262487801</v>
      </c>
      <c r="BD11" s="27">
        <v>0.26733389000038499</v>
      </c>
      <c r="BE11" s="27">
        <v>169.48551761768499</v>
      </c>
      <c r="BF11" s="27">
        <v>4.67570369880454</v>
      </c>
      <c r="BG11" s="27">
        <v>252.659922948461</v>
      </c>
      <c r="BH11" s="27">
        <v>38.309903492672298</v>
      </c>
      <c r="BI11" s="27">
        <v>9.4522486923835807</v>
      </c>
      <c r="BJ11" s="27">
        <v>1211.9892033047199</v>
      </c>
      <c r="BK11" s="27">
        <v>165.76212746374699</v>
      </c>
      <c r="BL11" s="27">
        <v>25.9116925434172</v>
      </c>
      <c r="BM11" s="27">
        <v>368.26055567497201</v>
      </c>
      <c r="BN11" s="27">
        <v>1.30747023815429</v>
      </c>
      <c r="BO11" s="27">
        <v>408.490190468317</v>
      </c>
      <c r="BP11" s="27">
        <v>0</v>
      </c>
      <c r="BQ11" s="27">
        <v>2.6226629242004602</v>
      </c>
      <c r="BR11" s="27">
        <v>7019.9610235678501</v>
      </c>
      <c r="BS11" s="27">
        <v>2097.5023491393699</v>
      </c>
      <c r="BT11" s="27">
        <v>60090.704617801202</v>
      </c>
      <c r="BU11" s="27">
        <v>9758.7975542078002</v>
      </c>
      <c r="BV11" s="27">
        <f t="shared" si="14"/>
        <v>21197.089324146327</v>
      </c>
      <c r="BW11" s="27">
        <f t="shared" si="15"/>
        <v>9681.3515883364726</v>
      </c>
      <c r="BY11" s="27">
        <f t="shared" si="0"/>
        <v>64100.480972417674</v>
      </c>
      <c r="CA11" s="31">
        <f t="shared" si="1"/>
        <v>7.9999998956979627E-3</v>
      </c>
      <c r="CB11" s="24">
        <f t="shared" si="2"/>
        <v>2.4665720192920687E-4</v>
      </c>
      <c r="CC11" s="24">
        <f t="shared" si="3"/>
        <v>2.5360812536150015E-4</v>
      </c>
      <c r="CD11" s="24">
        <f t="shared" si="4"/>
        <v>-6.4401998464551702E-5</v>
      </c>
      <c r="CE11" s="24">
        <f t="shared" si="5"/>
        <v>-2.0611984904472862E-4</v>
      </c>
      <c r="CF11" s="24">
        <f t="shared" si="5"/>
        <v>-2.7129127035436661E-4</v>
      </c>
      <c r="CG11" s="24">
        <f t="shared" si="6"/>
        <v>1.5791072648162823E-4</v>
      </c>
      <c r="CH11" s="24">
        <f t="shared" si="7"/>
        <v>2.6369349740831881E-4</v>
      </c>
      <c r="CI11" s="24">
        <f t="shared" si="8"/>
        <v>-7.7178494009815692E-5</v>
      </c>
      <c r="CJ11" s="24">
        <f t="shared" si="9"/>
        <v>3.0149275741441509E-4</v>
      </c>
      <c r="CK11" s="24">
        <f t="shared" si="10"/>
        <v>-8.8962253800283666E-5</v>
      </c>
      <c r="CL11" s="24">
        <f t="shared" si="11"/>
        <v>-7.2193944648387255E-5</v>
      </c>
      <c r="CM11" s="24">
        <f t="shared" si="12"/>
        <v>3.0350407357151386E-4</v>
      </c>
      <c r="CN11" s="24">
        <f t="shared" si="13"/>
        <v>3.1640359409414375E-5</v>
      </c>
      <c r="CO11" s="24"/>
      <c r="CP11" s="24"/>
      <c r="CQ11" s="24"/>
      <c r="CR11" s="24"/>
      <c r="CS11" s="24"/>
    </row>
    <row r="12" spans="1:97" x14ac:dyDescent="0.3">
      <c r="A12" s="21" t="s">
        <v>98</v>
      </c>
      <c r="B12" s="27">
        <v>109250.36233</v>
      </c>
      <c r="C12" s="27">
        <v>157.54248178</v>
      </c>
      <c r="D12" s="27">
        <v>26004.408553000001</v>
      </c>
      <c r="E12" s="27">
        <v>1481.1556403</v>
      </c>
      <c r="F12" s="27">
        <v>1187.6174427999999</v>
      </c>
      <c r="G12" s="27">
        <v>573.52594376000002</v>
      </c>
      <c r="H12" s="27">
        <v>9219.3789336000009</v>
      </c>
      <c r="I12" s="27">
        <v>40.967079875000003</v>
      </c>
      <c r="J12" s="27">
        <v>243.46461947</v>
      </c>
      <c r="K12" s="27">
        <v>94.604404553999998</v>
      </c>
      <c r="L12" s="27">
        <v>6.8489382859000001</v>
      </c>
      <c r="M12" s="27">
        <v>36.603914609</v>
      </c>
      <c r="N12" s="27">
        <v>14.397826668</v>
      </c>
      <c r="P12" s="29" t="s">
        <v>189</v>
      </c>
      <c r="Q12" s="27">
        <v>15.2221673691201</v>
      </c>
      <c r="R12" s="27">
        <v>6.8489914467543898</v>
      </c>
      <c r="S12" s="27">
        <v>40.966810869865803</v>
      </c>
      <c r="T12" s="27">
        <v>40.967170070566297</v>
      </c>
      <c r="U12" s="27">
        <v>25.2789261487458</v>
      </c>
      <c r="V12" s="27">
        <v>243.534853788275</v>
      </c>
      <c r="W12" s="27">
        <v>36.615147375365503</v>
      </c>
      <c r="X12" s="27">
        <v>360.11789464954097</v>
      </c>
      <c r="Y12" s="27">
        <v>109278.90940039699</v>
      </c>
      <c r="Z12" s="27">
        <v>539.56796708960496</v>
      </c>
      <c r="AA12" s="27">
        <v>158.08747958257501</v>
      </c>
      <c r="AB12" s="27">
        <v>171.098167975389</v>
      </c>
      <c r="AC12" s="27">
        <v>6.2303116021268403</v>
      </c>
      <c r="AD12" s="27">
        <v>94.599306067417302</v>
      </c>
      <c r="AE12" s="27">
        <v>94.599302161854396</v>
      </c>
      <c r="AF12" s="27">
        <v>208.041039399901</v>
      </c>
      <c r="AG12" s="27">
        <v>335.73373989165299</v>
      </c>
      <c r="AH12" s="27">
        <v>5.1578535243215002</v>
      </c>
      <c r="AI12" s="27">
        <v>3.8927747756852198</v>
      </c>
      <c r="AJ12" s="27">
        <v>36.483147985565402</v>
      </c>
      <c r="AK12" s="27">
        <v>14.3992567089609</v>
      </c>
      <c r="AL12" s="27">
        <v>157.58211278405099</v>
      </c>
      <c r="AM12" s="27">
        <v>0</v>
      </c>
      <c r="AN12" s="27">
        <v>22368.1054814618</v>
      </c>
      <c r="AO12" s="27">
        <v>3428.9797866366798</v>
      </c>
      <c r="AP12" s="27">
        <v>26005.126307498402</v>
      </c>
      <c r="AQ12" s="27">
        <v>294.682887732491</v>
      </c>
      <c r="AR12" s="27">
        <v>0.61435726781196698</v>
      </c>
      <c r="AS12" s="27">
        <v>4743.0195009540503</v>
      </c>
      <c r="AT12" s="27">
        <v>3.2411076067174802</v>
      </c>
      <c r="AU12" s="27">
        <v>0.675073322861378</v>
      </c>
      <c r="AV12" s="27">
        <v>266.36225589047399</v>
      </c>
      <c r="AW12" s="27">
        <v>5.06923845345767</v>
      </c>
      <c r="AX12" s="27">
        <v>0.22187555834807601</v>
      </c>
      <c r="AY12" s="27">
        <v>0.18304840853849999</v>
      </c>
      <c r="AZ12" s="27">
        <v>1480.6051688963701</v>
      </c>
      <c r="BA12" s="27">
        <v>1187.11381227121</v>
      </c>
      <c r="BB12" s="27">
        <v>293.49135662516397</v>
      </c>
      <c r="BC12" s="27">
        <v>2.5021414851435999</v>
      </c>
      <c r="BD12" s="27">
        <v>3.04731342118751E-2</v>
      </c>
      <c r="BE12" s="27">
        <v>19.218178993259301</v>
      </c>
      <c r="BF12" s="27">
        <v>0.53222616555608804</v>
      </c>
      <c r="BG12" s="27">
        <v>28.524854352750499</v>
      </c>
      <c r="BH12" s="27">
        <v>4.3127384671263203</v>
      </c>
      <c r="BI12" s="27">
        <v>1.06995071247871</v>
      </c>
      <c r="BJ12" s="27">
        <v>136.774895693822</v>
      </c>
      <c r="BK12" s="27">
        <v>25.2167827199188</v>
      </c>
      <c r="BL12" s="27">
        <v>2.9477228581821699</v>
      </c>
      <c r="BM12" s="27">
        <v>714.68525617156297</v>
      </c>
      <c r="BN12" s="27">
        <v>0.14841772890865701</v>
      </c>
      <c r="BO12" s="27">
        <v>573.503404505145</v>
      </c>
      <c r="BP12" s="27">
        <v>0</v>
      </c>
      <c r="BQ12" s="27">
        <v>0.29788790474057403</v>
      </c>
      <c r="BR12" s="27">
        <v>1093.35739180938</v>
      </c>
      <c r="BS12" s="27">
        <v>103.653691416458</v>
      </c>
      <c r="BT12" s="27">
        <v>9221.66088537619</v>
      </c>
      <c r="BU12" s="27">
        <v>1609.6250762054699</v>
      </c>
      <c r="BV12" s="27">
        <f t="shared" si="14"/>
        <v>3269.4507082296191</v>
      </c>
      <c r="BW12" s="27">
        <f t="shared" si="15"/>
        <v>1598.1035374153614</v>
      </c>
      <c r="BY12" s="27">
        <f t="shared" si="0"/>
        <v>9905.8246200623944</v>
      </c>
      <c r="CA12" s="31">
        <f t="shared" si="1"/>
        <v>8.0000011128541909E-3</v>
      </c>
      <c r="CB12" s="24">
        <f t="shared" si="2"/>
        <v>2.6129954892746695E-4</v>
      </c>
      <c r="CC12" s="24">
        <f t="shared" si="3"/>
        <v>2.5155757103237407E-4</v>
      </c>
      <c r="CD12" s="24">
        <f t="shared" si="4"/>
        <v>2.7601262183592527E-5</v>
      </c>
      <c r="CE12" s="24">
        <f t="shared" si="5"/>
        <v>-3.7164993917749537E-4</v>
      </c>
      <c r="CF12" s="24">
        <f t="shared" si="5"/>
        <v>-4.2406797899712255E-4</v>
      </c>
      <c r="CG12" s="24">
        <f t="shared" si="6"/>
        <v>-3.9299451228401307E-5</v>
      </c>
      <c r="CH12" s="24">
        <f t="shared" si="7"/>
        <v>2.475168655745912E-4</v>
      </c>
      <c r="CI12" s="24">
        <f t="shared" si="8"/>
        <v>2.2016596391341228E-6</v>
      </c>
      <c r="CJ12" s="24">
        <f t="shared" si="9"/>
        <v>2.8847854126768855E-4</v>
      </c>
      <c r="CK12" s="24">
        <f t="shared" si="10"/>
        <v>-5.3933980871786131E-5</v>
      </c>
      <c r="CL12" s="24">
        <f t="shared" si="11"/>
        <v>7.7619117256625918E-6</v>
      </c>
      <c r="CM12" s="24">
        <f t="shared" si="12"/>
        <v>3.068733627397448E-4</v>
      </c>
      <c r="CN12" s="24">
        <f t="shared" si="13"/>
        <v>9.9323390527957382E-5</v>
      </c>
      <c r="CO12" s="24"/>
      <c r="CP12" s="24"/>
      <c r="CQ12" s="24"/>
      <c r="CR12" s="24"/>
      <c r="CS12" s="24"/>
    </row>
    <row r="13" spans="1:97" x14ac:dyDescent="0.3">
      <c r="A13" s="21" t="s">
        <v>99</v>
      </c>
      <c r="B13" s="27">
        <v>235158.12774</v>
      </c>
      <c r="C13" s="27">
        <v>429.76920557</v>
      </c>
      <c r="D13" s="27">
        <v>62436.623050000002</v>
      </c>
      <c r="E13" s="27">
        <v>4019.5168263</v>
      </c>
      <c r="F13" s="27">
        <v>3221.1818342000001</v>
      </c>
      <c r="G13" s="27">
        <v>1556.2707213000001</v>
      </c>
      <c r="H13" s="27">
        <v>22990.958946999999</v>
      </c>
      <c r="I13" s="27">
        <v>100.88420495</v>
      </c>
      <c r="J13" s="27">
        <v>564.82424549999996</v>
      </c>
      <c r="K13" s="27">
        <v>236.55102733999999</v>
      </c>
      <c r="L13" s="27">
        <v>16.714813609</v>
      </c>
      <c r="M13" s="27">
        <v>83.986122266999999</v>
      </c>
      <c r="N13" s="27">
        <v>34.695768487999999</v>
      </c>
      <c r="P13" s="29" t="s">
        <v>190</v>
      </c>
      <c r="Q13" s="27">
        <v>33.178390950246403</v>
      </c>
      <c r="R13" s="27">
        <v>16.714204056344499</v>
      </c>
      <c r="S13" s="27">
        <v>100.87931634901599</v>
      </c>
      <c r="T13" s="27">
        <v>100.880316046846</v>
      </c>
      <c r="U13" s="27">
        <v>61.585236214388402</v>
      </c>
      <c r="V13" s="27">
        <v>564.98306794909399</v>
      </c>
      <c r="W13" s="27">
        <v>84.010240531301093</v>
      </c>
      <c r="X13" s="27">
        <v>859.89558218586001</v>
      </c>
      <c r="Y13" s="27">
        <v>235217.42911842599</v>
      </c>
      <c r="Z13" s="27">
        <v>1228.55706149764</v>
      </c>
      <c r="AA13" s="27">
        <v>363.21915763877598</v>
      </c>
      <c r="AB13" s="27">
        <v>412.36657037914898</v>
      </c>
      <c r="AC13" s="27">
        <v>13.497696981298599</v>
      </c>
      <c r="AD13" s="27">
        <v>236.52886722250901</v>
      </c>
      <c r="AE13" s="27">
        <v>236.52886560070701</v>
      </c>
      <c r="AF13" s="27">
        <v>499.516230823922</v>
      </c>
      <c r="AG13" s="27">
        <v>848.72183452078696</v>
      </c>
      <c r="AH13" s="27">
        <v>10.893517215303</v>
      </c>
      <c r="AI13" s="27">
        <v>10.3775979449748</v>
      </c>
      <c r="AJ13" s="27">
        <v>73.737207425260493</v>
      </c>
      <c r="AK13" s="27">
        <v>34.6978870847406</v>
      </c>
      <c r="AL13" s="27">
        <v>429.87779159708299</v>
      </c>
      <c r="AM13" s="27">
        <v>0</v>
      </c>
      <c r="AN13" s="27">
        <v>53810.425361530397</v>
      </c>
      <c r="AO13" s="27">
        <v>8129.5769844959896</v>
      </c>
      <c r="AP13" s="27">
        <v>62439.518576850402</v>
      </c>
      <c r="AQ13" s="27">
        <v>696.99663365134995</v>
      </c>
      <c r="AR13" s="27">
        <v>1.63986101765351</v>
      </c>
      <c r="AS13" s="27">
        <v>12076.992117845801</v>
      </c>
      <c r="AT13" s="27">
        <v>8.6531559020486402</v>
      </c>
      <c r="AU13" s="27">
        <v>1.8284142199220601</v>
      </c>
      <c r="AV13" s="27">
        <v>721.89542232289898</v>
      </c>
      <c r="AW13" s="27">
        <v>13.603171101814899</v>
      </c>
      <c r="AX13" s="27">
        <v>0.60526858799473005</v>
      </c>
      <c r="AY13" s="27">
        <v>0.489866011563242</v>
      </c>
      <c r="AZ13" s="27">
        <v>4018.0261973849802</v>
      </c>
      <c r="BA13" s="27">
        <v>3219.8173927861399</v>
      </c>
      <c r="BB13" s="27">
        <v>798.20880459884097</v>
      </c>
      <c r="BC13" s="27">
        <v>6.8083317576899898</v>
      </c>
      <c r="BD13" s="27">
        <v>8.3130070162094796E-2</v>
      </c>
      <c r="BE13" s="27">
        <v>51.767061547534396</v>
      </c>
      <c r="BF13" s="27">
        <v>1.4471754255196001</v>
      </c>
      <c r="BG13" s="27">
        <v>75.963206843146594</v>
      </c>
      <c r="BH13" s="27">
        <v>11.4246383361717</v>
      </c>
      <c r="BI13" s="27">
        <v>2.8678236038955598</v>
      </c>
      <c r="BJ13" s="27">
        <v>363.859888975236</v>
      </c>
      <c r="BK13" s="27">
        <v>64.6240142509305</v>
      </c>
      <c r="BL13" s="27">
        <v>8.0052451098728401</v>
      </c>
      <c r="BM13" s="27">
        <v>1948.4746456345699</v>
      </c>
      <c r="BN13" s="27">
        <v>0.40108631844662301</v>
      </c>
      <c r="BO13" s="27">
        <v>1556.2077231876599</v>
      </c>
      <c r="BP13" s="27">
        <v>0</v>
      </c>
      <c r="BQ13" s="27">
        <v>0.81125629104705199</v>
      </c>
      <c r="BR13" s="27">
        <v>2713.7151808108401</v>
      </c>
      <c r="BS13" s="27">
        <v>255.94056825106199</v>
      </c>
      <c r="BT13" s="27">
        <v>22997.068534091701</v>
      </c>
      <c r="BU13" s="27">
        <v>3981.9142870400701</v>
      </c>
      <c r="BV13" s="27">
        <f t="shared" si="14"/>
        <v>8324.89312452376</v>
      </c>
      <c r="BW13" s="27">
        <f t="shared" si="15"/>
        <v>3954.1508364632873</v>
      </c>
      <c r="BY13" s="27">
        <f t="shared" si="0"/>
        <v>24609.415162615405</v>
      </c>
      <c r="CA13" s="31">
        <f t="shared" si="1"/>
        <v>8.0000013166199972E-3</v>
      </c>
      <c r="CB13" s="24">
        <f t="shared" si="2"/>
        <v>2.5217660557138997E-4</v>
      </c>
      <c r="CC13" s="24">
        <f t="shared" si="3"/>
        <v>2.5266125556617223E-4</v>
      </c>
      <c r="CD13" s="24">
        <f t="shared" si="4"/>
        <v>4.6375455765454303E-5</v>
      </c>
      <c r="CE13" s="24">
        <f t="shared" si="5"/>
        <v>-3.7084778580017389E-4</v>
      </c>
      <c r="CF13" s="24">
        <f t="shared" si="5"/>
        <v>-4.235841017646693E-4</v>
      </c>
      <c r="CG13" s="24">
        <f t="shared" si="6"/>
        <v>-4.0480175767610744E-5</v>
      </c>
      <c r="CH13" s="24">
        <f t="shared" si="7"/>
        <v>2.6573868039979072E-4</v>
      </c>
      <c r="CI13" s="24">
        <f t="shared" si="8"/>
        <v>-3.8548186566170422E-5</v>
      </c>
      <c r="CJ13" s="24">
        <f t="shared" si="9"/>
        <v>2.8118914929623357E-4</v>
      </c>
      <c r="CK13" s="24">
        <f t="shared" si="10"/>
        <v>-9.3686928956471517E-5</v>
      </c>
      <c r="CL13" s="24">
        <f t="shared" si="11"/>
        <v>-3.6467810515850902E-5</v>
      </c>
      <c r="CM13" s="24">
        <f t="shared" si="12"/>
        <v>2.8716963767442595E-4</v>
      </c>
      <c r="CN13" s="24">
        <f t="shared" si="13"/>
        <v>6.1062107367184133E-5</v>
      </c>
      <c r="CO13" s="24"/>
      <c r="CP13" s="24"/>
      <c r="CQ13" s="24"/>
      <c r="CR13" s="24"/>
      <c r="CS13" s="24"/>
    </row>
    <row r="14" spans="1:97" x14ac:dyDescent="0.3">
      <c r="A14" s="21" t="s">
        <v>100</v>
      </c>
      <c r="B14" s="27">
        <v>176039.20675000001</v>
      </c>
      <c r="C14" s="27">
        <v>220.80144952000001</v>
      </c>
      <c r="D14" s="27">
        <v>31142.340005999999</v>
      </c>
      <c r="E14" s="27">
        <v>2049.3642169999998</v>
      </c>
      <c r="F14" s="27">
        <v>1641.0208545</v>
      </c>
      <c r="G14" s="27">
        <v>836.72774991999995</v>
      </c>
      <c r="H14" s="27">
        <v>13400.573863</v>
      </c>
      <c r="I14" s="27">
        <v>57.357641276999999</v>
      </c>
      <c r="J14" s="27">
        <v>344.44318933</v>
      </c>
      <c r="K14" s="27">
        <v>132.89863753</v>
      </c>
      <c r="L14" s="27">
        <v>9.5660662360999993</v>
      </c>
      <c r="M14" s="27">
        <v>50.939481399000002</v>
      </c>
      <c r="N14" s="27">
        <v>20.161637653</v>
      </c>
      <c r="P14" s="29" t="s">
        <v>191</v>
      </c>
      <c r="Q14" s="27">
        <v>20.990954798859701</v>
      </c>
      <c r="R14" s="27">
        <v>9.4295942765850196</v>
      </c>
      <c r="S14" s="27">
        <v>56.562132301474399</v>
      </c>
      <c r="T14" s="27">
        <v>56.562639210965003</v>
      </c>
      <c r="U14" s="27">
        <v>34.873176806164103</v>
      </c>
      <c r="V14" s="27">
        <v>339.03496213551603</v>
      </c>
      <c r="W14" s="27">
        <v>50.068554437940598</v>
      </c>
      <c r="X14" s="27">
        <v>501.34233781761498</v>
      </c>
      <c r="Y14" s="27">
        <v>173747.395471044</v>
      </c>
      <c r="Z14" s="27">
        <v>744.82923437199599</v>
      </c>
      <c r="AA14" s="27">
        <v>218.414947941718</v>
      </c>
      <c r="AB14" s="27">
        <v>236.570312425238</v>
      </c>
      <c r="AC14" s="27">
        <v>8.6250387154149504</v>
      </c>
      <c r="AD14" s="27">
        <v>131.12171105229399</v>
      </c>
      <c r="AE14" s="27">
        <v>131.12171919439999</v>
      </c>
      <c r="AF14" s="27">
        <v>245.79519602947499</v>
      </c>
      <c r="AG14" s="27">
        <v>499.38944713480601</v>
      </c>
      <c r="AH14" s="27">
        <v>7.2229977496266997</v>
      </c>
      <c r="AI14" s="27">
        <v>5.3572401522556001</v>
      </c>
      <c r="AJ14" s="27">
        <v>50.439362685261699</v>
      </c>
      <c r="AK14" s="27">
        <v>19.870944553457299</v>
      </c>
      <c r="AL14" s="27">
        <v>218.28091110412899</v>
      </c>
      <c r="AM14" s="27">
        <v>0</v>
      </c>
      <c r="AN14" s="27">
        <v>26517.005553663199</v>
      </c>
      <c r="AO14" s="27">
        <v>3961.5918680754198</v>
      </c>
      <c r="AP14" s="27">
        <v>30724.392617768099</v>
      </c>
      <c r="AQ14" s="27">
        <v>412.70963893285199</v>
      </c>
      <c r="AR14" s="27">
        <v>0.805306771165748</v>
      </c>
      <c r="AS14" s="27">
        <v>6877.5447586600303</v>
      </c>
      <c r="AT14" s="27">
        <v>4.25263399912917</v>
      </c>
      <c r="AU14" s="27">
        <v>0.91942865777101701</v>
      </c>
      <c r="AV14" s="27">
        <v>363.16144266053698</v>
      </c>
      <c r="AW14" s="27">
        <v>6.7445520803364198</v>
      </c>
      <c r="AX14" s="27">
        <v>0.30808349289284997</v>
      </c>
      <c r="AY14" s="27">
        <v>0.24157351190771401</v>
      </c>
      <c r="AZ14" s="27">
        <v>2027.1902266268</v>
      </c>
      <c r="BA14" s="27">
        <v>1622.9073343391201</v>
      </c>
      <c r="BB14" s="27">
        <v>404.28289228768</v>
      </c>
      <c r="BC14" s="27">
        <v>3.45317875571134</v>
      </c>
      <c r="BD14" s="27">
        <v>4.2302786796518901E-2</v>
      </c>
      <c r="BE14" s="27">
        <v>25.828324098171802</v>
      </c>
      <c r="BF14" s="27">
        <v>0.73231031752068199</v>
      </c>
      <c r="BG14" s="27">
        <v>37.1933617222506</v>
      </c>
      <c r="BH14" s="27">
        <v>5.5409334466509002</v>
      </c>
      <c r="BI14" s="27">
        <v>1.41892963915849</v>
      </c>
      <c r="BJ14" s="27">
        <v>177.85167716617801</v>
      </c>
      <c r="BK14" s="27">
        <v>35.017240532758301</v>
      </c>
      <c r="BL14" s="27">
        <v>4.0460170389721997</v>
      </c>
      <c r="BM14" s="27">
        <v>990.16617404388205</v>
      </c>
      <c r="BN14" s="27">
        <v>0.20110415009066501</v>
      </c>
      <c r="BO14" s="27">
        <v>827.11938131252202</v>
      </c>
      <c r="BP14" s="27">
        <v>0</v>
      </c>
      <c r="BQ14" s="27">
        <v>0.40929775053038697</v>
      </c>
      <c r="BR14" s="27">
        <v>1564.2823552975999</v>
      </c>
      <c r="BS14" s="27">
        <v>150.02711397298199</v>
      </c>
      <c r="BT14" s="27">
        <v>13194.419137221101</v>
      </c>
      <c r="BU14" s="27">
        <v>2258.4387923893801</v>
      </c>
      <c r="BV14" s="27">
        <f t="shared" si="14"/>
        <v>4740.8182862328449</v>
      </c>
      <c r="BW14" s="27">
        <f t="shared" si="15"/>
        <v>2242.5390926273585</v>
      </c>
      <c r="BY14" s="27">
        <f t="shared" si="0"/>
        <v>14153.203053624373</v>
      </c>
      <c r="CA14" s="31">
        <f t="shared" si="1"/>
        <v>8.000001792950991E-3</v>
      </c>
      <c r="CB14" s="24">
        <f t="shared" si="2"/>
        <v>-1.3018754863004463E-2</v>
      </c>
      <c r="CC14" s="24">
        <f t="shared" si="3"/>
        <v>-1.1415407015444922E-2</v>
      </c>
      <c r="CD14" s="24">
        <f t="shared" si="4"/>
        <v>-1.3420551832372793E-2</v>
      </c>
      <c r="CE14" s="24">
        <f t="shared" si="5"/>
        <v>-1.0819936343799149E-2</v>
      </c>
      <c r="CF14" s="24">
        <f t="shared" si="5"/>
        <v>-1.1037958543432968E-2</v>
      </c>
      <c r="CG14" s="24">
        <f t="shared" si="6"/>
        <v>-1.148326753641981E-2</v>
      </c>
      <c r="CH14" s="24">
        <f t="shared" si="7"/>
        <v>-1.53840221983409E-2</v>
      </c>
      <c r="CI14" s="24">
        <f t="shared" si="8"/>
        <v>-1.386043861524317E-2</v>
      </c>
      <c r="CJ14" s="24">
        <f t="shared" si="9"/>
        <v>-1.5701361972068263E-2</v>
      </c>
      <c r="CK14" s="24">
        <f t="shared" si="10"/>
        <v>-1.3370478197708395E-2</v>
      </c>
      <c r="CL14" s="24">
        <f t="shared" si="11"/>
        <v>-1.4266257011682382E-2</v>
      </c>
      <c r="CM14" s="24">
        <f t="shared" si="12"/>
        <v>-1.7097287548681263E-2</v>
      </c>
      <c r="CN14" s="24">
        <f t="shared" si="13"/>
        <v>-1.4418129347714272E-2</v>
      </c>
      <c r="CO14" s="24"/>
      <c r="CP14" s="24"/>
      <c r="CQ14" s="24"/>
      <c r="CR14" s="24"/>
      <c r="CS14" s="24"/>
    </row>
    <row r="15" spans="1:97" x14ac:dyDescent="0.3">
      <c r="A15" s="21" t="s">
        <v>101</v>
      </c>
      <c r="B15" s="27">
        <v>133490.23009</v>
      </c>
      <c r="C15" s="27">
        <v>252.16615762999999</v>
      </c>
      <c r="D15" s="27">
        <v>36671.132076000002</v>
      </c>
      <c r="E15" s="27">
        <v>2313.8675244999999</v>
      </c>
      <c r="F15" s="27">
        <v>1848.5629812</v>
      </c>
      <c r="G15" s="27">
        <v>872.79030263000004</v>
      </c>
      <c r="H15" s="27">
        <v>12961.583549000001</v>
      </c>
      <c r="I15" s="27">
        <v>59.151994428000002</v>
      </c>
      <c r="J15" s="27">
        <v>328.79167180000002</v>
      </c>
      <c r="K15" s="27">
        <v>139.13989280999999</v>
      </c>
      <c r="L15" s="27">
        <v>9.8128654138999991</v>
      </c>
      <c r="M15" s="27">
        <v>49.419964112999999</v>
      </c>
      <c r="N15" s="27">
        <v>20.335277099999999</v>
      </c>
      <c r="P15" s="29" t="s">
        <v>192</v>
      </c>
      <c r="Q15" s="27">
        <v>19.444289796255202</v>
      </c>
      <c r="R15" s="27">
        <v>9.8125461886976098</v>
      </c>
      <c r="S15" s="27">
        <v>59.149396456875699</v>
      </c>
      <c r="T15" s="27">
        <v>59.149935886774102</v>
      </c>
      <c r="U15" s="27">
        <v>36.081389733031301</v>
      </c>
      <c r="V15" s="27">
        <v>328.88666022045197</v>
      </c>
      <c r="W15" s="27">
        <v>49.4343813592617</v>
      </c>
      <c r="X15" s="27">
        <v>503.24573014934703</v>
      </c>
      <c r="Y15" s="27">
        <v>133524.97030969401</v>
      </c>
      <c r="Z15" s="27">
        <v>718.97836724217996</v>
      </c>
      <c r="AA15" s="27">
        <v>212.30139427410799</v>
      </c>
      <c r="AB15" s="27">
        <v>240.87746421842601</v>
      </c>
      <c r="AC15" s="27">
        <v>7.8986859864145398</v>
      </c>
      <c r="AD15" s="27">
        <v>139.12750296834699</v>
      </c>
      <c r="AE15" s="27">
        <v>139.12749979093999</v>
      </c>
      <c r="AF15" s="27">
        <v>293.38154721694002</v>
      </c>
      <c r="AG15" s="27">
        <v>471.59456260122198</v>
      </c>
      <c r="AH15" s="27">
        <v>6.3484280299093303</v>
      </c>
      <c r="AI15" s="27">
        <v>6.1018004435677398</v>
      </c>
      <c r="AJ15" s="27">
        <v>43.213418545803499</v>
      </c>
      <c r="AK15" s="27">
        <v>20.336622862209101</v>
      </c>
      <c r="AL15" s="27">
        <v>252.230061018425</v>
      </c>
      <c r="AM15" s="27">
        <v>0</v>
      </c>
      <c r="AN15" s="27">
        <v>31594.371510110901</v>
      </c>
      <c r="AO15" s="27">
        <v>4784.9307527791998</v>
      </c>
      <c r="AP15" s="27">
        <v>36672.683810107097</v>
      </c>
      <c r="AQ15" s="27">
        <v>404.25748817512402</v>
      </c>
      <c r="AR15" s="27">
        <v>0.985323437446607</v>
      </c>
      <c r="AS15" s="27">
        <v>6733.3976409299103</v>
      </c>
      <c r="AT15" s="27">
        <v>5.1967976505343403</v>
      </c>
      <c r="AU15" s="27">
        <v>1.08119195103534</v>
      </c>
      <c r="AV15" s="27">
        <v>426.46381956271301</v>
      </c>
      <c r="AW15" s="27">
        <v>8.1252541546652495</v>
      </c>
      <c r="AX15" s="27">
        <v>0.35514033973224801</v>
      </c>
      <c r="AY15" s="27">
        <v>0.29350906176799602</v>
      </c>
      <c r="AZ15" s="27">
        <v>2313.0438829196901</v>
      </c>
      <c r="BA15" s="27">
        <v>1847.80875457211</v>
      </c>
      <c r="BB15" s="27">
        <v>465.23512834757997</v>
      </c>
      <c r="BC15" s="27">
        <v>4.0059314254534604</v>
      </c>
      <c r="BD15" s="27">
        <v>4.8776562553393098E-2</v>
      </c>
      <c r="BE15" s="27">
        <v>30.7901907009044</v>
      </c>
      <c r="BF15" s="27">
        <v>0.85214676389049604</v>
      </c>
      <c r="BG15" s="27">
        <v>45.729955762055098</v>
      </c>
      <c r="BH15" s="27">
        <v>6.9202046366507304</v>
      </c>
      <c r="BI15" s="27">
        <v>1.71449645629061</v>
      </c>
      <c r="BJ15" s="27">
        <v>219.287609484283</v>
      </c>
      <c r="BK15" s="27">
        <v>36.754574646062203</v>
      </c>
      <c r="BL15" s="27">
        <v>4.7202104527742401</v>
      </c>
      <c r="BM15" s="27">
        <v>1091.0004269030001</v>
      </c>
      <c r="BN15" s="27">
        <v>0.237769266356917</v>
      </c>
      <c r="BO15" s="27">
        <v>872.75153186174805</v>
      </c>
      <c r="BP15" s="27">
        <v>0</v>
      </c>
      <c r="BQ15" s="27">
        <v>0.47785519548713601</v>
      </c>
      <c r="BR15" s="27">
        <v>1528.29672814424</v>
      </c>
      <c r="BS15" s="27">
        <v>155.866929827278</v>
      </c>
      <c r="BT15" s="27">
        <v>12965.1694609148</v>
      </c>
      <c r="BU15" s="27">
        <v>2249.3302899216501</v>
      </c>
      <c r="BV15" s="27">
        <f t="shared" si="14"/>
        <v>4641.4550227975578</v>
      </c>
      <c r="BW15" s="27">
        <f t="shared" si="15"/>
        <v>2233.0579785167888</v>
      </c>
      <c r="BY15" s="27">
        <f t="shared" si="0"/>
        <v>13901.630597505691</v>
      </c>
      <c r="CA15" s="31">
        <f t="shared" si="1"/>
        <v>8.0000020924588904E-3</v>
      </c>
      <c r="CB15" s="24">
        <f t="shared" si="2"/>
        <v>2.6024541024902869E-4</v>
      </c>
      <c r="CC15" s="24">
        <f t="shared" si="3"/>
        <v>2.5341778224968146E-4</v>
      </c>
      <c r="CD15" s="24">
        <f t="shared" si="4"/>
        <v>4.2314867833353738E-5</v>
      </c>
      <c r="CE15" s="24">
        <f t="shared" si="5"/>
        <v>-3.559588315186054E-4</v>
      </c>
      <c r="CF15" s="24">
        <f t="shared" si="5"/>
        <v>-4.0800699546645263E-4</v>
      </c>
      <c r="CG15" s="24">
        <f t="shared" si="6"/>
        <v>-4.4421630413587564E-5</v>
      </c>
      <c r="CH15" s="24">
        <f t="shared" si="7"/>
        <v>2.766569301692813E-4</v>
      </c>
      <c r="CI15" s="24">
        <f t="shared" si="8"/>
        <v>-3.4800876044935547E-5</v>
      </c>
      <c r="CJ15" s="24">
        <f t="shared" si="9"/>
        <v>2.889015403946581E-4</v>
      </c>
      <c r="CK15" s="24">
        <f t="shared" si="10"/>
        <v>-8.906876963691714E-5</v>
      </c>
      <c r="CL15" s="24">
        <f t="shared" si="11"/>
        <v>-3.2531293248675015E-5</v>
      </c>
      <c r="CM15" s="24">
        <f t="shared" si="12"/>
        <v>2.9172919326155949E-4</v>
      </c>
      <c r="CN15" s="24">
        <f t="shared" si="13"/>
        <v>6.6178700318854478E-5</v>
      </c>
      <c r="CO15" s="24"/>
      <c r="CP15" s="24"/>
      <c r="CQ15" s="24"/>
      <c r="CR15" s="24"/>
      <c r="CS15" s="24"/>
    </row>
    <row r="16" spans="1:97" x14ac:dyDescent="0.3">
      <c r="A16" s="21" t="s">
        <v>102</v>
      </c>
      <c r="B16" s="27">
        <v>459152.73015000002</v>
      </c>
      <c r="C16" s="27">
        <v>917.01786059000005</v>
      </c>
      <c r="D16" s="27">
        <v>129900.28268</v>
      </c>
      <c r="E16" s="27">
        <v>6582.6093526000004</v>
      </c>
      <c r="F16" s="27">
        <v>5040.5602814000003</v>
      </c>
      <c r="G16" s="27">
        <v>2243.5489710000002</v>
      </c>
      <c r="H16" s="27">
        <v>46491.184860000001</v>
      </c>
      <c r="I16" s="27">
        <v>203.42822555000001</v>
      </c>
      <c r="J16" s="27">
        <v>1101.8371334000001</v>
      </c>
      <c r="K16" s="27">
        <v>504.50797182999997</v>
      </c>
      <c r="L16" s="27">
        <v>33.560625938999998</v>
      </c>
      <c r="M16" s="27">
        <v>164.48783427000001</v>
      </c>
      <c r="N16" s="27">
        <v>69.315032674999998</v>
      </c>
      <c r="P16" s="29" t="s">
        <v>193</v>
      </c>
      <c r="Q16" s="27">
        <v>62.621679070124898</v>
      </c>
      <c r="R16" s="27">
        <v>33.434603079992897</v>
      </c>
      <c r="S16" s="27">
        <v>202.64850504165301</v>
      </c>
      <c r="T16" s="27">
        <v>202.65036687749301</v>
      </c>
      <c r="U16" s="27">
        <v>122.026980829279</v>
      </c>
      <c r="V16" s="27">
        <v>1098.34126491657</v>
      </c>
      <c r="W16" s="27">
        <v>164.03191953391101</v>
      </c>
      <c r="X16" s="27">
        <v>1720.17672037635</v>
      </c>
      <c r="Y16" s="27">
        <v>457151.18989577598</v>
      </c>
      <c r="Z16" s="27">
        <v>2348.6710041260199</v>
      </c>
      <c r="AA16" s="27">
        <v>693.03878621539297</v>
      </c>
      <c r="AB16" s="27">
        <v>801.19440466319099</v>
      </c>
      <c r="AC16" s="27">
        <v>25.176851326081898</v>
      </c>
      <c r="AD16" s="27">
        <v>502.61827301051699</v>
      </c>
      <c r="AE16" s="27">
        <v>502.618269800012</v>
      </c>
      <c r="AF16" s="27">
        <v>1033.8376028153</v>
      </c>
      <c r="AG16" s="27">
        <v>1640.69931861281</v>
      </c>
      <c r="AH16" s="27">
        <v>20.3353019142126</v>
      </c>
      <c r="AI16" s="27">
        <v>21.631588172956999</v>
      </c>
      <c r="AJ16" s="27">
        <v>134.48445219118301</v>
      </c>
      <c r="AK16" s="27">
        <v>69.063416224109304</v>
      </c>
      <c r="AL16" s="27">
        <v>913.01523574574003</v>
      </c>
      <c r="AM16" s="27">
        <v>0</v>
      </c>
      <c r="AN16" s="27">
        <v>110966.647216168</v>
      </c>
      <c r="AO16" s="27">
        <v>17229.223252456701</v>
      </c>
      <c r="AP16" s="27">
        <v>129229.70807144001</v>
      </c>
      <c r="AQ16" s="27">
        <v>1342.9921085993999</v>
      </c>
      <c r="AR16" s="27">
        <v>3.41329074830381</v>
      </c>
      <c r="AS16" s="27">
        <v>24311.014146166399</v>
      </c>
      <c r="AT16" s="27">
        <v>18.021279805111401</v>
      </c>
      <c r="AU16" s="27">
        <v>3.8602824754598002</v>
      </c>
      <c r="AV16" s="27">
        <v>1524.80636904269</v>
      </c>
      <c r="AW16" s="27">
        <v>28.476603999184199</v>
      </c>
      <c r="AX16" s="27">
        <v>1.2871244581865799</v>
      </c>
      <c r="AY16" s="27">
        <v>1.0222276864145601</v>
      </c>
      <c r="AZ16" s="27">
        <v>6547.4732753755698</v>
      </c>
      <c r="BA16" s="27">
        <v>5011.6826494282795</v>
      </c>
      <c r="BB16" s="27">
        <v>1535.79062594729</v>
      </c>
      <c r="BC16" s="27">
        <v>14.446728060318399</v>
      </c>
      <c r="BD16" s="27">
        <v>0.176755991335835</v>
      </c>
      <c r="BE16" s="27">
        <v>108.781440411823</v>
      </c>
      <c r="BF16" s="27">
        <v>3.0669103563220199</v>
      </c>
      <c r="BG16" s="27">
        <v>157.87999833551001</v>
      </c>
      <c r="BH16" s="27">
        <v>23.607058913011102</v>
      </c>
      <c r="BI16" s="27">
        <v>5.9975711553872699</v>
      </c>
      <c r="BJ16" s="27">
        <v>755.48340900698304</v>
      </c>
      <c r="BK16" s="27">
        <v>125.692611693274</v>
      </c>
      <c r="BL16" s="27">
        <v>16.951058628614799</v>
      </c>
      <c r="BM16" s="27">
        <v>2343.5593040008298</v>
      </c>
      <c r="BN16" s="27">
        <v>0.84523635278360998</v>
      </c>
      <c r="BO16" s="27">
        <v>2228.7481249976499</v>
      </c>
      <c r="BP16" s="27">
        <v>0</v>
      </c>
      <c r="BQ16" s="27">
        <v>1.71692159152219</v>
      </c>
      <c r="BR16" s="27">
        <v>5448.8933469925596</v>
      </c>
      <c r="BS16" s="27">
        <v>1084.6179266301299</v>
      </c>
      <c r="BT16" s="27">
        <v>46342.277666517803</v>
      </c>
      <c r="BU16" s="27">
        <v>7701.7042388333402</v>
      </c>
      <c r="BV16" s="27">
        <f t="shared" si="14"/>
        <v>16758.029858822218</v>
      </c>
      <c r="BW16" s="27">
        <f t="shared" si="15"/>
        <v>7646.4432732788964</v>
      </c>
      <c r="BY16" s="27">
        <f t="shared" si="0"/>
        <v>49410.296430972972</v>
      </c>
      <c r="CA16" s="31">
        <f t="shared" si="1"/>
        <v>7.9999995221205628E-3</v>
      </c>
      <c r="CB16" s="24">
        <f t="shared" si="2"/>
        <v>-4.3592036435679106E-3</v>
      </c>
      <c r="CC16" s="24">
        <f t="shared" si="3"/>
        <v>-4.3648275745521228E-3</v>
      </c>
      <c r="CD16" s="24">
        <f t="shared" si="4"/>
        <v>-5.1622259376594964E-3</v>
      </c>
      <c r="CE16" s="24">
        <f t="shared" si="5"/>
        <v>-5.3377126519823948E-3</v>
      </c>
      <c r="CF16" s="24">
        <f t="shared" si="5"/>
        <v>-5.7290520020723025E-3</v>
      </c>
      <c r="CG16" s="24">
        <f t="shared" si="6"/>
        <v>-6.5970683919384905E-3</v>
      </c>
      <c r="CH16" s="24">
        <f t="shared" si="7"/>
        <v>-3.202912421582852E-3</v>
      </c>
      <c r="CI16" s="24">
        <f t="shared" si="8"/>
        <v>-3.8237499757171442E-3</v>
      </c>
      <c r="CJ16" s="24">
        <f t="shared" si="9"/>
        <v>-3.1727633580860199E-3</v>
      </c>
      <c r="CK16" s="24">
        <f t="shared" si="10"/>
        <v>-3.7456336381236225E-3</v>
      </c>
      <c r="CL16" s="24">
        <f t="shared" si="11"/>
        <v>-3.7550807078557116E-3</v>
      </c>
      <c r="CM16" s="24">
        <f t="shared" si="12"/>
        <v>-2.7717231375338934E-3</v>
      </c>
      <c r="CN16" s="24">
        <f t="shared" si="13"/>
        <v>-3.6300415823282877E-3</v>
      </c>
      <c r="CO16" s="24"/>
      <c r="CP16" s="24"/>
      <c r="CQ16" s="24"/>
      <c r="CR16" s="24"/>
      <c r="CS16" s="24"/>
    </row>
    <row r="17" spans="1:97" x14ac:dyDescent="0.3">
      <c r="A17" s="21" t="s">
        <v>103</v>
      </c>
      <c r="B17" s="27">
        <v>460889.38501000003</v>
      </c>
      <c r="C17" s="27">
        <v>784.11077160000002</v>
      </c>
      <c r="D17" s="27">
        <v>107698.45959</v>
      </c>
      <c r="E17" s="27">
        <v>5372.8377903000001</v>
      </c>
      <c r="F17" s="27">
        <v>4067.7743291000002</v>
      </c>
      <c r="G17" s="27">
        <v>1461.9849429999999</v>
      </c>
      <c r="H17" s="27">
        <v>38912.040759000003</v>
      </c>
      <c r="I17" s="27">
        <v>189.35182191999999</v>
      </c>
      <c r="J17" s="27">
        <v>1064.8019623</v>
      </c>
      <c r="K17" s="27">
        <v>470.70004041999999</v>
      </c>
      <c r="L17" s="27">
        <v>31.618955884999998</v>
      </c>
      <c r="M17" s="27">
        <v>165.8078318</v>
      </c>
      <c r="N17" s="27">
        <v>65.639976520000005</v>
      </c>
      <c r="P17" s="29" t="s">
        <v>194</v>
      </c>
      <c r="Q17" s="27">
        <v>64.1645330298836</v>
      </c>
      <c r="R17" s="27">
        <v>31.2623662951376</v>
      </c>
      <c r="S17" s="27">
        <v>187.18753870576501</v>
      </c>
      <c r="T17" s="27">
        <v>187.18927914244199</v>
      </c>
      <c r="U17" s="27">
        <v>113.402054857537</v>
      </c>
      <c r="V17" s="27">
        <v>1053.15890193415</v>
      </c>
      <c r="W17" s="27">
        <v>164.16794953970799</v>
      </c>
      <c r="X17" s="27">
        <v>1615.48337385837</v>
      </c>
      <c r="Y17" s="27">
        <v>454875.42567789298</v>
      </c>
      <c r="Z17" s="27">
        <v>2305.52428560825</v>
      </c>
      <c r="AA17" s="27">
        <v>672.83735154199201</v>
      </c>
      <c r="AB17" s="27">
        <v>744.612230904949</v>
      </c>
      <c r="AC17" s="27">
        <v>26.005849600562701</v>
      </c>
      <c r="AD17" s="27">
        <v>465.576684416224</v>
      </c>
      <c r="AE17" s="27">
        <v>465.57666637781898</v>
      </c>
      <c r="AF17" s="27">
        <v>848.32247933332201</v>
      </c>
      <c r="AG17" s="27">
        <v>1284.00693319783</v>
      </c>
      <c r="AH17" s="27">
        <v>21.102506541863999</v>
      </c>
      <c r="AI17" s="27">
        <v>18.884678759201201</v>
      </c>
      <c r="AJ17" s="27">
        <v>148.08828313935899</v>
      </c>
      <c r="AK17" s="27">
        <v>64.900142507677202</v>
      </c>
      <c r="AL17" s="27">
        <v>773.51147329706703</v>
      </c>
      <c r="AM17" s="27">
        <v>0</v>
      </c>
      <c r="AN17" s="27">
        <v>90996.482150829106</v>
      </c>
      <c r="AO17" s="27">
        <v>14195.4907776032</v>
      </c>
      <c r="AP17" s="27">
        <v>106040.29540776501</v>
      </c>
      <c r="AQ17" s="27">
        <v>1245.1834061632401</v>
      </c>
      <c r="AR17" s="27">
        <v>3.2508432885243899</v>
      </c>
      <c r="AS17" s="27">
        <v>19268.089184755001</v>
      </c>
      <c r="AT17" s="27">
        <v>17.1393089943065</v>
      </c>
      <c r="AU17" s="27">
        <v>3.4070513780540899</v>
      </c>
      <c r="AV17" s="27">
        <v>1338.4063210591</v>
      </c>
      <c r="AW17" s="27">
        <v>26.4079886759591</v>
      </c>
      <c r="AX17" s="27">
        <v>1.09497692135562</v>
      </c>
      <c r="AY17" s="27">
        <v>0.96066690410445499</v>
      </c>
      <c r="AZ17" s="27">
        <v>5293.8557212551896</v>
      </c>
      <c r="BA17" s="27">
        <v>4002.5901891972399</v>
      </c>
      <c r="BB17" s="27">
        <v>1291.2655320579499</v>
      </c>
      <c r="BC17" s="27">
        <v>12.468695002673099</v>
      </c>
      <c r="BD17" s="27">
        <v>0.15030188770757799</v>
      </c>
      <c r="BE17" s="27">
        <v>98.898968935773794</v>
      </c>
      <c r="BF17" s="27">
        <v>2.6519386578261299</v>
      </c>
      <c r="BG17" s="27">
        <v>152.00688237790499</v>
      </c>
      <c r="BH17" s="27">
        <v>23.358194189718699</v>
      </c>
      <c r="BI17" s="27">
        <v>5.5871773698859597</v>
      </c>
      <c r="BJ17" s="27">
        <v>731.21898931309397</v>
      </c>
      <c r="BK17" s="27">
        <v>105.74653591994699</v>
      </c>
      <c r="BL17" s="27">
        <v>14.7719037550224</v>
      </c>
      <c r="BM17" s="27">
        <v>1570.0542067274</v>
      </c>
      <c r="BN17" s="27">
        <v>0.75577375882537701</v>
      </c>
      <c r="BO17" s="27">
        <v>1427.2867787963801</v>
      </c>
      <c r="BP17" s="27">
        <v>0</v>
      </c>
      <c r="BQ17" s="27">
        <v>1.4834718083388301</v>
      </c>
      <c r="BR17" s="27">
        <v>4534.4917251505804</v>
      </c>
      <c r="BS17" s="27">
        <v>948.45916454776</v>
      </c>
      <c r="BT17" s="27">
        <v>38501.129573901599</v>
      </c>
      <c r="BU17" s="27">
        <v>6536.5121725508398</v>
      </c>
      <c r="BV17" s="27">
        <f t="shared" si="14"/>
        <v>13281.848792453236</v>
      </c>
      <c r="BW17" s="27">
        <f t="shared" si="15"/>
        <v>6484.5824428085789</v>
      </c>
      <c r="BY17" s="27">
        <f t="shared" si="0"/>
        <v>41360.000866991657</v>
      </c>
      <c r="CA17" s="31">
        <f t="shared" si="1"/>
        <v>8.0000010945952341E-3</v>
      </c>
      <c r="CB17" s="24">
        <f t="shared" si="2"/>
        <v>-1.3048595883753226E-2</v>
      </c>
      <c r="CC17" s="24">
        <f t="shared" si="3"/>
        <v>-1.3517603235197021E-2</v>
      </c>
      <c r="CD17" s="24">
        <f t="shared" si="4"/>
        <v>-1.5396359321642105E-2</v>
      </c>
      <c r="CE17" s="24">
        <f t="shared" si="5"/>
        <v>-1.4700251920391665E-2</v>
      </c>
      <c r="CF17" s="24">
        <f t="shared" si="5"/>
        <v>-1.6024522165953677E-2</v>
      </c>
      <c r="CG17" s="24">
        <f t="shared" si="6"/>
        <v>-2.3733598878535E-2</v>
      </c>
      <c r="CH17" s="24">
        <f t="shared" si="7"/>
        <v>-1.0560000891327307E-2</v>
      </c>
      <c r="CI17" s="24">
        <f t="shared" si="8"/>
        <v>-1.1420765618361271E-2</v>
      </c>
      <c r="CJ17" s="24">
        <f t="shared" si="9"/>
        <v>-1.0934484324860484E-2</v>
      </c>
      <c r="CK17" s="24">
        <f t="shared" si="10"/>
        <v>-1.0884583816074218E-2</v>
      </c>
      <c r="CL17" s="24">
        <f t="shared" si="11"/>
        <v>-1.1277715531130625E-2</v>
      </c>
      <c r="CM17" s="24">
        <f t="shared" si="12"/>
        <v>-9.8902581530048803E-3</v>
      </c>
      <c r="CN17" s="24">
        <f t="shared" si="13"/>
        <v>-1.1271088923948359E-2</v>
      </c>
      <c r="CO17" s="24"/>
      <c r="CP17" s="24"/>
      <c r="CQ17" s="24"/>
      <c r="CR17" s="24"/>
      <c r="CS17" s="24"/>
    </row>
    <row r="18" spans="1:97" x14ac:dyDescent="0.3">
      <c r="A18" s="21" t="s">
        <v>104</v>
      </c>
      <c r="B18" s="27">
        <v>335957.31161999999</v>
      </c>
      <c r="C18" s="27">
        <v>489.09089446000002</v>
      </c>
      <c r="D18" s="27">
        <v>73805.040905000002</v>
      </c>
      <c r="E18" s="27">
        <v>4561.2543863000001</v>
      </c>
      <c r="F18" s="27">
        <v>3654.2327261</v>
      </c>
      <c r="G18" s="27">
        <v>1777.4713400000001</v>
      </c>
      <c r="H18" s="27">
        <v>28798.826287</v>
      </c>
      <c r="I18" s="27">
        <v>126.55578933</v>
      </c>
      <c r="J18" s="27">
        <v>755.29061618000003</v>
      </c>
      <c r="K18" s="27">
        <v>293.00952448999999</v>
      </c>
      <c r="L18" s="27">
        <v>21.163893452</v>
      </c>
      <c r="M18" s="27">
        <v>112.96701738</v>
      </c>
      <c r="N18" s="27">
        <v>44.431231871999998</v>
      </c>
      <c r="P18" s="29" t="s">
        <v>195</v>
      </c>
      <c r="Q18" s="27">
        <v>46.982624072457398</v>
      </c>
      <c r="R18" s="27">
        <v>21.1639071643107</v>
      </c>
      <c r="S18" s="27">
        <v>126.554132974423</v>
      </c>
      <c r="T18" s="27">
        <v>126.555209386812</v>
      </c>
      <c r="U18" s="27">
        <v>78.020035280080705</v>
      </c>
      <c r="V18" s="27">
        <v>755.50957851113105</v>
      </c>
      <c r="W18" s="27">
        <v>112.99997664699799</v>
      </c>
      <c r="X18" s="27">
        <v>1113.6039429100099</v>
      </c>
      <c r="Y18" s="27">
        <v>336052.194887702</v>
      </c>
      <c r="Z18" s="27">
        <v>1664.2968278731701</v>
      </c>
      <c r="AA18" s="27">
        <v>487.38041413459501</v>
      </c>
      <c r="AB18" s="27">
        <v>527.36869453121199</v>
      </c>
      <c r="AC18" s="27">
        <v>19.302949583841599</v>
      </c>
      <c r="AD18" s="27">
        <v>292.99207822187702</v>
      </c>
      <c r="AE18" s="27">
        <v>292.99201586526402</v>
      </c>
      <c r="AF18" s="27">
        <v>590.46745039655605</v>
      </c>
      <c r="AG18" s="27">
        <v>1058.77077881881</v>
      </c>
      <c r="AH18" s="27">
        <v>15.983745005569</v>
      </c>
      <c r="AI18" s="27">
        <v>12.035470029433901</v>
      </c>
      <c r="AJ18" s="27">
        <v>112.714559066349</v>
      </c>
      <c r="AK18" s="27">
        <v>44.435270902526497</v>
      </c>
      <c r="AL18" s="27">
        <v>489.214743553961</v>
      </c>
      <c r="AM18" s="27">
        <v>0</v>
      </c>
      <c r="AN18" s="27">
        <v>63599.166557427598</v>
      </c>
      <c r="AO18" s="27">
        <v>9618.7977763962099</v>
      </c>
      <c r="AP18" s="27">
        <v>73808.431784220404</v>
      </c>
      <c r="AQ18" s="27">
        <v>911.72876424957303</v>
      </c>
      <c r="AR18" s="27">
        <v>1.8430772605367101</v>
      </c>
      <c r="AS18" s="27">
        <v>14881.1500764066</v>
      </c>
      <c r="AT18" s="27">
        <v>9.7281010422350391</v>
      </c>
      <c r="AU18" s="27">
        <v>2.0724334520522198</v>
      </c>
      <c r="AV18" s="27">
        <v>818.66237603134903</v>
      </c>
      <c r="AW18" s="27">
        <v>15.337315928944999</v>
      </c>
      <c r="AX18" s="27">
        <v>0.68881636623180498</v>
      </c>
      <c r="AY18" s="27">
        <v>0.55140296246079901</v>
      </c>
      <c r="AZ18" s="27">
        <v>4559.5675287716304</v>
      </c>
      <c r="BA18" s="27">
        <v>3652.6886542311599</v>
      </c>
      <c r="BB18" s="27">
        <v>906.87887454047404</v>
      </c>
      <c r="BC18" s="27">
        <v>7.7369970458065298</v>
      </c>
      <c r="BD18" s="27">
        <v>9.4604966021263504E-2</v>
      </c>
      <c r="BE18" s="27">
        <v>58.497272221211702</v>
      </c>
      <c r="BF18" s="27">
        <v>1.6439236297998701</v>
      </c>
      <c r="BG18" s="27">
        <v>85.291978427773799</v>
      </c>
      <c r="BH18" s="27">
        <v>12.784912879952801</v>
      </c>
      <c r="BI18" s="27">
        <v>3.2319386200168601</v>
      </c>
      <c r="BJ18" s="27">
        <v>408.30130384651397</v>
      </c>
      <c r="BK18" s="27">
        <v>78.322782661028995</v>
      </c>
      <c r="BL18" s="27">
        <v>9.0871129527053505</v>
      </c>
      <c r="BM18" s="27">
        <v>2216.6810691314299</v>
      </c>
      <c r="BN18" s="27">
        <v>0.45401746611771499</v>
      </c>
      <c r="BO18" s="27">
        <v>1777.3944548024899</v>
      </c>
      <c r="BP18" s="27">
        <v>0</v>
      </c>
      <c r="BQ18" s="27">
        <v>0.92174502869613095</v>
      </c>
      <c r="BR18" s="27">
        <v>3414.7985026533602</v>
      </c>
      <c r="BS18" s="27">
        <v>324.45252319621602</v>
      </c>
      <c r="BT18" s="27">
        <v>28807.6037066309</v>
      </c>
      <c r="BU18" s="27">
        <v>5003.4037615621901</v>
      </c>
      <c r="BV18" s="27">
        <f t="shared" si="14"/>
        <v>10257.85085783272</v>
      </c>
      <c r="BW18" s="27">
        <f t="shared" si="15"/>
        <v>4967.8489612207368</v>
      </c>
      <c r="BY18" s="27">
        <f t="shared" si="0"/>
        <v>30926.293986770619</v>
      </c>
      <c r="CA18" s="31">
        <f t="shared" si="1"/>
        <v>7.999999947469319E-3</v>
      </c>
      <c r="CB18" s="24">
        <f t="shared" si="2"/>
        <v>2.8242655962592363E-4</v>
      </c>
      <c r="CC18" s="24">
        <f t="shared" si="3"/>
        <v>2.5322306214210977E-4</v>
      </c>
      <c r="CD18" s="24">
        <f t="shared" si="4"/>
        <v>4.5943734720866012E-5</v>
      </c>
      <c r="CE18" s="24">
        <f t="shared" si="5"/>
        <v>-3.6982316387270693E-4</v>
      </c>
      <c r="CF18" s="24">
        <f t="shared" si="5"/>
        <v>-4.225433858691346E-4</v>
      </c>
      <c r="CG18" s="24">
        <f t="shared" si="6"/>
        <v>-4.3255379583300059E-5</v>
      </c>
      <c r="CH18" s="24">
        <f t="shared" si="7"/>
        <v>3.0478393610305931E-4</v>
      </c>
      <c r="CI18" s="24">
        <f t="shared" si="8"/>
        <v>-4.5825101409503241E-6</v>
      </c>
      <c r="CJ18" s="24">
        <f t="shared" si="9"/>
        <v>2.8990474188393916E-4</v>
      </c>
      <c r="CK18" s="24">
        <f t="shared" si="10"/>
        <v>-5.9754455990609974E-5</v>
      </c>
      <c r="CL18" s="24">
        <f t="shared" si="11"/>
        <v>6.4791059033358291E-7</v>
      </c>
      <c r="CM18" s="24">
        <f t="shared" si="12"/>
        <v>2.9176008858517388E-4</v>
      </c>
      <c r="CN18" s="24">
        <f t="shared" si="13"/>
        <v>9.0905211409287494E-5</v>
      </c>
      <c r="CO18" s="24"/>
      <c r="CP18" s="24"/>
      <c r="CQ18" s="24"/>
      <c r="CR18" s="24"/>
      <c r="CS18" s="24"/>
    </row>
    <row r="19" spans="1:97" x14ac:dyDescent="0.3">
      <c r="A19" s="21" t="s">
        <v>105</v>
      </c>
      <c r="B19" s="27">
        <v>85278.215469999996</v>
      </c>
      <c r="C19" s="27">
        <v>148.51952535000001</v>
      </c>
      <c r="D19" s="27">
        <v>21551.391315000001</v>
      </c>
      <c r="E19" s="27">
        <v>1379.7229936000001</v>
      </c>
      <c r="F19" s="27">
        <v>1104.9131058</v>
      </c>
      <c r="G19" s="27">
        <v>545.75773961000004</v>
      </c>
      <c r="H19" s="27">
        <v>8099.0430151</v>
      </c>
      <c r="I19" s="27">
        <v>34.729860299000002</v>
      </c>
      <c r="J19" s="27">
        <v>194.89329437999999</v>
      </c>
      <c r="K19" s="27">
        <v>81.50547546</v>
      </c>
      <c r="L19" s="27">
        <v>5.7448535602000002</v>
      </c>
      <c r="M19" s="27">
        <v>28.756237492</v>
      </c>
      <c r="N19" s="27">
        <v>11.941909743</v>
      </c>
      <c r="P19" s="29" t="s">
        <v>196</v>
      </c>
      <c r="Q19" s="27">
        <v>11.385599001729499</v>
      </c>
      <c r="R19" s="27">
        <v>5.7446423699339704</v>
      </c>
      <c r="S19" s="27">
        <v>34.728202838510597</v>
      </c>
      <c r="T19" s="27">
        <v>34.728546572957697</v>
      </c>
      <c r="U19" s="27">
        <v>21.196102019659701</v>
      </c>
      <c r="V19" s="27">
        <v>194.948755548794</v>
      </c>
      <c r="W19" s="27">
        <v>28.764412848681499</v>
      </c>
      <c r="X19" s="27">
        <v>296.63772689566002</v>
      </c>
      <c r="Y19" s="27">
        <v>85299.9645558513</v>
      </c>
      <c r="Z19" s="27">
        <v>422.43689885791701</v>
      </c>
      <c r="AA19" s="27">
        <v>125.022236720164</v>
      </c>
      <c r="AB19" s="27">
        <v>142.16481161895501</v>
      </c>
      <c r="AC19" s="27">
        <v>4.6326416352797697</v>
      </c>
      <c r="AD19" s="27">
        <v>81.497901526486899</v>
      </c>
      <c r="AE19" s="27">
        <v>81.497893715361201</v>
      </c>
      <c r="AF19" s="27">
        <v>172.41812934517199</v>
      </c>
      <c r="AG19" s="27">
        <v>303.37719706256098</v>
      </c>
      <c r="AH19" s="27">
        <v>3.7608277173482798</v>
      </c>
      <c r="AI19" s="27">
        <v>3.57040439654094</v>
      </c>
      <c r="AJ19" s="27">
        <v>25.2703038527237</v>
      </c>
      <c r="AK19" s="27">
        <v>11.9426478720235</v>
      </c>
      <c r="AL19" s="27">
        <v>148.55713525907001</v>
      </c>
      <c r="AM19" s="27">
        <v>0</v>
      </c>
      <c r="AN19" s="27">
        <v>18574.445020365099</v>
      </c>
      <c r="AO19" s="27">
        <v>2805.40318880933</v>
      </c>
      <c r="AP19" s="27">
        <v>21552.266338519701</v>
      </c>
      <c r="AQ19" s="27">
        <v>241.639837586049</v>
      </c>
      <c r="AR19" s="27">
        <v>0.55012150608751198</v>
      </c>
      <c r="AS19" s="27">
        <v>4284.6048858182103</v>
      </c>
      <c r="AT19" s="27">
        <v>2.90488464425668</v>
      </c>
      <c r="AU19" s="27">
        <v>0.62587619096435698</v>
      </c>
      <c r="AV19" s="27">
        <v>247.42682584037399</v>
      </c>
      <c r="AW19" s="27">
        <v>4.5982212117704702</v>
      </c>
      <c r="AX19" s="27">
        <v>0.20916762479538301</v>
      </c>
      <c r="AY19" s="27">
        <v>0.164930158346974</v>
      </c>
      <c r="AZ19" s="27">
        <v>1379.2141104463799</v>
      </c>
      <c r="BA19" s="27">
        <v>1104.4471771306801</v>
      </c>
      <c r="BB19" s="27">
        <v>274.76693331569601</v>
      </c>
      <c r="BC19" s="27">
        <v>2.3448458638535601</v>
      </c>
      <c r="BD19" s="27">
        <v>2.8727993738873501E-2</v>
      </c>
      <c r="BE19" s="27">
        <v>17.5927157195059</v>
      </c>
      <c r="BF19" s="27">
        <v>0.49795688949883399</v>
      </c>
      <c r="BG19" s="27">
        <v>25.4257394467501</v>
      </c>
      <c r="BH19" s="27">
        <v>3.7929973390212499</v>
      </c>
      <c r="BI19" s="27">
        <v>0.968415752024118</v>
      </c>
      <c r="BJ19" s="27">
        <v>121.614724008884</v>
      </c>
      <c r="BK19" s="27">
        <v>22.490263031125</v>
      </c>
      <c r="BL19" s="27">
        <v>2.7498634181561599</v>
      </c>
      <c r="BM19" s="27">
        <v>672.81429950892004</v>
      </c>
      <c r="BN19" s="27">
        <v>0.13686401373479501</v>
      </c>
      <c r="BO19" s="27">
        <v>545.74007815384903</v>
      </c>
      <c r="BP19" s="27">
        <v>0</v>
      </c>
      <c r="BQ19" s="27">
        <v>0.27889363421200702</v>
      </c>
      <c r="BR19" s="27">
        <v>956.30811385124196</v>
      </c>
      <c r="BS19" s="27">
        <v>90.412424727062202</v>
      </c>
      <c r="BT19" s="27">
        <v>8101.3616404592103</v>
      </c>
      <c r="BU19" s="27">
        <v>1393.10488536913</v>
      </c>
      <c r="BV19" s="27">
        <f t="shared" si="14"/>
        <v>2953.4570700383351</v>
      </c>
      <c r="BW19" s="27">
        <f t="shared" si="15"/>
        <v>1383.5489976246954</v>
      </c>
      <c r="BY19" s="27">
        <f t="shared" si="0"/>
        <v>8659.468913709361</v>
      </c>
      <c r="CA19" s="31">
        <f t="shared" si="1"/>
        <v>7.9999999367590582E-3</v>
      </c>
      <c r="CB19" s="24">
        <f t="shared" si="2"/>
        <v>2.5503683128730341E-4</v>
      </c>
      <c r="CC19" s="24">
        <f t="shared" si="3"/>
        <v>2.5323208501621769E-4</v>
      </c>
      <c r="CD19" s="24">
        <f t="shared" si="4"/>
        <v>4.0601718325782015E-5</v>
      </c>
      <c r="CE19" s="24">
        <f t="shared" si="5"/>
        <v>-3.6882994338771581E-4</v>
      </c>
      <c r="CF19" s="24">
        <f t="shared" si="5"/>
        <v>-4.2168806476651776E-4</v>
      </c>
      <c r="CG19" s="24">
        <f t="shared" si="6"/>
        <v>-3.2361348028960059E-5</v>
      </c>
      <c r="CH19" s="24">
        <f t="shared" si="7"/>
        <v>2.8628386772207363E-4</v>
      </c>
      <c r="CI19" s="24">
        <f t="shared" si="8"/>
        <v>-3.7826988965541282E-5</v>
      </c>
      <c r="CJ19" s="24">
        <f t="shared" si="9"/>
        <v>2.8457197037202124E-4</v>
      </c>
      <c r="CK19" s="24">
        <f t="shared" si="10"/>
        <v>-9.3021292078954057E-5</v>
      </c>
      <c r="CL19" s="24">
        <f t="shared" si="11"/>
        <v>-3.6761644803776199E-5</v>
      </c>
      <c r="CM19" s="24">
        <f t="shared" si="12"/>
        <v>2.84298552054056E-4</v>
      </c>
      <c r="CN19" s="24">
        <f t="shared" si="13"/>
        <v>6.1809965021066845E-5</v>
      </c>
      <c r="CO19" s="24"/>
      <c r="CP19" s="24"/>
      <c r="CQ19" s="24"/>
      <c r="CR19" s="24"/>
      <c r="CS19" s="24"/>
    </row>
    <row r="20" spans="1:97" x14ac:dyDescent="0.3">
      <c r="A20" s="21" t="s">
        <v>106</v>
      </c>
      <c r="B20" s="27">
        <v>80297.499328999998</v>
      </c>
      <c r="C20" s="27">
        <v>101.20775089999999</v>
      </c>
      <c r="D20" s="27">
        <v>14794.569174</v>
      </c>
      <c r="E20" s="27">
        <v>939.35658957999999</v>
      </c>
      <c r="F20" s="27">
        <v>752.18647008000005</v>
      </c>
      <c r="G20" s="27">
        <v>383.00646774000001</v>
      </c>
      <c r="H20" s="27">
        <v>6255.1791136000002</v>
      </c>
      <c r="I20" s="27">
        <v>26.290300322</v>
      </c>
      <c r="J20" s="27">
        <v>158.34245575</v>
      </c>
      <c r="K20" s="27">
        <v>60.917524288000003</v>
      </c>
      <c r="L20" s="27">
        <v>4.3851525641000002</v>
      </c>
      <c r="M20" s="27">
        <v>23.353245709999999</v>
      </c>
      <c r="N20" s="27">
        <v>9.2409553471999999</v>
      </c>
      <c r="P20" s="29" t="s">
        <v>197</v>
      </c>
      <c r="Q20" s="27">
        <v>9.7788395694438197</v>
      </c>
      <c r="R20" s="27">
        <v>4.3853471721483404</v>
      </c>
      <c r="S20" s="27">
        <v>26.291140768415701</v>
      </c>
      <c r="T20" s="27">
        <v>26.291365536538699</v>
      </c>
      <c r="U20" s="27">
        <v>16.2172807445559</v>
      </c>
      <c r="V20" s="27">
        <v>158.39096568691099</v>
      </c>
      <c r="W20" s="27">
        <v>23.3607382376271</v>
      </c>
      <c r="X20" s="27">
        <v>232.943127741816</v>
      </c>
      <c r="Y20" s="27">
        <v>80317.757671919098</v>
      </c>
      <c r="Z20" s="27">
        <v>346.79950679591201</v>
      </c>
      <c r="AA20" s="27">
        <v>101.69015804467899</v>
      </c>
      <c r="AB20" s="27">
        <v>110.055640473149</v>
      </c>
      <c r="AC20" s="27">
        <v>4.01768368737459</v>
      </c>
      <c r="AD20" s="27">
        <v>60.916819497306399</v>
      </c>
      <c r="AE20" s="27">
        <v>60.916805529954701</v>
      </c>
      <c r="AF20" s="27">
        <v>118.36994351537901</v>
      </c>
      <c r="AG20" s="27">
        <v>237.47256096961399</v>
      </c>
      <c r="AH20" s="27">
        <v>3.37384104316958</v>
      </c>
      <c r="AI20" s="27">
        <v>2.4855162310377699</v>
      </c>
      <c r="AJ20" s="27">
        <v>23.534599091578801</v>
      </c>
      <c r="AK20" s="27">
        <v>9.2421569449046697</v>
      </c>
      <c r="AL20" s="27">
        <v>101.237193133704</v>
      </c>
      <c r="AM20" s="27">
        <v>0</v>
      </c>
      <c r="AN20" s="27">
        <v>12761.7711340024</v>
      </c>
      <c r="AO20" s="27">
        <v>1916.1053275792599</v>
      </c>
      <c r="AP20" s="27">
        <v>14796.246405096999</v>
      </c>
      <c r="AQ20" s="27">
        <v>192.67406113030901</v>
      </c>
      <c r="AR20" s="27">
        <v>0.37335439298489198</v>
      </c>
      <c r="AS20" s="27">
        <v>3276.95558475504</v>
      </c>
      <c r="AT20" s="27">
        <v>1.97172118685824</v>
      </c>
      <c r="AU20" s="27">
        <v>0.42597080860023001</v>
      </c>
      <c r="AV20" s="27">
        <v>168.433273356592</v>
      </c>
      <c r="AW20" s="27">
        <v>3.1240714112336501</v>
      </c>
      <c r="AX20" s="27">
        <v>0.14254373044086899</v>
      </c>
      <c r="AY20" s="27">
        <v>0.111991439342581</v>
      </c>
      <c r="AZ20" s="27">
        <v>939.05997087799005</v>
      </c>
      <c r="BA20" s="27">
        <v>751.90966632048503</v>
      </c>
      <c r="BB20" s="27">
        <v>187.150304557504</v>
      </c>
      <c r="BC20" s="27">
        <v>1.5972235633305201</v>
      </c>
      <c r="BD20" s="27">
        <v>1.95775299966379E-2</v>
      </c>
      <c r="BE20" s="27">
        <v>11.9617552483782</v>
      </c>
      <c r="BF20" s="27">
        <v>0.339151426114849</v>
      </c>
      <c r="BG20" s="27">
        <v>17.251498988629599</v>
      </c>
      <c r="BH20" s="27">
        <v>2.5704661517771998</v>
      </c>
      <c r="BI20" s="27">
        <v>0.65788720779113397</v>
      </c>
      <c r="BJ20" s="27">
        <v>82.499822660207101</v>
      </c>
      <c r="BK20" s="27">
        <v>16.545170763506</v>
      </c>
      <c r="BL20" s="27">
        <v>1.87243793085202</v>
      </c>
      <c r="BM20" s="27">
        <v>458.46381131742697</v>
      </c>
      <c r="BN20" s="27">
        <v>9.3107969928956105E-2</v>
      </c>
      <c r="BO20" s="27">
        <v>383.007366303455</v>
      </c>
      <c r="BP20" s="27">
        <v>0</v>
      </c>
      <c r="BQ20" s="27">
        <v>0.189775316553569</v>
      </c>
      <c r="BR20" s="27">
        <v>742.09358676353804</v>
      </c>
      <c r="BS20" s="27">
        <v>70.996735426908501</v>
      </c>
      <c r="BT20" s="27">
        <v>6257.0020328819301</v>
      </c>
      <c r="BU20" s="27">
        <v>1069.9245891691301</v>
      </c>
      <c r="BV20" s="27">
        <f t="shared" si="14"/>
        <v>2258.8658459572644</v>
      </c>
      <c r="BW20" s="27">
        <f t="shared" si="15"/>
        <v>1062.5294942765775</v>
      </c>
      <c r="BY20" s="27">
        <f t="shared" si="0"/>
        <v>6703.3471836699482</v>
      </c>
      <c r="CA20" s="31">
        <f t="shared" si="1"/>
        <v>7.9999981261871262E-3</v>
      </c>
      <c r="CB20" s="24">
        <f t="shared" si="2"/>
        <v>2.5229108114682616E-4</v>
      </c>
      <c r="CC20" s="24">
        <f t="shared" si="3"/>
        <v>2.9090888239473002E-4</v>
      </c>
      <c r="CD20" s="24">
        <f t="shared" si="4"/>
        <v>1.133680256094691E-4</v>
      </c>
      <c r="CE20" s="24">
        <f t="shared" si="5"/>
        <v>-3.1576794723136979E-4</v>
      </c>
      <c r="CF20" s="24">
        <f t="shared" si="5"/>
        <v>-3.6799885470630586E-4</v>
      </c>
      <c r="CG20" s="24">
        <f t="shared" si="6"/>
        <v>2.3460790630977496E-6</v>
      </c>
      <c r="CH20" s="24">
        <f t="shared" si="7"/>
        <v>2.9142559290852446E-4</v>
      </c>
      <c r="CI20" s="24">
        <f t="shared" si="8"/>
        <v>4.0517397125626327E-5</v>
      </c>
      <c r="CJ20" s="24">
        <f t="shared" si="9"/>
        <v>3.0636089784775821E-4</v>
      </c>
      <c r="CK20" s="24">
        <f t="shared" si="10"/>
        <v>-1.1798871567793963E-5</v>
      </c>
      <c r="CL20" s="24">
        <f t="shared" si="11"/>
        <v>4.4378854668216354E-5</v>
      </c>
      <c r="CM20" s="24">
        <f t="shared" si="12"/>
        <v>3.2083453067476367E-4</v>
      </c>
      <c r="CN20" s="24">
        <f t="shared" si="13"/>
        <v>1.3002959753872728E-4</v>
      </c>
      <c r="CO20" s="24"/>
      <c r="CP20" s="24"/>
      <c r="CQ20" s="24"/>
      <c r="CR20" s="24"/>
      <c r="CS20" s="24"/>
    </row>
    <row r="21" spans="1:97" x14ac:dyDescent="0.3">
      <c r="A21" s="58" t="s">
        <v>107</v>
      </c>
      <c r="B21" s="27">
        <v>368216.39223</v>
      </c>
      <c r="C21" s="27">
        <v>611.54296314999999</v>
      </c>
      <c r="D21" s="27">
        <v>90749.718995000003</v>
      </c>
      <c r="E21" s="27">
        <v>2892.4457081999999</v>
      </c>
      <c r="F21" s="27">
        <v>1983.2510660999999</v>
      </c>
      <c r="G21" s="27">
        <v>676.68843423999999</v>
      </c>
      <c r="H21" s="27">
        <v>35131.557038999999</v>
      </c>
      <c r="I21" s="27">
        <v>144.08456404</v>
      </c>
      <c r="J21" s="27">
        <v>783.94386815999997</v>
      </c>
      <c r="K21" s="27">
        <v>357.94403133999998</v>
      </c>
      <c r="L21" s="27">
        <v>23.781290932000001</v>
      </c>
      <c r="M21" s="27">
        <v>119.15902446</v>
      </c>
      <c r="N21" s="27">
        <v>49.963084354000003</v>
      </c>
      <c r="P21" s="29" t="s">
        <v>198</v>
      </c>
      <c r="Q21" s="27">
        <v>47.832107551623601</v>
      </c>
      <c r="R21" s="27">
        <v>23.780573246352098</v>
      </c>
      <c r="S21" s="27">
        <v>144.07863245553301</v>
      </c>
      <c r="T21" s="27">
        <v>144.079988149126</v>
      </c>
      <c r="U21" s="27">
        <v>87.231307424080995</v>
      </c>
      <c r="V21" s="27">
        <v>784.17005215770405</v>
      </c>
      <c r="W21" s="27">
        <v>119.195468149325</v>
      </c>
      <c r="X21" s="27">
        <v>1252.92857542256</v>
      </c>
      <c r="Y21" s="27">
        <v>368303.09623549698</v>
      </c>
      <c r="Z21" s="27">
        <v>1749.08652954579</v>
      </c>
      <c r="AA21" s="27">
        <v>514.03316002512202</v>
      </c>
      <c r="AB21" s="27">
        <v>578.02282640460601</v>
      </c>
      <c r="AC21" s="27">
        <v>18.8166979252623</v>
      </c>
      <c r="AD21" s="27">
        <v>357.92038611398499</v>
      </c>
      <c r="AE21" s="27">
        <v>357.920374397297</v>
      </c>
      <c r="AF21" s="27">
        <v>725.98406338508596</v>
      </c>
      <c r="AG21" s="27">
        <v>1232.27268130632</v>
      </c>
      <c r="AH21" s="27">
        <v>16.032278614914699</v>
      </c>
      <c r="AI21" s="27">
        <v>14.689469273136099</v>
      </c>
      <c r="AJ21" s="27">
        <v>108.25965041424</v>
      </c>
      <c r="AK21" s="27">
        <v>49.966648292179599</v>
      </c>
      <c r="AL21" s="27">
        <v>611.69728537178105</v>
      </c>
      <c r="AM21" s="27">
        <v>0</v>
      </c>
      <c r="AN21" s="27">
        <v>77712.004658145801</v>
      </c>
      <c r="AO21" s="27">
        <v>12309.920034877099</v>
      </c>
      <c r="AP21" s="27">
        <v>90747.908756407996</v>
      </c>
      <c r="AQ21" s="27">
        <v>990.52690226194204</v>
      </c>
      <c r="AR21" s="27">
        <v>2.3301958830888898</v>
      </c>
      <c r="AS21" s="27">
        <v>18481.311363197099</v>
      </c>
      <c r="AT21" s="27">
        <v>12.2974532162679</v>
      </c>
      <c r="AU21" s="27">
        <v>2.6006450414193298</v>
      </c>
      <c r="AV21" s="27">
        <v>1026.9559953041501</v>
      </c>
      <c r="AW21" s="27">
        <v>19.337471526755799</v>
      </c>
      <c r="AX21" s="27">
        <v>0.86127118503943501</v>
      </c>
      <c r="AY21" s="27">
        <v>0.69620329668149195</v>
      </c>
      <c r="AZ21" s="27">
        <v>2891.8613872150599</v>
      </c>
      <c r="BA21" s="27">
        <v>1982.7235719954499</v>
      </c>
      <c r="BB21" s="27">
        <v>909.13781521960698</v>
      </c>
      <c r="BC21" s="27">
        <v>9.6864844579661202</v>
      </c>
      <c r="BD21" s="27">
        <v>0.118290616908348</v>
      </c>
      <c r="BE21" s="27">
        <v>73.610261424075503</v>
      </c>
      <c r="BF21" s="27">
        <v>2.0588640419539499</v>
      </c>
      <c r="BG21" s="27">
        <v>107.955672966373</v>
      </c>
      <c r="BH21" s="27">
        <v>16.227622762722</v>
      </c>
      <c r="BI21" s="27">
        <v>4.0771238063900901</v>
      </c>
      <c r="BJ21" s="27">
        <v>517.07362886291105</v>
      </c>
      <c r="BK21" s="27">
        <v>89.874756891445898</v>
      </c>
      <c r="BL21" s="27">
        <v>11.3878742031669</v>
      </c>
      <c r="BM21" s="27">
        <v>174.878126512232</v>
      </c>
      <c r="BN21" s="27">
        <v>0.57038688734932697</v>
      </c>
      <c r="BO21" s="27">
        <v>676.84805469226205</v>
      </c>
      <c r="BP21" s="27">
        <v>0</v>
      </c>
      <c r="BQ21" s="27">
        <v>1.1522565698401299</v>
      </c>
      <c r="BR21" s="27">
        <v>4150.1277865539096</v>
      </c>
      <c r="BS21" s="27">
        <v>998.42643863086403</v>
      </c>
      <c r="BT21" s="27">
        <v>35139.772442225098</v>
      </c>
      <c r="BU21" s="27">
        <v>5744.7974162371402</v>
      </c>
      <c r="BV21" s="27">
        <f t="shared" si="14"/>
        <v>12739.508347638619</v>
      </c>
      <c r="BW21" s="27">
        <f t="shared" si="15"/>
        <v>5704.8166944439245</v>
      </c>
      <c r="BY21" s="27">
        <f t="shared" si="0"/>
        <v>37361.591274977116</v>
      </c>
      <c r="CA21" s="31">
        <f t="shared" si="1"/>
        <v>8.0000087421719449E-3</v>
      </c>
      <c r="CB21" s="24">
        <f t="shared" si="2"/>
        <v>2.3547024881723821E-4</v>
      </c>
      <c r="CC21" s="24">
        <f t="shared" si="3"/>
        <v>2.5234894534009326E-4</v>
      </c>
      <c r="CD21" s="24">
        <f t="shared" si="4"/>
        <v>-1.9947594461490694E-5</v>
      </c>
      <c r="CE21" s="24">
        <f t="shared" si="5"/>
        <v>-2.0201623258940242E-4</v>
      </c>
      <c r="CF21" s="24">
        <f t="shared" si="5"/>
        <v>-2.6597444648664056E-4</v>
      </c>
      <c r="CG21" s="24">
        <f t="shared" si="6"/>
        <v>2.3588470584890871E-4</v>
      </c>
      <c r="CH21" s="24">
        <f t="shared" si="7"/>
        <v>2.3384682938983446E-4</v>
      </c>
      <c r="CI21" s="24">
        <f t="shared" si="8"/>
        <v>-3.1758369846876882E-5</v>
      </c>
      <c r="CJ21" s="24">
        <f t="shared" si="9"/>
        <v>2.8852065420826824E-4</v>
      </c>
      <c r="CK21" s="24">
        <f t="shared" si="10"/>
        <v>-6.6091178038149505E-5</v>
      </c>
      <c r="CL21" s="24">
        <f t="shared" si="11"/>
        <v>-3.0178582397183504E-5</v>
      </c>
      <c r="CM21" s="24">
        <f t="shared" si="12"/>
        <v>3.0584078285426832E-4</v>
      </c>
      <c r="CN21" s="24">
        <f t="shared" si="13"/>
        <v>7.1331428507188783E-5</v>
      </c>
      <c r="CO21" s="24"/>
      <c r="CP21" s="24"/>
      <c r="CQ21" s="24"/>
      <c r="CR21" s="24"/>
      <c r="CS21" s="24"/>
    </row>
    <row r="22" spans="1:97" x14ac:dyDescent="0.3">
      <c r="A22" s="21" t="s">
        <v>108</v>
      </c>
      <c r="B22" s="27">
        <v>100576.38167</v>
      </c>
      <c r="C22" s="27">
        <v>183.71996264000001</v>
      </c>
      <c r="D22" s="27">
        <v>28708.769068000001</v>
      </c>
      <c r="E22" s="27">
        <v>1646.6906485</v>
      </c>
      <c r="F22" s="27">
        <v>1322.6417947</v>
      </c>
      <c r="G22" s="27">
        <v>670.16384145999996</v>
      </c>
      <c r="H22" s="27">
        <v>8543.7902465000006</v>
      </c>
      <c r="I22" s="27">
        <v>38.819614121000001</v>
      </c>
      <c r="J22" s="27">
        <v>204.04824117999999</v>
      </c>
      <c r="K22" s="27">
        <v>92.411960432000001</v>
      </c>
      <c r="L22" s="27">
        <v>6.3507448056999998</v>
      </c>
      <c r="M22" s="27">
        <v>28.678635821</v>
      </c>
      <c r="N22" s="27">
        <v>13.104677377</v>
      </c>
      <c r="P22" s="29" t="s">
        <v>199</v>
      </c>
      <c r="Q22" s="27">
        <v>11.8866868273818</v>
      </c>
      <c r="R22" s="27">
        <v>6.3503173958516896</v>
      </c>
      <c r="S22" s="27">
        <v>38.816763557798403</v>
      </c>
      <c r="T22" s="27">
        <v>38.817105597513198</v>
      </c>
      <c r="U22" s="27">
        <v>23.409337944972599</v>
      </c>
      <c r="V22" s="27">
        <v>204.105015759401</v>
      </c>
      <c r="W22" s="27">
        <v>28.686559407300599</v>
      </c>
      <c r="X22" s="27">
        <v>334.73803735108203</v>
      </c>
      <c r="Y22" s="27">
        <v>100602.078149704</v>
      </c>
      <c r="Z22" s="27">
        <v>448.76836505396898</v>
      </c>
      <c r="AA22" s="27">
        <v>132.52099714146701</v>
      </c>
      <c r="AB22" s="27">
        <v>154.22387048531701</v>
      </c>
      <c r="AC22" s="27">
        <v>4.8666671425356398</v>
      </c>
      <c r="AD22" s="27">
        <v>92.4012459829449</v>
      </c>
      <c r="AE22" s="27">
        <v>92.401242967718105</v>
      </c>
      <c r="AF22" s="27">
        <v>229.674178853927</v>
      </c>
      <c r="AG22" s="27">
        <v>320.13974999686599</v>
      </c>
      <c r="AH22" s="27">
        <v>3.8580185349229899</v>
      </c>
      <c r="AI22" s="27">
        <v>4.2259881252688096</v>
      </c>
      <c r="AJ22" s="27">
        <v>25.194630741838001</v>
      </c>
      <c r="AK22" s="27">
        <v>13.105168634608701</v>
      </c>
      <c r="AL22" s="27">
        <v>183.76673102321999</v>
      </c>
      <c r="AM22" s="27">
        <v>0</v>
      </c>
      <c r="AN22" s="27">
        <v>24554.447543612299</v>
      </c>
      <c r="AO22" s="27">
        <v>3925.14787091276</v>
      </c>
      <c r="AP22" s="27">
        <v>28709.269593378998</v>
      </c>
      <c r="AQ22" s="27">
        <v>258.94166185782899</v>
      </c>
      <c r="AR22" s="27">
        <v>0.67841285482013003</v>
      </c>
      <c r="AS22" s="27">
        <v>4521.6813713284901</v>
      </c>
      <c r="AT22" s="27">
        <v>3.5377666936732801</v>
      </c>
      <c r="AU22" s="27">
        <v>0.75409333680561197</v>
      </c>
      <c r="AV22" s="27">
        <v>300.32845959864801</v>
      </c>
      <c r="AW22" s="27">
        <v>5.5069530372526003</v>
      </c>
      <c r="AX22" s="27">
        <v>0.24481853791674199</v>
      </c>
      <c r="AY22" s="27">
        <v>0.202460753187056</v>
      </c>
      <c r="AZ22" s="27">
        <v>1646.0807127581199</v>
      </c>
      <c r="BA22" s="27">
        <v>1322.0830383631601</v>
      </c>
      <c r="BB22" s="27">
        <v>323.99767439496901</v>
      </c>
      <c r="BC22" s="27">
        <v>2.7215503047338698</v>
      </c>
      <c r="BD22" s="27">
        <v>3.3816012405407901E-2</v>
      </c>
      <c r="BE22" s="27">
        <v>20.858870376494298</v>
      </c>
      <c r="BF22" s="27">
        <v>0.59500471749422601</v>
      </c>
      <c r="BG22" s="27">
        <v>30.617176188098298</v>
      </c>
      <c r="BH22" s="27">
        <v>4.6942571613287196</v>
      </c>
      <c r="BI22" s="27">
        <v>1.1594529549099599</v>
      </c>
      <c r="BJ22" s="27">
        <v>146.50024259109199</v>
      </c>
      <c r="BK22" s="27">
        <v>24.469341841280599</v>
      </c>
      <c r="BL22" s="27">
        <v>3.23819966423607</v>
      </c>
      <c r="BM22" s="27">
        <v>800.24847886483997</v>
      </c>
      <c r="BN22" s="27">
        <v>0.16302471522346601</v>
      </c>
      <c r="BO22" s="27">
        <v>670.13664454152104</v>
      </c>
      <c r="BP22" s="27">
        <v>0</v>
      </c>
      <c r="BQ22" s="27">
        <v>0.33641665834026302</v>
      </c>
      <c r="BR22" s="27">
        <v>1004.03913006943</v>
      </c>
      <c r="BS22" s="27">
        <v>95.922171444600593</v>
      </c>
      <c r="BT22" s="27">
        <v>8546.0853196426197</v>
      </c>
      <c r="BU22" s="27">
        <v>1462.77469704585</v>
      </c>
      <c r="BV22" s="27">
        <f t="shared" si="14"/>
        <v>3116.8782584395763</v>
      </c>
      <c r="BW22" s="27">
        <f t="shared" si="15"/>
        <v>1452.2886204499246</v>
      </c>
      <c r="BY22" s="27">
        <f t="shared" si="0"/>
        <v>9167.3201648915856</v>
      </c>
      <c r="CA22" s="31">
        <f t="shared" si="1"/>
        <v>8.0000007700263831E-3</v>
      </c>
      <c r="CB22" s="24">
        <f t="shared" si="2"/>
        <v>2.5549218690637147E-4</v>
      </c>
      <c r="CC22" s="24">
        <f t="shared" si="3"/>
        <v>2.5456342657562326E-4</v>
      </c>
      <c r="CD22" s="24">
        <f t="shared" si="4"/>
        <v>1.7434581671240409E-5</v>
      </c>
      <c r="CE22" s="24">
        <f t="shared" si="5"/>
        <v>-3.7040092651015517E-4</v>
      </c>
      <c r="CF22" s="24">
        <f t="shared" si="5"/>
        <v>-4.224547712607573E-4</v>
      </c>
      <c r="CG22" s="24">
        <f t="shared" si="6"/>
        <v>-4.0582491618274903E-5</v>
      </c>
      <c r="CH22" s="24">
        <f t="shared" si="7"/>
        <v>2.6862470594467009E-4</v>
      </c>
      <c r="CI22" s="24">
        <f t="shared" si="8"/>
        <v>-6.4620000574553657E-5</v>
      </c>
      <c r="CJ22" s="24">
        <f t="shared" si="9"/>
        <v>2.7824096435570138E-4</v>
      </c>
      <c r="CK22" s="24">
        <f t="shared" si="10"/>
        <v>-1.1597486117375919E-4</v>
      </c>
      <c r="CL22" s="24">
        <f t="shared" si="11"/>
        <v>-6.7300743674430098E-5</v>
      </c>
      <c r="CM22" s="24">
        <f t="shared" si="12"/>
        <v>2.7628881478375687E-4</v>
      </c>
      <c r="CN22" s="24">
        <f t="shared" si="13"/>
        <v>3.7487195950587857E-5</v>
      </c>
      <c r="CO22" s="24"/>
      <c r="CP22" s="24"/>
      <c r="CQ22" s="24"/>
      <c r="CR22" s="24"/>
      <c r="CS22" s="24"/>
    </row>
    <row r="23" spans="1:97" x14ac:dyDescent="0.3">
      <c r="A23" s="21" t="s">
        <v>109</v>
      </c>
      <c r="B23" s="27">
        <v>216502.01608</v>
      </c>
      <c r="C23" s="27">
        <v>324.50956753999998</v>
      </c>
      <c r="D23" s="27">
        <v>52956.499365000003</v>
      </c>
      <c r="E23" s="27">
        <v>3113.4551056999999</v>
      </c>
      <c r="F23" s="27">
        <v>2492.6375671000001</v>
      </c>
      <c r="G23" s="27">
        <v>1171.7844605</v>
      </c>
      <c r="H23" s="27">
        <v>19648.523346999998</v>
      </c>
      <c r="I23" s="27">
        <v>88.681296532000005</v>
      </c>
      <c r="J23" s="27">
        <v>538.99084230000005</v>
      </c>
      <c r="K23" s="27">
        <v>203.76332819999999</v>
      </c>
      <c r="L23" s="27">
        <v>14.934097576999999</v>
      </c>
      <c r="M23" s="27">
        <v>83.281704023000003</v>
      </c>
      <c r="N23" s="27">
        <v>31.369720314999999</v>
      </c>
      <c r="P23" s="29" t="s">
        <v>200</v>
      </c>
      <c r="Q23" s="27">
        <v>33.715508936646202</v>
      </c>
      <c r="R23" s="27">
        <v>14.934349775527499</v>
      </c>
      <c r="S23" s="27">
        <v>88.681380688332197</v>
      </c>
      <c r="T23" s="27">
        <v>88.682163751783506</v>
      </c>
      <c r="U23" s="27">
        <v>54.964230559384198</v>
      </c>
      <c r="V23" s="27">
        <v>539.14904836942696</v>
      </c>
      <c r="W23" s="27">
        <v>83.306438147751393</v>
      </c>
      <c r="X23" s="27">
        <v>772.101639255338</v>
      </c>
      <c r="Y23" s="27">
        <v>216563.06873239699</v>
      </c>
      <c r="Z23" s="27">
        <v>1187.93747123963</v>
      </c>
      <c r="AA23" s="27">
        <v>348.07978789746301</v>
      </c>
      <c r="AB23" s="27">
        <v>373.58056320655402</v>
      </c>
      <c r="AC23" s="27">
        <v>13.803435440282</v>
      </c>
      <c r="AD23" s="27">
        <v>203.75383717892799</v>
      </c>
      <c r="AE23" s="27">
        <v>203.753841776239</v>
      </c>
      <c r="AF23" s="27">
        <v>423.66856998936203</v>
      </c>
      <c r="AG23" s="27">
        <v>714.429210435909</v>
      </c>
      <c r="AH23" s="27">
        <v>11.4601974650478</v>
      </c>
      <c r="AI23" s="27">
        <v>8.2238329319990893</v>
      </c>
      <c r="AJ23" s="27">
        <v>81.833073047856104</v>
      </c>
      <c r="AK23" s="27">
        <v>31.3729602304896</v>
      </c>
      <c r="AL23" s="27">
        <v>324.59170370640999</v>
      </c>
      <c r="AM23" s="27">
        <v>0</v>
      </c>
      <c r="AN23" s="27">
        <v>45702.1776037522</v>
      </c>
      <c r="AO23" s="27">
        <v>6832.7061340343998</v>
      </c>
      <c r="AP23" s="27">
        <v>52958.552307776001</v>
      </c>
      <c r="AQ23" s="27">
        <v>643.23346106636905</v>
      </c>
      <c r="AR23" s="27">
        <v>1.2717012230140401</v>
      </c>
      <c r="AS23" s="27">
        <v>10006.947442827999</v>
      </c>
      <c r="AT23" s="27">
        <v>6.7535890267144998</v>
      </c>
      <c r="AU23" s="27">
        <v>1.41218501871172</v>
      </c>
      <c r="AV23" s="27">
        <v>554.98063323357405</v>
      </c>
      <c r="AW23" s="27">
        <v>10.6489217095741</v>
      </c>
      <c r="AX23" s="27">
        <v>0.47094888852880001</v>
      </c>
      <c r="AY23" s="27">
        <v>0.37969494701742201</v>
      </c>
      <c r="AZ23" s="27">
        <v>3112.3377335322898</v>
      </c>
      <c r="BA23" s="27">
        <v>2491.6146118305401</v>
      </c>
      <c r="BB23" s="27">
        <v>620.72312170174803</v>
      </c>
      <c r="BC23" s="27">
        <v>5.3351003384094797</v>
      </c>
      <c r="BD23" s="27">
        <v>6.4490653049818894E-2</v>
      </c>
      <c r="BE23" s="27">
        <v>40.566526186940898</v>
      </c>
      <c r="BF23" s="27">
        <v>1.11782657462369</v>
      </c>
      <c r="BG23" s="27">
        <v>59.808102026598696</v>
      </c>
      <c r="BH23" s="27">
        <v>8.9205306918654994</v>
      </c>
      <c r="BI23" s="27">
        <v>2.2484056831847901</v>
      </c>
      <c r="BJ23" s="27">
        <v>286.75734274376202</v>
      </c>
      <c r="BK23" s="27">
        <v>53.358388819398897</v>
      </c>
      <c r="BL23" s="27">
        <v>6.2393962404581202</v>
      </c>
      <c r="BM23" s="27">
        <v>1504.3267883507699</v>
      </c>
      <c r="BN23" s="27">
        <v>0.31242829374383302</v>
      </c>
      <c r="BO23" s="27">
        <v>1171.74067526777</v>
      </c>
      <c r="BP23" s="27">
        <v>0</v>
      </c>
      <c r="BQ23" s="27">
        <v>0.62406974617201005</v>
      </c>
      <c r="BR23" s="27">
        <v>2331.7169426289101</v>
      </c>
      <c r="BS23" s="27">
        <v>221.63605742913001</v>
      </c>
      <c r="BT23" s="27">
        <v>19654.321113223799</v>
      </c>
      <c r="BU23" s="27">
        <v>3434.8828114072198</v>
      </c>
      <c r="BV23" s="27">
        <f t="shared" si="14"/>
        <v>6897.9731998971474</v>
      </c>
      <c r="BW23" s="27">
        <f t="shared" si="15"/>
        <v>3409.7797949417122</v>
      </c>
      <c r="BY23" s="27">
        <f t="shared" si="0"/>
        <v>21124.112390577997</v>
      </c>
      <c r="CA23" s="31">
        <f t="shared" si="1"/>
        <v>8.0000028612404878E-3</v>
      </c>
      <c r="CB23" s="24">
        <f t="shared" si="2"/>
        <v>2.8199576845709201E-4</v>
      </c>
      <c r="CC23" s="24">
        <f t="shared" si="3"/>
        <v>2.5310861258315655E-4</v>
      </c>
      <c r="CD23" s="24">
        <f t="shared" si="4"/>
        <v>3.8766587682612916E-5</v>
      </c>
      <c r="CE23" s="24">
        <f t="shared" si="5"/>
        <v>-3.588849460730713E-4</v>
      </c>
      <c r="CF23" s="24">
        <f t="shared" si="5"/>
        <v>-4.103906973728763E-4</v>
      </c>
      <c r="CG23" s="24">
        <f t="shared" si="6"/>
        <v>-3.7366285102731314E-5</v>
      </c>
      <c r="CH23" s="24">
        <f t="shared" si="7"/>
        <v>2.9507389035858951E-4</v>
      </c>
      <c r="CI23" s="24">
        <f t="shared" si="8"/>
        <v>9.779060719846349E-6</v>
      </c>
      <c r="CJ23" s="24">
        <f t="shared" si="9"/>
        <v>2.9352274103917604E-4</v>
      </c>
      <c r="CK23" s="24">
        <f t="shared" si="10"/>
        <v>-4.6556089580940294E-5</v>
      </c>
      <c r="CL23" s="24">
        <f t="shared" si="11"/>
        <v>1.6887430003693347E-5</v>
      </c>
      <c r="CM23" s="24">
        <f t="shared" si="12"/>
        <v>2.9699349985153148E-4</v>
      </c>
      <c r="CN23" s="24">
        <f t="shared" si="13"/>
        <v>1.0328161861398574E-4</v>
      </c>
      <c r="CO23" s="24"/>
      <c r="CP23" s="24"/>
      <c r="CQ23" s="24"/>
      <c r="CR23" s="24"/>
      <c r="CS23" s="24"/>
    </row>
    <row r="24" spans="1:97" x14ac:dyDescent="0.3">
      <c r="A24" s="21" t="s">
        <v>110</v>
      </c>
      <c r="B24" s="27">
        <v>72782.536288999996</v>
      </c>
      <c r="C24" s="27">
        <v>135.64175757000001</v>
      </c>
      <c r="D24" s="27">
        <v>21929.742882999999</v>
      </c>
      <c r="E24" s="27">
        <v>1269.728535</v>
      </c>
      <c r="F24" s="27">
        <v>1017.6341302</v>
      </c>
      <c r="G24" s="27">
        <v>488.27458767000002</v>
      </c>
      <c r="H24" s="27">
        <v>7068.2584662999998</v>
      </c>
      <c r="I24" s="27">
        <v>31.843620154</v>
      </c>
      <c r="J24" s="27">
        <v>177.49980865000001</v>
      </c>
      <c r="K24" s="27">
        <v>74.655088062000004</v>
      </c>
      <c r="L24" s="27">
        <v>5.2781742709000001</v>
      </c>
      <c r="M24" s="27">
        <v>26.530354672000001</v>
      </c>
      <c r="N24" s="27">
        <v>10.949918054999999</v>
      </c>
      <c r="P24" s="29" t="s">
        <v>201</v>
      </c>
      <c r="Q24" s="27">
        <v>10.4749399810282</v>
      </c>
      <c r="R24" s="27">
        <v>5.2780021959441203</v>
      </c>
      <c r="S24" s="27">
        <v>31.842240431490399</v>
      </c>
      <c r="T24" s="27">
        <v>31.842507898127099</v>
      </c>
      <c r="U24" s="27">
        <v>19.4377776290778</v>
      </c>
      <c r="V24" s="27">
        <v>177.550430867969</v>
      </c>
      <c r="W24" s="27">
        <v>26.537904909068899</v>
      </c>
      <c r="X24" s="27">
        <v>271.22530395612802</v>
      </c>
      <c r="Y24" s="27">
        <v>72801.983205630604</v>
      </c>
      <c r="Z24" s="27">
        <v>387.70722486704398</v>
      </c>
      <c r="AA24" s="27">
        <v>114.588645889925</v>
      </c>
      <c r="AB24" s="27">
        <v>130.06286364276099</v>
      </c>
      <c r="AC24" s="27">
        <v>4.2617679730816498</v>
      </c>
      <c r="AD24" s="27">
        <v>74.648397884438097</v>
      </c>
      <c r="AE24" s="27">
        <v>74.648398447103901</v>
      </c>
      <c r="AF24" s="27">
        <v>175.44297573262301</v>
      </c>
      <c r="AG24" s="27">
        <v>259.33206279932898</v>
      </c>
      <c r="AH24" s="27">
        <v>3.4269387471834301</v>
      </c>
      <c r="AI24" s="27">
        <v>3.2779711984391202</v>
      </c>
      <c r="AJ24" s="27">
        <v>23.275009065303699</v>
      </c>
      <c r="AK24" s="27">
        <v>10.9506197307776</v>
      </c>
      <c r="AL24" s="27">
        <v>135.67607099985099</v>
      </c>
      <c r="AM24" s="27">
        <v>0</v>
      </c>
      <c r="AN24" s="27">
        <v>18854.030600153201</v>
      </c>
      <c r="AO24" s="27">
        <v>2900.90449421011</v>
      </c>
      <c r="AP24" s="27">
        <v>21930.3780700959</v>
      </c>
      <c r="AQ24" s="27">
        <v>218.840111840639</v>
      </c>
      <c r="AR24" s="27">
        <v>0.51954449831070804</v>
      </c>
      <c r="AS24" s="27">
        <v>3687.4609519932501</v>
      </c>
      <c r="AT24" s="27">
        <v>2.7412511681740699</v>
      </c>
      <c r="AU24" s="27">
        <v>0.57778920958790103</v>
      </c>
      <c r="AV24" s="27">
        <v>228.083512734447</v>
      </c>
      <c r="AW24" s="27">
        <v>4.3056157432056201</v>
      </c>
      <c r="AX24" s="27">
        <v>0.191031800459663</v>
      </c>
      <c r="AY24" s="27">
        <v>0.15512959727067799</v>
      </c>
      <c r="AZ24" s="27">
        <v>1269.26107385097</v>
      </c>
      <c r="BA24" s="27">
        <v>1017.20622627303</v>
      </c>
      <c r="BB24" s="27">
        <v>252.05484757794699</v>
      </c>
      <c r="BC24" s="27">
        <v>2.14976932929887</v>
      </c>
      <c r="BD24" s="27">
        <v>2.6237122747840801E-2</v>
      </c>
      <c r="BE24" s="27">
        <v>16.373791001835301</v>
      </c>
      <c r="BF24" s="27">
        <v>0.45700930681173002</v>
      </c>
      <c r="BG24" s="27">
        <v>24.073181842733199</v>
      </c>
      <c r="BH24" s="27">
        <v>3.6242819050138602</v>
      </c>
      <c r="BI24" s="27">
        <v>0.90781599188699003</v>
      </c>
      <c r="BJ24" s="27">
        <v>115.329942734943</v>
      </c>
      <c r="BK24" s="27">
        <v>20.000252921388199</v>
      </c>
      <c r="BL24" s="27">
        <v>2.5285570242012301</v>
      </c>
      <c r="BM24" s="27">
        <v>615.03496828100106</v>
      </c>
      <c r="BN24" s="27">
        <v>0.126796981100878</v>
      </c>
      <c r="BO24" s="27">
        <v>488.25161551833401</v>
      </c>
      <c r="BP24" s="27">
        <v>0</v>
      </c>
      <c r="BQ24" s="27">
        <v>0.25635948376134898</v>
      </c>
      <c r="BR24" s="27">
        <v>833.82408712696099</v>
      </c>
      <c r="BS24" s="27">
        <v>78.822399455612597</v>
      </c>
      <c r="BT24" s="27">
        <v>7070.2893533292499</v>
      </c>
      <c r="BU24" s="27">
        <v>1227.2277442826901</v>
      </c>
      <c r="BV24" s="27">
        <f t="shared" si="14"/>
        <v>2541.8347570863584</v>
      </c>
      <c r="BW24" s="27">
        <f t="shared" si="15"/>
        <v>1218.4656260321442</v>
      </c>
      <c r="BY24" s="27">
        <f t="shared" si="0"/>
        <v>7577.5434820375003</v>
      </c>
      <c r="CA24" s="31">
        <f t="shared" si="1"/>
        <v>7.9999977734928219E-3</v>
      </c>
      <c r="CB24" s="24">
        <f t="shared" si="2"/>
        <v>2.6719207136983411E-4</v>
      </c>
      <c r="CC24" s="24">
        <f t="shared" si="3"/>
        <v>2.5297099112914716E-4</v>
      </c>
      <c r="CD24" s="24">
        <f t="shared" si="4"/>
        <v>2.8964639452887433E-5</v>
      </c>
      <c r="CE24" s="24">
        <f t="shared" si="5"/>
        <v>-3.6815833947528533E-4</v>
      </c>
      <c r="CF24" s="24">
        <f t="shared" si="5"/>
        <v>-4.2048896973009088E-4</v>
      </c>
      <c r="CG24" s="24">
        <f t="shared" si="6"/>
        <v>-4.7047608550818833E-5</v>
      </c>
      <c r="CH24" s="24">
        <f t="shared" si="7"/>
        <v>2.873249526645076E-4</v>
      </c>
      <c r="CI24" s="24">
        <f t="shared" si="8"/>
        <v>-3.492868799218271E-5</v>
      </c>
      <c r="CJ24" s="24">
        <f t="shared" si="9"/>
        <v>2.851959016407244E-4</v>
      </c>
      <c r="CK24" s="24">
        <f t="shared" si="10"/>
        <v>-8.960695204790199E-5</v>
      </c>
      <c r="CL24" s="24">
        <f t="shared" si="11"/>
        <v>-3.2601226683340483E-5</v>
      </c>
      <c r="CM24" s="24">
        <f t="shared" si="12"/>
        <v>2.8458862168422098E-4</v>
      </c>
      <c r="CN24" s="24">
        <f t="shared" si="13"/>
        <v>6.4080459239599822E-5</v>
      </c>
      <c r="CO24" s="24"/>
      <c r="CP24" s="24"/>
      <c r="CQ24" s="24"/>
      <c r="CR24" s="24"/>
      <c r="CS24" s="24"/>
    </row>
    <row r="25" spans="1:97" x14ac:dyDescent="0.3">
      <c r="A25" s="21" t="s">
        <v>111</v>
      </c>
      <c r="B25" s="27">
        <v>69043.611615999995</v>
      </c>
      <c r="C25" s="27">
        <v>104.15420616</v>
      </c>
      <c r="D25" s="27">
        <v>14847.266466999999</v>
      </c>
      <c r="E25" s="27">
        <v>966.70545514000003</v>
      </c>
      <c r="F25" s="27">
        <v>774.08578342999999</v>
      </c>
      <c r="G25" s="27">
        <v>400.87071622000002</v>
      </c>
      <c r="H25" s="27">
        <v>5673.2353308000002</v>
      </c>
      <c r="I25" s="27">
        <v>24.534516750000002</v>
      </c>
      <c r="J25" s="27">
        <v>138.0831857</v>
      </c>
      <c r="K25" s="27">
        <v>57.592605341999999</v>
      </c>
      <c r="L25" s="27">
        <v>4.0497588120000003</v>
      </c>
      <c r="M25" s="27">
        <v>20.293094945</v>
      </c>
      <c r="N25" s="27">
        <v>8.4498512649999995</v>
      </c>
      <c r="P25" s="29" t="s">
        <v>202</v>
      </c>
      <c r="Q25" s="27">
        <v>7.8353654212928898</v>
      </c>
      <c r="R25" s="27">
        <v>3.9288340626521201</v>
      </c>
      <c r="S25" s="27">
        <v>23.787052778752201</v>
      </c>
      <c r="T25" s="27">
        <v>23.787266684077998</v>
      </c>
      <c r="U25" s="27">
        <v>14.5370905348137</v>
      </c>
      <c r="V25" s="27">
        <v>134.27224342720001</v>
      </c>
      <c r="W25" s="27">
        <v>19.791802863489298</v>
      </c>
      <c r="X25" s="27">
        <v>204.03892858442299</v>
      </c>
      <c r="Y25" s="27">
        <v>66391.066587741196</v>
      </c>
      <c r="Z25" s="27">
        <v>290.92877584695498</v>
      </c>
      <c r="AA25" s="27">
        <v>86.252033712366298</v>
      </c>
      <c r="AB25" s="27">
        <v>98.001400864812496</v>
      </c>
      <c r="AC25" s="27">
        <v>3.1823384260918699</v>
      </c>
      <c r="AD25" s="27">
        <v>55.801289627416601</v>
      </c>
      <c r="AE25" s="27">
        <v>55.801278572687899</v>
      </c>
      <c r="AF25" s="27">
        <v>114.250519120135</v>
      </c>
      <c r="AG25" s="27">
        <v>213.54019467456999</v>
      </c>
      <c r="AH25" s="27">
        <v>2.6249356458387201</v>
      </c>
      <c r="AI25" s="27">
        <v>2.42370705937818</v>
      </c>
      <c r="AJ25" s="27">
        <v>17.489466085521599</v>
      </c>
      <c r="AK25" s="27">
        <v>8.1990297485659394</v>
      </c>
      <c r="AL25" s="27">
        <v>99.855403297012103</v>
      </c>
      <c r="AM25" s="27">
        <v>0</v>
      </c>
      <c r="AN25" s="27">
        <v>12322.1020149142</v>
      </c>
      <c r="AO25" s="27">
        <v>1844.9750284010399</v>
      </c>
      <c r="AP25" s="27">
        <v>14281.327562435399</v>
      </c>
      <c r="AQ25" s="27">
        <v>167.67165458258199</v>
      </c>
      <c r="AR25" s="27">
        <v>0.36913994124682398</v>
      </c>
      <c r="AS25" s="27">
        <v>2920.2747418409599</v>
      </c>
      <c r="AT25" s="27">
        <v>1.9537737969653299</v>
      </c>
      <c r="AU25" s="27">
        <v>0.424215499705132</v>
      </c>
      <c r="AV25" s="27">
        <v>166.667024587046</v>
      </c>
      <c r="AW25" s="27">
        <v>3.1151681134498399</v>
      </c>
      <c r="AX25" s="27">
        <v>0.14332633409943901</v>
      </c>
      <c r="AY25" s="27">
        <v>0.11085494171530599</v>
      </c>
      <c r="AZ25" s="27">
        <v>936.93349550907396</v>
      </c>
      <c r="BA25" s="27">
        <v>749.35312193587799</v>
      </c>
      <c r="BB25" s="27">
        <v>187.580373573196</v>
      </c>
      <c r="BC25" s="27">
        <v>1.60965069748728</v>
      </c>
      <c r="BD25" s="27">
        <v>1.9644151523669301E-2</v>
      </c>
      <c r="BE25" s="27">
        <v>11.957833440808599</v>
      </c>
      <c r="BF25" s="27">
        <v>0.338689627473999</v>
      </c>
      <c r="BG25" s="27">
        <v>17.108111399549099</v>
      </c>
      <c r="BH25" s="27">
        <v>2.5338872379944499</v>
      </c>
      <c r="BI25" s="27">
        <v>0.654106455684342</v>
      </c>
      <c r="BJ25" s="27">
        <v>81.7848024383119</v>
      </c>
      <c r="BK25" s="27">
        <v>14.912880653672101</v>
      </c>
      <c r="BL25" s="27">
        <v>1.8789926288463701</v>
      </c>
      <c r="BM25" s="27">
        <v>458.59080253751898</v>
      </c>
      <c r="BN25" s="27">
        <v>9.3098106450172802E-2</v>
      </c>
      <c r="BO25" s="27">
        <v>385.39567245931102</v>
      </c>
      <c r="BP25" s="27">
        <v>0</v>
      </c>
      <c r="BQ25" s="27">
        <v>0.18856743845958601</v>
      </c>
      <c r="BR25" s="27">
        <v>651.20057535466196</v>
      </c>
      <c r="BS25" s="27">
        <v>62.637773681244603</v>
      </c>
      <c r="BT25" s="27">
        <v>5518.6747793448903</v>
      </c>
      <c r="BU25" s="27">
        <v>932.61020110975096</v>
      </c>
      <c r="BV25" s="27">
        <f t="shared" si="14"/>
        <v>2012.9991708902933</v>
      </c>
      <c r="BW25" s="27">
        <f t="shared" si="15"/>
        <v>926.04976252610038</v>
      </c>
      <c r="BY25" s="27">
        <f t="shared" si="0"/>
        <v>5904.211217350763</v>
      </c>
      <c r="CA25" s="31">
        <f t="shared" si="1"/>
        <v>7.9999929012658129E-3</v>
      </c>
      <c r="CB25" s="24">
        <f t="shared" si="2"/>
        <v>-3.8418399127372778E-2</v>
      </c>
      <c r="CC25" s="24">
        <f t="shared" si="3"/>
        <v>-4.1273444649793087E-2</v>
      </c>
      <c r="CD25" s="24">
        <f t="shared" si="4"/>
        <v>-3.8117380449961873E-2</v>
      </c>
      <c r="CE25" s="24">
        <f t="shared" si="5"/>
        <v>-3.0797343154140403E-2</v>
      </c>
      <c r="CF25" s="24">
        <f t="shared" si="5"/>
        <v>-3.1950801866597718E-2</v>
      </c>
      <c r="CG25" s="24">
        <f t="shared" si="6"/>
        <v>-3.8603577499026438E-2</v>
      </c>
      <c r="CH25" s="24">
        <f t="shared" si="7"/>
        <v>-2.7243811060683562E-2</v>
      </c>
      <c r="CI25" s="24">
        <f t="shared" si="8"/>
        <v>-3.0457093308022997E-2</v>
      </c>
      <c r="CJ25" s="24">
        <f t="shared" si="9"/>
        <v>-2.7598887246704007E-2</v>
      </c>
      <c r="CK25" s="24">
        <f t="shared" si="10"/>
        <v>-3.1103416118696693E-2</v>
      </c>
      <c r="CL25" s="24">
        <f t="shared" si="11"/>
        <v>-2.985974102693803E-2</v>
      </c>
      <c r="CM25" s="24">
        <f t="shared" si="12"/>
        <v>-2.4702593806875898E-2</v>
      </c>
      <c r="CN25" s="24">
        <f t="shared" si="13"/>
        <v>-2.9683542179373516E-2</v>
      </c>
      <c r="CO25" s="24"/>
      <c r="CP25" s="24"/>
      <c r="CQ25" s="24"/>
      <c r="CR25" s="24"/>
      <c r="CS25" s="24"/>
    </row>
    <row r="26" spans="1:97" x14ac:dyDescent="0.3">
      <c r="A26" s="21" t="s">
        <v>112</v>
      </c>
      <c r="B26" s="27">
        <v>147824.05236999999</v>
      </c>
      <c r="C26" s="27">
        <v>244.34229124999999</v>
      </c>
      <c r="D26" s="27">
        <v>35041.129231999999</v>
      </c>
      <c r="E26" s="27">
        <v>2274.5050892999998</v>
      </c>
      <c r="F26" s="27">
        <v>1821.8614468000001</v>
      </c>
      <c r="G26" s="27">
        <v>911.53328010999996</v>
      </c>
      <c r="H26" s="27">
        <v>13827.567252000001</v>
      </c>
      <c r="I26" s="27">
        <v>57.317779244</v>
      </c>
      <c r="J26" s="27">
        <v>322.16930558000001</v>
      </c>
      <c r="K26" s="27">
        <v>134.26422156000001</v>
      </c>
      <c r="L26" s="27">
        <v>9.4674950312000004</v>
      </c>
      <c r="M26" s="27">
        <v>47.289873319999998</v>
      </c>
      <c r="N26" s="27">
        <v>19.724675001000001</v>
      </c>
      <c r="P26" s="29" t="s">
        <v>203</v>
      </c>
      <c r="Q26" s="27">
        <v>18.776305418423402</v>
      </c>
      <c r="R26" s="27">
        <v>9.4671707499911602</v>
      </c>
      <c r="S26" s="27">
        <v>57.3151383688325</v>
      </c>
      <c r="T26" s="27">
        <v>57.315718127532897</v>
      </c>
      <c r="U26" s="27">
        <v>35.005884633046101</v>
      </c>
      <c r="V26" s="27">
        <v>322.26012587070602</v>
      </c>
      <c r="W26" s="27">
        <v>47.3036110277652</v>
      </c>
      <c r="X26" s="27">
        <v>490.19823685137999</v>
      </c>
      <c r="Y26" s="27">
        <v>147857.08315591601</v>
      </c>
      <c r="Z26" s="27">
        <v>697.88502600390802</v>
      </c>
      <c r="AA26" s="27">
        <v>206.73755102144801</v>
      </c>
      <c r="AB26" s="27">
        <v>235.31296711572901</v>
      </c>
      <c r="AC26" s="27">
        <v>7.6081876804311301</v>
      </c>
      <c r="AD26" s="27">
        <v>134.251959308826</v>
      </c>
      <c r="AE26" s="27">
        <v>134.25197420292201</v>
      </c>
      <c r="AF26" s="27">
        <v>280.33288612796701</v>
      </c>
      <c r="AG26" s="27">
        <v>525.55244664588804</v>
      </c>
      <c r="AH26" s="27">
        <v>6.2517357462399596</v>
      </c>
      <c r="AI26" s="27">
        <v>5.8873744875234797</v>
      </c>
      <c r="AJ26" s="27">
        <v>41.690150208446298</v>
      </c>
      <c r="AK26" s="27">
        <v>19.7259487127887</v>
      </c>
      <c r="AL26" s="27">
        <v>244.404145325374</v>
      </c>
      <c r="AM26" s="27">
        <v>0</v>
      </c>
      <c r="AN26" s="27">
        <v>30213.856785330401</v>
      </c>
      <c r="AO26" s="27">
        <v>4547.4325177554701</v>
      </c>
      <c r="AP26" s="27">
        <v>35041.622189213798</v>
      </c>
      <c r="AQ26" s="27">
        <v>402.95775307677002</v>
      </c>
      <c r="AR26" s="27">
        <v>0.91329317195500304</v>
      </c>
      <c r="AS26" s="27">
        <v>7380.4125572810299</v>
      </c>
      <c r="AT26" s="27">
        <v>4.8214587013674102</v>
      </c>
      <c r="AU26" s="27">
        <v>1.03264891637317</v>
      </c>
      <c r="AV26" s="27">
        <v>408.06693585101198</v>
      </c>
      <c r="AW26" s="27">
        <v>7.6158933403881202</v>
      </c>
      <c r="AX26" s="27">
        <v>0.34411740504968602</v>
      </c>
      <c r="AY26" s="27">
        <v>0.27350599392626601</v>
      </c>
      <c r="AZ26" s="27">
        <v>2273.65896475614</v>
      </c>
      <c r="BA26" s="27">
        <v>1821.08713332153</v>
      </c>
      <c r="BB26" s="27">
        <v>452.57183143460202</v>
      </c>
      <c r="BC26" s="27">
        <v>3.8616265555537099</v>
      </c>
      <c r="BD26" s="27">
        <v>4.7262554715962003E-2</v>
      </c>
      <c r="BE26" s="27">
        <v>29.090204994571099</v>
      </c>
      <c r="BF26" s="27">
        <v>0.82029769650071305</v>
      </c>
      <c r="BG26" s="27">
        <v>42.238422581942999</v>
      </c>
      <c r="BH26" s="27">
        <v>6.3171897374846298</v>
      </c>
      <c r="BI26" s="27">
        <v>1.6044145076252301</v>
      </c>
      <c r="BJ26" s="27">
        <v>202.12027220467601</v>
      </c>
      <c r="BK26" s="27">
        <v>37.873046693496804</v>
      </c>
      <c r="BL26" s="27">
        <v>4.5322381289373102</v>
      </c>
      <c r="BM26" s="27">
        <v>1107.16131913556</v>
      </c>
      <c r="BN26" s="27">
        <v>0.22603184389071601</v>
      </c>
      <c r="BO26" s="27">
        <v>911.51311307836897</v>
      </c>
      <c r="BP26" s="27">
        <v>0</v>
      </c>
      <c r="BQ26" s="27">
        <v>0.45940233371308797</v>
      </c>
      <c r="BR26" s="27">
        <v>1633.69280757762</v>
      </c>
      <c r="BS26" s="27">
        <v>154.574779329552</v>
      </c>
      <c r="BT26" s="27">
        <v>13831.011079768699</v>
      </c>
      <c r="BU26" s="27">
        <v>2362.36293014477</v>
      </c>
      <c r="BV26" s="27">
        <f t="shared" si="14"/>
        <v>5087.4543226262404</v>
      </c>
      <c r="BW26" s="27">
        <f t="shared" si="15"/>
        <v>2346.5792485381598</v>
      </c>
      <c r="BY26" s="27">
        <f t="shared" si="0"/>
        <v>14757.066365797778</v>
      </c>
      <c r="CA26" s="31">
        <f t="shared" si="1"/>
        <v>7.9999973920801132E-3</v>
      </c>
      <c r="CB26" s="24">
        <f t="shared" si="2"/>
        <v>2.2344662716557544E-4</v>
      </c>
      <c r="CC26" s="24">
        <f t="shared" si="3"/>
        <v>2.5314518848777018E-4</v>
      </c>
      <c r="CD26" s="24">
        <f t="shared" si="4"/>
        <v>1.4067960268494161E-5</v>
      </c>
      <c r="CE26" s="24">
        <f t="shared" si="5"/>
        <v>-3.7200380330658649E-4</v>
      </c>
      <c r="CF26" s="24">
        <f t="shared" si="5"/>
        <v>-4.2501227512667768E-4</v>
      </c>
      <c r="CG26" s="24">
        <f t="shared" si="6"/>
        <v>-2.2124295482175291E-5</v>
      </c>
      <c r="CH26" s="24">
        <f t="shared" si="7"/>
        <v>2.4905521744618533E-4</v>
      </c>
      <c r="CI26" s="24">
        <f t="shared" si="8"/>
        <v>-3.5959461344964549E-5</v>
      </c>
      <c r="CJ26" s="24">
        <f t="shared" si="9"/>
        <v>2.8190236975711409E-4</v>
      </c>
      <c r="CK26" s="24">
        <f t="shared" si="10"/>
        <v>-9.1218322615625912E-5</v>
      </c>
      <c r="CL26" s="24">
        <f t="shared" si="11"/>
        <v>-3.4252060103706466E-5</v>
      </c>
      <c r="CM26" s="24">
        <f t="shared" si="12"/>
        <v>2.9049999081710143E-4</v>
      </c>
      <c r="CN26" s="24">
        <f t="shared" si="13"/>
        <v>6.457453867472754E-5</v>
      </c>
      <c r="CO26" s="24"/>
      <c r="CP26" s="24"/>
      <c r="CQ26" s="24"/>
      <c r="CR26" s="24"/>
      <c r="CS26" s="24"/>
    </row>
    <row r="27" spans="1:97" x14ac:dyDescent="0.3">
      <c r="A27" s="21" t="s">
        <v>113</v>
      </c>
      <c r="B27" s="27">
        <v>228110.51942</v>
      </c>
      <c r="C27" s="27">
        <v>302.60195741000001</v>
      </c>
      <c r="D27" s="27">
        <v>50517.308772999997</v>
      </c>
      <c r="E27" s="27">
        <v>2813.1326869999998</v>
      </c>
      <c r="F27" s="27">
        <v>2252.9870058000001</v>
      </c>
      <c r="G27" s="27">
        <v>1127.4882230999999</v>
      </c>
      <c r="H27" s="27">
        <v>18444.630628999999</v>
      </c>
      <c r="I27" s="27">
        <v>78.463221395999994</v>
      </c>
      <c r="J27" s="27">
        <v>471.49365977999997</v>
      </c>
      <c r="K27" s="27">
        <v>181.76864380000001</v>
      </c>
      <c r="L27" s="27">
        <v>13.099229834999999</v>
      </c>
      <c r="M27" s="27">
        <v>69.807673847000004</v>
      </c>
      <c r="N27" s="27">
        <v>27.567272244000002</v>
      </c>
      <c r="P27" s="29" t="s">
        <v>204</v>
      </c>
      <c r="Q27" s="27">
        <v>29.161175609034299</v>
      </c>
      <c r="R27" s="27">
        <v>13.099834749620801</v>
      </c>
      <c r="S27" s="27">
        <v>78.465700568648302</v>
      </c>
      <c r="T27" s="27">
        <v>78.466389824537998</v>
      </c>
      <c r="U27" s="27">
        <v>48.389710315150602</v>
      </c>
      <c r="V27" s="27">
        <v>471.63763354735403</v>
      </c>
      <c r="W27" s="27">
        <v>69.830417161828706</v>
      </c>
      <c r="X27" s="27">
        <v>693.51089520066898</v>
      </c>
      <c r="Y27" s="27">
        <v>228167.31100889001</v>
      </c>
      <c r="Z27" s="27">
        <v>1033.8427892334801</v>
      </c>
      <c r="AA27" s="27">
        <v>303.00075534324299</v>
      </c>
      <c r="AB27" s="27">
        <v>327.92183490398298</v>
      </c>
      <c r="AC27" s="27">
        <v>11.9814576449411</v>
      </c>
      <c r="AD27" s="27">
        <v>181.76636767384301</v>
      </c>
      <c r="AE27" s="27">
        <v>181.76635843950399</v>
      </c>
      <c r="AF27" s="27">
        <v>404.17091191322601</v>
      </c>
      <c r="AG27" s="27">
        <v>700.96731934974696</v>
      </c>
      <c r="AH27" s="27">
        <v>10.0597327656775</v>
      </c>
      <c r="AI27" s="27">
        <v>7.4343141465853098</v>
      </c>
      <c r="AJ27" s="27">
        <v>70.185541315526606</v>
      </c>
      <c r="AK27" s="27">
        <v>27.570911504650201</v>
      </c>
      <c r="AL27" s="27">
        <v>302.68956798227401</v>
      </c>
      <c r="AM27" s="27">
        <v>0</v>
      </c>
      <c r="AN27" s="27">
        <v>43447.277845202399</v>
      </c>
      <c r="AO27" s="27">
        <v>6669.8868184548801</v>
      </c>
      <c r="AP27" s="27">
        <v>50521.335575570498</v>
      </c>
      <c r="AQ27" s="27">
        <v>573.41954107761899</v>
      </c>
      <c r="AR27" s="27">
        <v>1.12449648858832</v>
      </c>
      <c r="AS27" s="27">
        <v>9637.4684623423</v>
      </c>
      <c r="AT27" s="27">
        <v>5.9373095079834801</v>
      </c>
      <c r="AU27" s="27">
        <v>1.27655714854191</v>
      </c>
      <c r="AV27" s="27">
        <v>504.57887652463398</v>
      </c>
      <c r="AW27" s="27">
        <v>9.3912977022327304</v>
      </c>
      <c r="AX27" s="27">
        <v>0.42619083626823601</v>
      </c>
      <c r="AY27" s="27">
        <v>0.33699972651664201</v>
      </c>
      <c r="AZ27" s="27">
        <v>2812.2166871489198</v>
      </c>
      <c r="BA27" s="27">
        <v>2252.1329395120001</v>
      </c>
      <c r="BB27" s="27">
        <v>560.08374763691995</v>
      </c>
      <c r="BC27" s="27">
        <v>4.7794172004607596</v>
      </c>
      <c r="BD27" s="27">
        <v>5.8534617525642499E-2</v>
      </c>
      <c r="BE27" s="27">
        <v>35.910073876882798</v>
      </c>
      <c r="BF27" s="27">
        <v>1.0150850782365199</v>
      </c>
      <c r="BG27" s="27">
        <v>51.983810005676801</v>
      </c>
      <c r="BH27" s="27">
        <v>7.7619081201739402</v>
      </c>
      <c r="BI27" s="27">
        <v>1.9780639902555699</v>
      </c>
      <c r="BJ27" s="27">
        <v>248.68344306839199</v>
      </c>
      <c r="BK27" s="27">
        <v>48.836753068571397</v>
      </c>
      <c r="BL27" s="27">
        <v>5.6065604369560704</v>
      </c>
      <c r="BM27" s="27">
        <v>1371.00506952826</v>
      </c>
      <c r="BN27" s="27">
        <v>0.27924565441447902</v>
      </c>
      <c r="BO27" s="27">
        <v>1127.4922734392601</v>
      </c>
      <c r="BP27" s="27">
        <v>0</v>
      </c>
      <c r="BQ27" s="27">
        <v>0.56825784737891405</v>
      </c>
      <c r="BR27" s="27">
        <v>2187.1467889966402</v>
      </c>
      <c r="BS27" s="27">
        <v>209.84262591630099</v>
      </c>
      <c r="BT27" s="27">
        <v>18449.752523024501</v>
      </c>
      <c r="BU27" s="27">
        <v>3151.4291436390599</v>
      </c>
      <c r="BV27" s="27">
        <f t="shared" si="14"/>
        <v>6643.2845328608964</v>
      </c>
      <c r="BW27" s="27">
        <f t="shared" si="15"/>
        <v>3129.3683294734378</v>
      </c>
      <c r="BY27" s="27">
        <f t="shared" si="0"/>
        <v>19777.036800505753</v>
      </c>
      <c r="CA27" s="31">
        <f t="shared" si="1"/>
        <v>8.0000044992607471E-3</v>
      </c>
      <c r="CB27" s="24">
        <f t="shared" si="2"/>
        <v>2.4896523419619946E-4</v>
      </c>
      <c r="CC27" s="24">
        <f t="shared" si="3"/>
        <v>2.8952414261913464E-4</v>
      </c>
      <c r="CD27" s="24">
        <f t="shared" si="4"/>
        <v>7.9711343860286622E-5</v>
      </c>
      <c r="CE27" s="24">
        <f t="shared" si="5"/>
        <v>-3.2561558696216579E-4</v>
      </c>
      <c r="CF27" s="24">
        <f t="shared" si="5"/>
        <v>-3.7908176381015003E-4</v>
      </c>
      <c r="CG27" s="24">
        <f t="shared" si="6"/>
        <v>3.592356156979314E-6</v>
      </c>
      <c r="CH27" s="24">
        <f t="shared" si="7"/>
        <v>2.7769024642047613E-4</v>
      </c>
      <c r="CI27" s="24">
        <f t="shared" si="8"/>
        <v>4.0381066206967302E-5</v>
      </c>
      <c r="CJ27" s="24">
        <f t="shared" si="9"/>
        <v>3.0535674100312053E-4</v>
      </c>
      <c r="CK27" s="24">
        <f t="shared" si="10"/>
        <v>-1.257290833138501E-5</v>
      </c>
      <c r="CL27" s="24">
        <f t="shared" si="11"/>
        <v>4.6179403554328639E-5</v>
      </c>
      <c r="CM27" s="24">
        <f t="shared" si="12"/>
        <v>3.2579963742309043E-4</v>
      </c>
      <c r="CN27" s="24">
        <f t="shared" si="13"/>
        <v>1.3201381036137511E-4</v>
      </c>
      <c r="CO27" s="24"/>
      <c r="CP27" s="24"/>
      <c r="CQ27" s="24"/>
      <c r="CR27" s="24"/>
      <c r="CS27" s="24"/>
    </row>
    <row r="28" spans="1:97" x14ac:dyDescent="0.3">
      <c r="A28" s="57" t="s">
        <v>114</v>
      </c>
      <c r="B28" s="27">
        <v>218101.96247</v>
      </c>
      <c r="C28" s="27">
        <v>298.29684675999999</v>
      </c>
      <c r="D28" s="27">
        <v>49732.665270999998</v>
      </c>
      <c r="E28" s="27">
        <v>1425.9423405</v>
      </c>
      <c r="F28" s="27">
        <v>980.71938090000003</v>
      </c>
      <c r="G28" s="27">
        <v>687.65891541999997</v>
      </c>
      <c r="H28" s="27">
        <v>17929.282685999999</v>
      </c>
      <c r="I28" s="27">
        <v>77.756349231000002</v>
      </c>
      <c r="J28" s="27">
        <v>467.01499481000002</v>
      </c>
      <c r="K28" s="27">
        <v>179.94917508</v>
      </c>
      <c r="L28" s="27">
        <v>13.000023948000001</v>
      </c>
      <c r="M28" s="27">
        <v>69.603586282999999</v>
      </c>
      <c r="N28" s="27">
        <v>27.332776004999999</v>
      </c>
      <c r="P28" s="29" t="s">
        <v>205</v>
      </c>
      <c r="Q28" s="27">
        <v>28.980867588632101</v>
      </c>
      <c r="R28" s="27">
        <v>13.0011565109561</v>
      </c>
      <c r="S28" s="27">
        <v>77.761946530336999</v>
      </c>
      <c r="T28" s="27">
        <v>77.7626027850783</v>
      </c>
      <c r="U28" s="27">
        <v>47.978170078837202</v>
      </c>
      <c r="V28" s="27">
        <v>467.17836700206499</v>
      </c>
      <c r="W28" s="27">
        <v>69.629789742711594</v>
      </c>
      <c r="X28" s="27">
        <v>685.85652295916702</v>
      </c>
      <c r="Y28" s="27">
        <v>218173.39980268601</v>
      </c>
      <c r="Z28" s="27">
        <v>1026.13177193963</v>
      </c>
      <c r="AA28" s="27">
        <v>300.562029284613</v>
      </c>
      <c r="AB28" s="27">
        <v>324.85378422636899</v>
      </c>
      <c r="AC28" s="27">
        <v>11.901164468757701</v>
      </c>
      <c r="AD28" s="27">
        <v>179.95349297042301</v>
      </c>
      <c r="AE28" s="27">
        <v>179.95348777403899</v>
      </c>
      <c r="AF28" s="27">
        <v>397.90421870886303</v>
      </c>
      <c r="AG28" s="27">
        <v>671.78154742829099</v>
      </c>
      <c r="AH28" s="27">
        <v>9.9431577567898994</v>
      </c>
      <c r="AI28" s="27">
        <v>7.3643420991308197</v>
      </c>
      <c r="AJ28" s="27">
        <v>69.796073951677698</v>
      </c>
      <c r="AK28" s="27">
        <v>27.3375658112918</v>
      </c>
      <c r="AL28" s="27">
        <v>298.391804768707</v>
      </c>
      <c r="AM28" s="27">
        <v>0</v>
      </c>
      <c r="AN28" s="27">
        <v>42775.307096413599</v>
      </c>
      <c r="AO28" s="27">
        <v>6564.8269196823103</v>
      </c>
      <c r="AP28" s="27">
        <v>49738.038234804801</v>
      </c>
      <c r="AQ28" s="27">
        <v>565.06199955333295</v>
      </c>
      <c r="AR28" s="27">
        <v>1.14932736101236</v>
      </c>
      <c r="AS28" s="27">
        <v>9305.79262938375</v>
      </c>
      <c r="AT28" s="27">
        <v>6.0644622038503702</v>
      </c>
      <c r="AU28" s="27">
        <v>1.27320623147428</v>
      </c>
      <c r="AV28" s="27">
        <v>502.56559170400601</v>
      </c>
      <c r="AW28" s="27">
        <v>9.5116177244994091</v>
      </c>
      <c r="AX28" s="27">
        <v>0.4201342955406</v>
      </c>
      <c r="AY28" s="27">
        <v>0.342935610046462</v>
      </c>
      <c r="AZ28" s="27">
        <v>1425.73726192342</v>
      </c>
      <c r="BA28" s="27">
        <v>980.517038771584</v>
      </c>
      <c r="BB28" s="27">
        <v>445.22022315183699</v>
      </c>
      <c r="BC28" s="27">
        <v>4.7310971762099197</v>
      </c>
      <c r="BD28" s="27">
        <v>5.7702379624883497E-2</v>
      </c>
      <c r="BE28" s="27">
        <v>36.136610670370402</v>
      </c>
      <c r="BF28" s="27">
        <v>1.0059589572137899</v>
      </c>
      <c r="BG28" s="27">
        <v>53.302958152967697</v>
      </c>
      <c r="BH28" s="27">
        <v>8.0347550879919698</v>
      </c>
      <c r="BI28" s="27">
        <v>2.0064821844496898</v>
      </c>
      <c r="BJ28" s="27">
        <v>255.438225268275</v>
      </c>
      <c r="BK28" s="27">
        <v>48.004267105954298</v>
      </c>
      <c r="BL28" s="27">
        <v>5.56764128893224</v>
      </c>
      <c r="BM28" s="27">
        <v>92.628766914135397</v>
      </c>
      <c r="BN28" s="27">
        <v>0.27956556098259999</v>
      </c>
      <c r="BO28" s="27">
        <v>687.87724761410198</v>
      </c>
      <c r="BP28" s="27">
        <v>0</v>
      </c>
      <c r="BQ28" s="27">
        <v>0.56305208701910903</v>
      </c>
      <c r="BR28" s="27">
        <v>2125.9670668681001</v>
      </c>
      <c r="BS28" s="27">
        <v>203.35110004038401</v>
      </c>
      <c r="BT28" s="27">
        <v>17934.975634517701</v>
      </c>
      <c r="BU28" s="27">
        <v>3085.20782375308</v>
      </c>
      <c r="BV28" s="27">
        <f t="shared" si="14"/>
        <v>6414.6542717475168</v>
      </c>
      <c r="BW28" s="27">
        <f t="shared" si="15"/>
        <v>3063.3337207151135</v>
      </c>
      <c r="BY28" s="27">
        <f t="shared" si="0"/>
        <v>19243.991177076339</v>
      </c>
      <c r="CA28" s="31">
        <f t="shared" si="1"/>
        <v>7.9999982474263463E-3</v>
      </c>
      <c r="CB28" s="24">
        <f t="shared" si="2"/>
        <v>3.275409898974841E-4</v>
      </c>
      <c r="CC28" s="24">
        <f t="shared" si="3"/>
        <v>3.1833393392659786E-4</v>
      </c>
      <c r="CD28" s="24">
        <f t="shared" si="4"/>
        <v>1.0803691649189848E-4</v>
      </c>
      <c r="CE28" s="24">
        <f t="shared" si="5"/>
        <v>-1.4381968383667305E-4</v>
      </c>
      <c r="CF28" s="24">
        <f t="shared" si="5"/>
        <v>-2.0632010782773236E-4</v>
      </c>
      <c r="CG28" s="24">
        <f t="shared" si="6"/>
        <v>3.1750071031748888E-4</v>
      </c>
      <c r="CH28" s="24">
        <f t="shared" si="7"/>
        <v>3.1752238042115176E-4</v>
      </c>
      <c r="CI28" s="24">
        <f t="shared" si="8"/>
        <v>8.0424996031136801E-5</v>
      </c>
      <c r="CJ28" s="24">
        <f t="shared" si="9"/>
        <v>3.4982215534949863E-4</v>
      </c>
      <c r="CK28" s="24">
        <f t="shared" si="10"/>
        <v>2.3966178433824581E-5</v>
      </c>
      <c r="CL28" s="24">
        <f t="shared" si="11"/>
        <v>8.7120066903714251E-5</v>
      </c>
      <c r="CM28" s="24">
        <f t="shared" si="12"/>
        <v>3.7646709186873605E-4</v>
      </c>
      <c r="CN28" s="24">
        <f t="shared" si="13"/>
        <v>1.7524038871587523E-4</v>
      </c>
      <c r="CO28" s="24"/>
      <c r="CP28" s="24"/>
      <c r="CQ28" s="24"/>
      <c r="CR28" s="24"/>
      <c r="CS28" s="24"/>
    </row>
    <row r="29" spans="1:97" x14ac:dyDescent="0.3">
      <c r="A29" s="21" t="s">
        <v>115</v>
      </c>
      <c r="B29" s="27">
        <v>105161.08878999999</v>
      </c>
      <c r="C29" s="27">
        <v>130.43451024999999</v>
      </c>
      <c r="D29" s="27">
        <v>18699.690208</v>
      </c>
      <c r="E29" s="27">
        <v>1210.6232150000001</v>
      </c>
      <c r="F29" s="27">
        <v>969.40221202999999</v>
      </c>
      <c r="G29" s="27">
        <v>496.13384848999999</v>
      </c>
      <c r="H29" s="27">
        <v>7667.6139082</v>
      </c>
      <c r="I29" s="27">
        <v>33.917562717000003</v>
      </c>
      <c r="J29" s="27">
        <v>202.94438676999999</v>
      </c>
      <c r="K29" s="27">
        <v>78.594393776000004</v>
      </c>
      <c r="L29" s="27">
        <v>5.6560793513999998</v>
      </c>
      <c r="M29" s="27">
        <v>30.121995975000001</v>
      </c>
      <c r="N29" s="27">
        <v>11.924149126</v>
      </c>
      <c r="P29" s="29" t="s">
        <v>206</v>
      </c>
      <c r="Q29" s="27">
        <v>12.6212794407299</v>
      </c>
      <c r="R29" s="27">
        <v>5.6560805743357703</v>
      </c>
      <c r="S29" s="27">
        <v>33.917129628361501</v>
      </c>
      <c r="T29" s="27">
        <v>33.917432883471598</v>
      </c>
      <c r="U29" s="27">
        <v>20.9236722597926</v>
      </c>
      <c r="V29" s="27">
        <v>203.00032652156199</v>
      </c>
      <c r="W29" s="27">
        <v>30.130506434868298</v>
      </c>
      <c r="X29" s="27">
        <v>300.75174141587399</v>
      </c>
      <c r="Y29" s="27">
        <v>105185.955028357</v>
      </c>
      <c r="Z29" s="27">
        <v>447.61961173488299</v>
      </c>
      <c r="AA29" s="27">
        <v>131.26898158815399</v>
      </c>
      <c r="AB29" s="27">
        <v>142.05604777261499</v>
      </c>
      <c r="AC29" s="27">
        <v>5.1853458150968903</v>
      </c>
      <c r="AD29" s="27">
        <v>78.589915837693496</v>
      </c>
      <c r="AE29" s="27">
        <v>78.589938940090406</v>
      </c>
      <c r="AF29" s="27">
        <v>149.60137853690199</v>
      </c>
      <c r="AG29" s="27">
        <v>290.93302163968701</v>
      </c>
      <c r="AH29" s="27">
        <v>4.3419724134591</v>
      </c>
      <c r="AI29" s="27">
        <v>3.2040298546669002</v>
      </c>
      <c r="AJ29" s="27">
        <v>30.3796197082447</v>
      </c>
      <c r="AK29" s="27">
        <v>11.925205841908401</v>
      </c>
      <c r="AL29" s="27">
        <v>130.467512811609</v>
      </c>
      <c r="AM29" s="27">
        <v>0</v>
      </c>
      <c r="AN29" s="27">
        <v>16136.632253399201</v>
      </c>
      <c r="AO29" s="27">
        <v>2413.94677932285</v>
      </c>
      <c r="AP29" s="27">
        <v>18700.180411259</v>
      </c>
      <c r="AQ29" s="27">
        <v>246.99648366650601</v>
      </c>
      <c r="AR29" s="27">
        <v>0.48114684876844199</v>
      </c>
      <c r="AS29" s="27">
        <v>3964.6886021627301</v>
      </c>
      <c r="AT29" s="27">
        <v>2.5409798177879899</v>
      </c>
      <c r="AU29" s="27">
        <v>0.54894919139976905</v>
      </c>
      <c r="AV29" s="27">
        <v>217.05800889564901</v>
      </c>
      <c r="AW29" s="27">
        <v>4.0260343689545097</v>
      </c>
      <c r="AX29" s="27">
        <v>0.18369768371390599</v>
      </c>
      <c r="AY29" s="27">
        <v>0.14432456026058599</v>
      </c>
      <c r="AZ29" s="27">
        <v>1210.16040040487</v>
      </c>
      <c r="BA29" s="27">
        <v>968.97888362494905</v>
      </c>
      <c r="BB29" s="27">
        <v>241.18151677992901</v>
      </c>
      <c r="BC29" s="27">
        <v>2.0583521387589001</v>
      </c>
      <c r="BD29" s="27">
        <v>2.5229775955290201E-2</v>
      </c>
      <c r="BE29" s="27">
        <v>15.415237255907</v>
      </c>
      <c r="BF29" s="27">
        <v>0.43706147974227899</v>
      </c>
      <c r="BG29" s="27">
        <v>22.232233193890899</v>
      </c>
      <c r="BH29" s="27">
        <v>3.3125964318193</v>
      </c>
      <c r="BI29" s="27">
        <v>0.84782270099263002</v>
      </c>
      <c r="BJ29" s="27">
        <v>106.318390625947</v>
      </c>
      <c r="BK29" s="27">
        <v>20.326770943487801</v>
      </c>
      <c r="BL29" s="27">
        <v>2.4130212944438001</v>
      </c>
      <c r="BM29" s="27">
        <v>590.81580824197897</v>
      </c>
      <c r="BN29" s="27">
        <v>0.119989118977937</v>
      </c>
      <c r="BO29" s="27">
        <v>496.11478990503599</v>
      </c>
      <c r="BP29" s="27">
        <v>0</v>
      </c>
      <c r="BQ29" s="27">
        <v>0.24454708283906801</v>
      </c>
      <c r="BR29" s="27">
        <v>908.79108517616601</v>
      </c>
      <c r="BS29" s="27">
        <v>87.804377526943199</v>
      </c>
      <c r="BT29" s="27">
        <v>7669.6245027199502</v>
      </c>
      <c r="BU29" s="27">
        <v>1310.2948419009299</v>
      </c>
      <c r="BV29" s="27">
        <f t="shared" si="14"/>
        <v>2732.9328828699699</v>
      </c>
      <c r="BW29" s="27">
        <f t="shared" si="15"/>
        <v>1300.752910364834</v>
      </c>
      <c r="BY29" s="27">
        <f t="shared" si="0"/>
        <v>8243.9394040904226</v>
      </c>
      <c r="CA29" s="31">
        <f t="shared" si="1"/>
        <v>7.9999965372970425E-3</v>
      </c>
      <c r="CB29" s="24">
        <f t="shared" si="2"/>
        <v>2.3645854795836864E-4</v>
      </c>
      <c r="CC29" s="24">
        <f t="shared" si="3"/>
        <v>2.5302016732960223E-4</v>
      </c>
      <c r="CD29" s="24">
        <f t="shared" si="4"/>
        <v>2.6214512301926318E-5</v>
      </c>
      <c r="CE29" s="24">
        <f t="shared" si="5"/>
        <v>-3.8229449873064932E-4</v>
      </c>
      <c r="CF29" s="24">
        <f t="shared" si="5"/>
        <v>-4.3669015791129384E-4</v>
      </c>
      <c r="CG29" s="24">
        <f t="shared" si="6"/>
        <v>-3.8414200163938804E-5</v>
      </c>
      <c r="CH29" s="24">
        <f t="shared" si="7"/>
        <v>2.6221906110844334E-4</v>
      </c>
      <c r="CI29" s="24">
        <f t="shared" si="8"/>
        <v>-3.8279144491627477E-6</v>
      </c>
      <c r="CJ29" s="24">
        <f t="shared" si="9"/>
        <v>2.7564079229937445E-4</v>
      </c>
      <c r="CK29" s="24">
        <f t="shared" si="10"/>
        <v>-5.6681344502700891E-5</v>
      </c>
      <c r="CL29" s="24">
        <f t="shared" si="11"/>
        <v>2.1621616219472455E-7</v>
      </c>
      <c r="CM29" s="24">
        <f t="shared" si="12"/>
        <v>2.8253306571585714E-4</v>
      </c>
      <c r="CN29" s="24">
        <f t="shared" si="13"/>
        <v>8.8619816578531233E-5</v>
      </c>
      <c r="CO29" s="24"/>
      <c r="CP29" s="24"/>
      <c r="CQ29" s="24"/>
      <c r="CR29" s="24"/>
      <c r="CS29" s="24"/>
    </row>
    <row r="30" spans="1:97" x14ac:dyDescent="0.3">
      <c r="A30" s="21" t="s">
        <v>116</v>
      </c>
      <c r="B30" s="27">
        <v>332721.05878999998</v>
      </c>
      <c r="C30" s="27">
        <v>425.20896390000001</v>
      </c>
      <c r="D30" s="27">
        <v>63088.590236999997</v>
      </c>
      <c r="E30" s="27">
        <v>2007.1210338999999</v>
      </c>
      <c r="F30" s="27">
        <v>1375.4175339999999</v>
      </c>
      <c r="G30" s="27">
        <v>997.18065366999997</v>
      </c>
      <c r="H30" s="27">
        <v>25463.517507</v>
      </c>
      <c r="I30" s="27">
        <v>110.51062989</v>
      </c>
      <c r="J30" s="27">
        <v>659.12149827999997</v>
      </c>
      <c r="K30" s="27">
        <v>255.54819248999999</v>
      </c>
      <c r="L30" s="27">
        <v>18.424995846000002</v>
      </c>
      <c r="M30" s="27">
        <v>97.940153756000001</v>
      </c>
      <c r="N30" s="27">
        <v>38.850635638</v>
      </c>
      <c r="P30" s="29" t="s">
        <v>207</v>
      </c>
      <c r="Q30" s="27">
        <v>41.022826166823798</v>
      </c>
      <c r="R30" s="27">
        <v>18.4250207337201</v>
      </c>
      <c r="S30" s="27">
        <v>110.509246107696</v>
      </c>
      <c r="T30" s="27">
        <v>110.510321068151</v>
      </c>
      <c r="U30" s="27">
        <v>68.191661758478105</v>
      </c>
      <c r="V30" s="27">
        <v>659.30938968319003</v>
      </c>
      <c r="W30" s="27">
        <v>97.969195479952404</v>
      </c>
      <c r="X30" s="27">
        <v>977.60963421279405</v>
      </c>
      <c r="Y30" s="27">
        <v>332797.85452978098</v>
      </c>
      <c r="Z30" s="27">
        <v>1456.5772037030499</v>
      </c>
      <c r="AA30" s="27">
        <v>427.24200107343898</v>
      </c>
      <c r="AB30" s="27">
        <v>462.915134698835</v>
      </c>
      <c r="AC30" s="27">
        <v>16.795515363276699</v>
      </c>
      <c r="AD30" s="27">
        <v>255.533032739883</v>
      </c>
      <c r="AE30" s="27">
        <v>255.53302595479499</v>
      </c>
      <c r="AF30" s="27">
        <v>504.71919881986503</v>
      </c>
      <c r="AG30" s="27">
        <v>964.37241979959197</v>
      </c>
      <c r="AH30" s="27">
        <v>14.107070818512801</v>
      </c>
      <c r="AI30" s="27">
        <v>10.4710967027351</v>
      </c>
      <c r="AJ30" s="27">
        <v>98.565208163073805</v>
      </c>
      <c r="AK30" s="27">
        <v>38.854247320981102</v>
      </c>
      <c r="AL30" s="27">
        <v>425.31638745658199</v>
      </c>
      <c r="AM30" s="27">
        <v>0</v>
      </c>
      <c r="AN30" s="27">
        <v>54399.539869927299</v>
      </c>
      <c r="AO30" s="27">
        <v>8185.6438773480604</v>
      </c>
      <c r="AP30" s="27">
        <v>63089.902946095201</v>
      </c>
      <c r="AQ30" s="27">
        <v>806.00474907086095</v>
      </c>
      <c r="AR30" s="27">
        <v>1.5937236415945999</v>
      </c>
      <c r="AS30" s="27">
        <v>13233.145877614999</v>
      </c>
      <c r="AT30" s="27">
        <v>8.4131197389727497</v>
      </c>
      <c r="AU30" s="27">
        <v>1.79862797312565</v>
      </c>
      <c r="AV30" s="27">
        <v>710.67442250478098</v>
      </c>
      <c r="AW30" s="27">
        <v>13.280642605312</v>
      </c>
      <c r="AX30" s="27">
        <v>0.59884333052243999</v>
      </c>
      <c r="AY30" s="27">
        <v>0.477116040080027</v>
      </c>
      <c r="AZ30" s="27">
        <v>2006.6822231175499</v>
      </c>
      <c r="BA30" s="27">
        <v>1375.0228138019199</v>
      </c>
      <c r="BB30" s="27">
        <v>631.65940931562898</v>
      </c>
      <c r="BC30" s="27">
        <v>6.72221693083549</v>
      </c>
      <c r="BD30" s="27">
        <v>8.2247702331938802E-2</v>
      </c>
      <c r="BE30" s="27">
        <v>50.702633218362301</v>
      </c>
      <c r="BF30" s="27">
        <v>1.42807221162166</v>
      </c>
      <c r="BG30" s="27">
        <v>73.724423241124995</v>
      </c>
      <c r="BH30" s="27">
        <v>11.0344560887801</v>
      </c>
      <c r="BI30" s="27">
        <v>2.7980828081372602</v>
      </c>
      <c r="BJ30" s="27">
        <v>352.83520469143502</v>
      </c>
      <c r="BK30" s="27">
        <v>67.606278757974195</v>
      </c>
      <c r="BL30" s="27">
        <v>7.8915319997574898</v>
      </c>
      <c r="BM30" s="27">
        <v>130.573641066596</v>
      </c>
      <c r="BN30" s="27">
        <v>0.393808008553933</v>
      </c>
      <c r="BO30" s="27">
        <v>997.42781395018596</v>
      </c>
      <c r="BP30" s="27">
        <v>0</v>
      </c>
      <c r="BQ30" s="27">
        <v>0.79978788341882301</v>
      </c>
      <c r="BR30" s="27">
        <v>3019.0378284298599</v>
      </c>
      <c r="BS30" s="27">
        <v>290.26945511176399</v>
      </c>
      <c r="BT30" s="27">
        <v>25470.179642961401</v>
      </c>
      <c r="BU30" s="27">
        <v>4358.0245972587099</v>
      </c>
      <c r="BV30" s="27">
        <f t="shared" si="14"/>
        <v>9121.8512074368482</v>
      </c>
      <c r="BW30" s="27">
        <f t="shared" si="15"/>
        <v>4326.935442678212</v>
      </c>
      <c r="BY30" s="27">
        <f t="shared" si="0"/>
        <v>27338.110015118968</v>
      </c>
      <c r="CA30" s="31">
        <f t="shared" si="1"/>
        <v>7.9999996077201666E-3</v>
      </c>
      <c r="CB30" s="24">
        <f t="shared" si="2"/>
        <v>2.308111787702185E-4</v>
      </c>
      <c r="CC30" s="24">
        <f t="shared" si="3"/>
        <v>2.5263709305818247E-4</v>
      </c>
      <c r="CD30" s="24">
        <f t="shared" si="4"/>
        <v>2.0807393068580986E-5</v>
      </c>
      <c r="CE30" s="24">
        <f t="shared" si="5"/>
        <v>-2.1862696620609173E-4</v>
      </c>
      <c r="CF30" s="24">
        <f t="shared" si="5"/>
        <v>-2.8698208967284735E-4</v>
      </c>
      <c r="CG30" s="24">
        <f t="shared" si="6"/>
        <v>2.478590807757367E-4</v>
      </c>
      <c r="CH30" s="24">
        <f t="shared" si="7"/>
        <v>2.6163455066915292E-4</v>
      </c>
      <c r="CI30" s="24">
        <f t="shared" si="8"/>
        <v>-2.7944990387882885E-6</v>
      </c>
      <c r="CJ30" s="24">
        <f t="shared" si="9"/>
        <v>2.8506338160775208E-4</v>
      </c>
      <c r="CK30" s="24">
        <f t="shared" si="10"/>
        <v>-5.9349021635482452E-5</v>
      </c>
      <c r="CL30" s="24">
        <f t="shared" si="11"/>
        <v>1.3507585188153119E-6</v>
      </c>
      <c r="CM30" s="24">
        <f t="shared" si="12"/>
        <v>2.9652520277592562E-4</v>
      </c>
      <c r="CN30" s="24">
        <f t="shared" si="13"/>
        <v>9.2963291894497191E-5</v>
      </c>
      <c r="CO30" s="24"/>
      <c r="CP30" s="24"/>
      <c r="CQ30" s="24"/>
      <c r="CR30" s="24"/>
      <c r="CS30" s="24"/>
    </row>
    <row r="31" spans="1:97" x14ac:dyDescent="0.3">
      <c r="A31" s="21" t="s">
        <v>117</v>
      </c>
      <c r="B31" s="27">
        <v>33646.522555000003</v>
      </c>
      <c r="C31" s="27">
        <v>64.708183607999999</v>
      </c>
      <c r="D31" s="27">
        <v>9597.5497730999996</v>
      </c>
      <c r="E31" s="27">
        <v>616.12081179999996</v>
      </c>
      <c r="F31" s="27">
        <v>494.65942869999998</v>
      </c>
      <c r="G31" s="27">
        <v>230.66910917000001</v>
      </c>
      <c r="H31" s="27">
        <v>3296.7890957999998</v>
      </c>
      <c r="I31" s="27">
        <v>15.408615282</v>
      </c>
      <c r="J31" s="27">
        <v>85.928429577000003</v>
      </c>
      <c r="K31" s="27">
        <v>36.038198225000002</v>
      </c>
      <c r="L31" s="27">
        <v>2.5615929516999998</v>
      </c>
      <c r="M31" s="27">
        <v>13.031320227</v>
      </c>
      <c r="N31" s="27">
        <v>5.3081372653000001</v>
      </c>
      <c r="P31" s="29" t="s">
        <v>208</v>
      </c>
      <c r="Q31" s="27">
        <v>5.1232254953707299</v>
      </c>
      <c r="R31" s="27">
        <v>2.5615222427798798</v>
      </c>
      <c r="S31" s="27">
        <v>15.408010743717099</v>
      </c>
      <c r="T31" s="27">
        <v>15.4081463611505</v>
      </c>
      <c r="U31" s="27">
        <v>9.4183026093850692</v>
      </c>
      <c r="V31" s="27">
        <v>85.953753311969805</v>
      </c>
      <c r="W31" s="27">
        <v>13.0351748320918</v>
      </c>
      <c r="X31" s="27">
        <v>130.94236897491399</v>
      </c>
      <c r="Y31" s="27">
        <v>33655.977113819099</v>
      </c>
      <c r="Z31" s="27">
        <v>188.786877472279</v>
      </c>
      <c r="AA31" s="27">
        <v>55.711522352631398</v>
      </c>
      <c r="AB31" s="27">
        <v>62.955079034630202</v>
      </c>
      <c r="AC31" s="27">
        <v>2.0828762434274299</v>
      </c>
      <c r="AD31" s="27">
        <v>36.035098337521198</v>
      </c>
      <c r="AE31" s="27">
        <v>36.035099085535698</v>
      </c>
      <c r="AF31" s="27">
        <v>76.782875398512999</v>
      </c>
      <c r="AG31" s="27">
        <v>118.42818955665</v>
      </c>
      <c r="AH31" s="27">
        <v>1.6661973086412301</v>
      </c>
      <c r="AI31" s="27">
        <v>1.58013492317884</v>
      </c>
      <c r="AJ31" s="27">
        <v>11.455248654042499</v>
      </c>
      <c r="AK31" s="27">
        <v>5.3085121334494598</v>
      </c>
      <c r="AL31" s="27">
        <v>64.724591034904606</v>
      </c>
      <c r="AM31" s="27">
        <v>0</v>
      </c>
      <c r="AN31" s="27">
        <v>8268.2774870395697</v>
      </c>
      <c r="AO31" s="27">
        <v>1252.8024388785</v>
      </c>
      <c r="AP31" s="27">
        <v>9597.8628013165908</v>
      </c>
      <c r="AQ31" s="27">
        <v>105.178203261297</v>
      </c>
      <c r="AR31" s="27">
        <v>0.26601538352155202</v>
      </c>
      <c r="AS31" s="27">
        <v>1697.8647588425699</v>
      </c>
      <c r="AT31" s="27">
        <v>1.4019365038002101</v>
      </c>
      <c r="AU31" s="27">
        <v>0.28222697178634998</v>
      </c>
      <c r="AV31" s="27">
        <v>111.117045674256</v>
      </c>
      <c r="AW31" s="27">
        <v>2.1670300045745901</v>
      </c>
      <c r="AX31" s="27">
        <v>9.1132295507531505E-2</v>
      </c>
      <c r="AY31" s="27">
        <v>7.8778920396611399E-2</v>
      </c>
      <c r="AZ31" s="27">
        <v>615.90542864666998</v>
      </c>
      <c r="BA31" s="27">
        <v>494.46204510307098</v>
      </c>
      <c r="BB31" s="27">
        <v>121.443383543599</v>
      </c>
      <c r="BC31" s="27">
        <v>1.0343177681509199</v>
      </c>
      <c r="BD31" s="27">
        <v>1.25165063686017E-2</v>
      </c>
      <c r="BE31" s="27">
        <v>8.1395336022972096</v>
      </c>
      <c r="BF31" s="27">
        <v>0.220389696368436</v>
      </c>
      <c r="BG31" s="27">
        <v>12.4013681388029</v>
      </c>
      <c r="BH31" s="27">
        <v>1.8995766702491701</v>
      </c>
      <c r="BI31" s="27">
        <v>0.458278128386161</v>
      </c>
      <c r="BJ31" s="27">
        <v>59.604462408439197</v>
      </c>
      <c r="BK31" s="27">
        <v>9.4703370121437107</v>
      </c>
      <c r="BL31" s="27">
        <v>1.22442186059072</v>
      </c>
      <c r="BM31" s="27">
        <v>294.000616103661</v>
      </c>
      <c r="BN31" s="27">
        <v>6.2398465913788198E-2</v>
      </c>
      <c r="BO31" s="27">
        <v>230.66053227952301</v>
      </c>
      <c r="BP31" s="27">
        <v>0</v>
      </c>
      <c r="BQ31" s="27">
        <v>0.12353073006896</v>
      </c>
      <c r="BR31" s="27">
        <v>388.77249395176898</v>
      </c>
      <c r="BS31" s="27">
        <v>36.681219527941899</v>
      </c>
      <c r="BT31" s="27">
        <v>3297.7508730854202</v>
      </c>
      <c r="BU31" s="27">
        <v>578.00234895068797</v>
      </c>
      <c r="BV31" s="27">
        <f t="shared" si="14"/>
        <v>1170.3694528684441</v>
      </c>
      <c r="BW31" s="27">
        <f t="shared" si="15"/>
        <v>573.75475272405515</v>
      </c>
      <c r="BY31" s="27">
        <f t="shared" si="0"/>
        <v>3541.6397772948367</v>
      </c>
      <c r="CA31" s="31">
        <f t="shared" si="1"/>
        <v>7.999997185621395E-3</v>
      </c>
      <c r="CB31" s="24">
        <f t="shared" si="2"/>
        <v>2.8099661127360258E-4</v>
      </c>
      <c r="CC31" s="24">
        <f t="shared" si="3"/>
        <v>2.5356030705486152E-4</v>
      </c>
      <c r="CD31" s="24">
        <f t="shared" si="4"/>
        <v>3.2615430395427304E-5</v>
      </c>
      <c r="CE31" s="24">
        <f t="shared" si="5"/>
        <v>-3.4957941560314753E-4</v>
      </c>
      <c r="CF31" s="24">
        <f t="shared" si="5"/>
        <v>-3.9902928252624E-4</v>
      </c>
      <c r="CG31" s="24">
        <f t="shared" si="6"/>
        <v>-3.7182657477907022E-5</v>
      </c>
      <c r="CH31" s="24">
        <f t="shared" si="7"/>
        <v>2.9173151738629927E-4</v>
      </c>
      <c r="CI31" s="24">
        <f t="shared" si="8"/>
        <v>-3.0432380906234803E-5</v>
      </c>
      <c r="CJ31" s="24">
        <f t="shared" si="9"/>
        <v>2.9470729413377789E-4</v>
      </c>
      <c r="CK31" s="24">
        <f t="shared" si="10"/>
        <v>-8.5995960312853454E-5</v>
      </c>
      <c r="CL31" s="24">
        <f t="shared" si="11"/>
        <v>-2.7603495736131368E-5</v>
      </c>
      <c r="CM31" s="24">
        <f t="shared" si="12"/>
        <v>2.957954393456528E-4</v>
      </c>
      <c r="CN31" s="24">
        <f t="shared" si="13"/>
        <v>7.0621412130826672E-5</v>
      </c>
      <c r="CO31" s="24"/>
      <c r="CP31" s="24"/>
      <c r="CQ31" s="24"/>
      <c r="CR31" s="24"/>
      <c r="CS31" s="24"/>
    </row>
    <row r="32" spans="1:97" x14ac:dyDescent="0.3">
      <c r="A32" s="21" t="s">
        <v>118</v>
      </c>
      <c r="B32" s="27">
        <v>271892.39048</v>
      </c>
      <c r="C32" s="27">
        <v>463.45899049000002</v>
      </c>
      <c r="D32" s="27">
        <v>73640.795415999994</v>
      </c>
      <c r="E32" s="27">
        <v>4307.5605636999999</v>
      </c>
      <c r="F32" s="27">
        <v>3449.7655338999998</v>
      </c>
      <c r="G32" s="27">
        <v>1714.2702148999999</v>
      </c>
      <c r="H32" s="27">
        <v>24387.698494</v>
      </c>
      <c r="I32" s="27">
        <v>108.52697524</v>
      </c>
      <c r="J32" s="27">
        <v>606.46326496999995</v>
      </c>
      <c r="K32" s="27">
        <v>254.70230863</v>
      </c>
      <c r="L32" s="27">
        <v>17.947570581000001</v>
      </c>
      <c r="M32" s="27">
        <v>89.879450845999997</v>
      </c>
      <c r="N32" s="27">
        <v>37.328368638000001</v>
      </c>
      <c r="P32" s="29" t="s">
        <v>209</v>
      </c>
      <c r="Q32" s="27">
        <v>35.377259988819098</v>
      </c>
      <c r="R32" s="27">
        <v>17.8285244018955</v>
      </c>
      <c r="S32" s="27">
        <v>107.797643783187</v>
      </c>
      <c r="T32" s="27">
        <v>107.79860167600199</v>
      </c>
      <c r="U32" s="27">
        <v>65.810284114304096</v>
      </c>
      <c r="V32" s="27">
        <v>602.83951737098903</v>
      </c>
      <c r="W32" s="27">
        <v>89.374009397260593</v>
      </c>
      <c r="X32" s="27">
        <v>921.42842408215097</v>
      </c>
      <c r="Y32" s="27">
        <v>269991.57475443202</v>
      </c>
      <c r="Z32" s="27">
        <v>1312.6361927109001</v>
      </c>
      <c r="AA32" s="27">
        <v>388.55976495439199</v>
      </c>
      <c r="AB32" s="27">
        <v>441.73454468235298</v>
      </c>
      <c r="AC32" s="27">
        <v>14.390758579102201</v>
      </c>
      <c r="AD32" s="27">
        <v>252.955898728835</v>
      </c>
      <c r="AE32" s="27">
        <v>252.95588734312699</v>
      </c>
      <c r="AF32" s="27">
        <v>584.30035700259498</v>
      </c>
      <c r="AG32" s="27">
        <v>916.17590668926005</v>
      </c>
      <c r="AH32" s="27">
        <v>11.709140418114499</v>
      </c>
      <c r="AI32" s="27">
        <v>11.0671125321948</v>
      </c>
      <c r="AJ32" s="27">
        <v>78.657505206303</v>
      </c>
      <c r="AK32" s="27">
        <v>37.085863835605899</v>
      </c>
      <c r="AL32" s="27">
        <v>459.888692407392</v>
      </c>
      <c r="AM32" s="27">
        <v>0</v>
      </c>
      <c r="AN32" s="27">
        <v>62826.160574215799</v>
      </c>
      <c r="AO32" s="27">
        <v>9627.0751211097995</v>
      </c>
      <c r="AP32" s="27">
        <v>73037.5360523282</v>
      </c>
      <c r="AQ32" s="27">
        <v>748.693148624316</v>
      </c>
      <c r="AR32" s="27">
        <v>1.7072726980715001</v>
      </c>
      <c r="AS32" s="27">
        <v>12719.179891289799</v>
      </c>
      <c r="AT32" s="27">
        <v>9.0164714911511901</v>
      </c>
      <c r="AU32" s="27">
        <v>1.9406020351967901</v>
      </c>
      <c r="AV32" s="27">
        <v>766.69259470780503</v>
      </c>
      <c r="AW32" s="27">
        <v>14.2734642818168</v>
      </c>
      <c r="AX32" s="27">
        <v>0.64868699361210802</v>
      </c>
      <c r="AY32" s="27">
        <v>0.51176166375105403</v>
      </c>
      <c r="AZ32" s="27">
        <v>4276.3705118514099</v>
      </c>
      <c r="BA32" s="27">
        <v>3424.2460647430498</v>
      </c>
      <c r="BB32" s="27">
        <v>852.12444710836201</v>
      </c>
      <c r="BC32" s="27">
        <v>7.2756329973489402</v>
      </c>
      <c r="BD32" s="27">
        <v>8.90768370508771E-2</v>
      </c>
      <c r="BE32" s="27">
        <v>54.599917803975998</v>
      </c>
      <c r="BF32" s="27">
        <v>1.5437796394340699</v>
      </c>
      <c r="BG32" s="27">
        <v>78.942320505740199</v>
      </c>
      <c r="BH32" s="27">
        <v>11.7777699373336</v>
      </c>
      <c r="BI32" s="27">
        <v>3.0053954279446802</v>
      </c>
      <c r="BJ32" s="27">
        <v>377.62145309501301</v>
      </c>
      <c r="BK32" s="27">
        <v>67.042273290462205</v>
      </c>
      <c r="BL32" s="27">
        <v>8.5304383462028106</v>
      </c>
      <c r="BM32" s="27">
        <v>2085.64478522021</v>
      </c>
      <c r="BN32" s="27">
        <v>0.42464106139321001</v>
      </c>
      <c r="BO32" s="27">
        <v>1701.16060761322</v>
      </c>
      <c r="BP32" s="27">
        <v>0</v>
      </c>
      <c r="BQ32" s="27">
        <v>0.86396482814114295</v>
      </c>
      <c r="BR32" s="27">
        <v>2858.5156681491098</v>
      </c>
      <c r="BS32" s="27">
        <v>273.39888597656699</v>
      </c>
      <c r="BT32" s="27">
        <v>24242.002277815402</v>
      </c>
      <c r="BU32" s="27">
        <v>4144.2354186458397</v>
      </c>
      <c r="BV32" s="27">
        <f t="shared" si="14"/>
        <v>8767.5649858307934</v>
      </c>
      <c r="BW32" s="27">
        <f t="shared" si="15"/>
        <v>4114.5612328609086</v>
      </c>
      <c r="BY32" s="27">
        <f t="shared" si="0"/>
        <v>25973.06920464514</v>
      </c>
      <c r="CA32" s="31">
        <f t="shared" si="1"/>
        <v>8.0000009390235917E-3</v>
      </c>
      <c r="CB32" s="24">
        <f t="shared" si="2"/>
        <v>-6.9910589340594458E-3</v>
      </c>
      <c r="CC32" s="24">
        <f t="shared" si="3"/>
        <v>-7.7035900821198012E-3</v>
      </c>
      <c r="CD32" s="24">
        <f t="shared" si="4"/>
        <v>-8.1919180837734841E-3</v>
      </c>
      <c r="CE32" s="24">
        <f t="shared" si="5"/>
        <v>-7.2407691981001719E-3</v>
      </c>
      <c r="CF32" s="24">
        <f t="shared" si="5"/>
        <v>-7.3974503212396372E-3</v>
      </c>
      <c r="CG32" s="24">
        <f t="shared" si="6"/>
        <v>-7.6473400592476926E-3</v>
      </c>
      <c r="CH32" s="24">
        <f t="shared" si="7"/>
        <v>-5.9741683382072159E-3</v>
      </c>
      <c r="CI32" s="24">
        <f t="shared" si="8"/>
        <v>-6.7114518062192071E-3</v>
      </c>
      <c r="CJ32" s="24">
        <f t="shared" si="9"/>
        <v>-5.9752136828768723E-3</v>
      </c>
      <c r="CK32" s="24">
        <f t="shared" si="10"/>
        <v>-6.8567155761827059E-3</v>
      </c>
      <c r="CL32" s="24">
        <f t="shared" si="11"/>
        <v>-6.632996848639109E-3</v>
      </c>
      <c r="CM32" s="24">
        <f t="shared" si="12"/>
        <v>-5.6235484750060457E-3</v>
      </c>
      <c r="CN32" s="24">
        <f t="shared" si="13"/>
        <v>-6.4965282770818329E-3</v>
      </c>
      <c r="CO32" s="24"/>
      <c r="CP32" s="24"/>
      <c r="CQ32" s="24"/>
      <c r="CR32" s="24"/>
      <c r="CS32" s="24"/>
    </row>
    <row r="33" spans="1:97" x14ac:dyDescent="0.3">
      <c r="A33" s="21" t="s">
        <v>119</v>
      </c>
      <c r="B33" s="27">
        <v>100411.74373</v>
      </c>
      <c r="C33" s="27">
        <v>154.32923106000001</v>
      </c>
      <c r="D33" s="27">
        <v>22360.821401000001</v>
      </c>
      <c r="E33" s="27">
        <v>1432.3997532000001</v>
      </c>
      <c r="F33" s="27">
        <v>1146.9892299999999</v>
      </c>
      <c r="G33" s="27">
        <v>590.39018152000006</v>
      </c>
      <c r="H33" s="27">
        <v>8588.4477385999999</v>
      </c>
      <c r="I33" s="27">
        <v>36.306274768000002</v>
      </c>
      <c r="J33" s="27">
        <v>204.98210277000001</v>
      </c>
      <c r="K33" s="27">
        <v>85.228666856999993</v>
      </c>
      <c r="L33" s="27">
        <v>5.9943028617999996</v>
      </c>
      <c r="M33" s="27">
        <v>30.029783500000001</v>
      </c>
      <c r="N33" s="27">
        <v>12.501388757999999</v>
      </c>
      <c r="P33" s="29" t="s">
        <v>210</v>
      </c>
      <c r="Q33" s="27">
        <v>11.924753288695699</v>
      </c>
      <c r="R33" s="27">
        <v>5.9940978119070802</v>
      </c>
      <c r="S33" s="27">
        <v>36.304698123185602</v>
      </c>
      <c r="T33" s="27">
        <v>36.305035491460501</v>
      </c>
      <c r="U33" s="27">
        <v>22.177816961738699</v>
      </c>
      <c r="V33" s="27">
        <v>205.039130389799</v>
      </c>
      <c r="W33" s="27">
        <v>30.0381698824723</v>
      </c>
      <c r="X33" s="27">
        <v>311.63196022206699</v>
      </c>
      <c r="Y33" s="27">
        <v>100438.199193769</v>
      </c>
      <c r="Z33" s="27">
        <v>443.06775879925198</v>
      </c>
      <c r="AA33" s="27">
        <v>131.304131643754</v>
      </c>
      <c r="AB33" s="27">
        <v>149.32451388690299</v>
      </c>
      <c r="AC33" s="27">
        <v>4.8475732721649001</v>
      </c>
      <c r="AD33" s="27">
        <v>85.221161692660402</v>
      </c>
      <c r="AE33" s="27">
        <v>85.221195340077003</v>
      </c>
      <c r="AF33" s="27">
        <v>178.889569739358</v>
      </c>
      <c r="AG33" s="27">
        <v>332.31826895591303</v>
      </c>
      <c r="AH33" s="27">
        <v>3.9998550709792302</v>
      </c>
      <c r="AI33" s="27">
        <v>3.7135514972976802</v>
      </c>
      <c r="AJ33" s="27">
        <v>26.582451226579298</v>
      </c>
      <c r="AK33" s="27">
        <v>12.502183675339801</v>
      </c>
      <c r="AL33" s="27">
        <v>154.36817662549501</v>
      </c>
      <c r="AM33" s="27">
        <v>0</v>
      </c>
      <c r="AN33" s="27">
        <v>19277.461815836901</v>
      </c>
      <c r="AO33" s="27">
        <v>2904.8616751599702</v>
      </c>
      <c r="AP33" s="27">
        <v>22361.213060736201</v>
      </c>
      <c r="AQ33" s="27">
        <v>256.15780912570102</v>
      </c>
      <c r="AR33" s="27">
        <v>0.569291579887233</v>
      </c>
      <c r="AS33" s="27">
        <v>4569.6494452262696</v>
      </c>
      <c r="AT33" s="27">
        <v>3.0064783017796799</v>
      </c>
      <c r="AU33" s="27">
        <v>0.64951286474092895</v>
      </c>
      <c r="AV33" s="27">
        <v>256.82327550609801</v>
      </c>
      <c r="AW33" s="27">
        <v>4.7635888126457102</v>
      </c>
      <c r="AX33" s="27">
        <v>0.217349596719522</v>
      </c>
      <c r="AY33" s="27">
        <v>0.170764008664164</v>
      </c>
      <c r="AZ33" s="27">
        <v>1431.8597368456899</v>
      </c>
      <c r="BA33" s="27">
        <v>1146.49536816675</v>
      </c>
      <c r="BB33" s="27">
        <v>285.36436867893502</v>
      </c>
      <c r="BC33" s="27">
        <v>2.4354354499909001</v>
      </c>
      <c r="BD33" s="27">
        <v>2.98517095851452E-2</v>
      </c>
      <c r="BE33" s="27">
        <v>18.2392243246967</v>
      </c>
      <c r="BF33" s="27">
        <v>0.51712901910856102</v>
      </c>
      <c r="BG33" s="27">
        <v>26.305048011155399</v>
      </c>
      <c r="BH33" s="27">
        <v>3.9194758114386801</v>
      </c>
      <c r="BI33" s="27">
        <v>1.0031399713399101</v>
      </c>
      <c r="BJ33" s="27">
        <v>125.795574044985</v>
      </c>
      <c r="BK33" s="27">
        <v>23.222711111302701</v>
      </c>
      <c r="BL33" s="27">
        <v>2.8550714323980202</v>
      </c>
      <c r="BM33" s="27">
        <v>699.05318707871004</v>
      </c>
      <c r="BN33" s="27">
        <v>0.14197064281265601</v>
      </c>
      <c r="BO33" s="27">
        <v>590.37528452961601</v>
      </c>
      <c r="BP33" s="27">
        <v>0</v>
      </c>
      <c r="BQ33" s="27">
        <v>0.28933947244118202</v>
      </c>
      <c r="BR33" s="27">
        <v>1013.96872030449</v>
      </c>
      <c r="BS33" s="27">
        <v>97.157800231121499</v>
      </c>
      <c r="BT33" s="27">
        <v>8590.8049416601898</v>
      </c>
      <c r="BU33" s="27">
        <v>1452.3136477619501</v>
      </c>
      <c r="BV33" s="27">
        <f t="shared" si="14"/>
        <v>3149.9435353472427</v>
      </c>
      <c r="BW33" s="27">
        <f t="shared" si="15"/>
        <v>1442.3100484729084</v>
      </c>
      <c r="BY33" s="27">
        <f t="shared" si="0"/>
        <v>9180.2170982642656</v>
      </c>
      <c r="CA33" s="31">
        <f t="shared" si="1"/>
        <v>7.999993974095624E-3</v>
      </c>
      <c r="CB33" s="24">
        <f t="shared" si="2"/>
        <v>2.6346981723710032E-4</v>
      </c>
      <c r="CC33" s="24">
        <f t="shared" si="3"/>
        <v>2.5235378435765785E-4</v>
      </c>
      <c r="CD33" s="24">
        <f t="shared" si="4"/>
        <v>1.7515444946171156E-5</v>
      </c>
      <c r="CE33" s="24">
        <f t="shared" si="5"/>
        <v>-3.7700115006567047E-4</v>
      </c>
      <c r="CF33" s="24">
        <f t="shared" si="5"/>
        <v>-4.3057233697814786E-4</v>
      </c>
      <c r="CG33" s="24">
        <f t="shared" si="6"/>
        <v>-2.5232449404378499E-5</v>
      </c>
      <c r="CH33" s="24">
        <f t="shared" si="7"/>
        <v>2.7446206019228551E-4</v>
      </c>
      <c r="CI33" s="24">
        <f t="shared" si="8"/>
        <v>-3.4133949225573218E-5</v>
      </c>
      <c r="CJ33" s="24">
        <f t="shared" si="9"/>
        <v>2.7820779974617953E-4</v>
      </c>
      <c r="CK33" s="24">
        <f t="shared" si="10"/>
        <v>-8.7664364567926689E-5</v>
      </c>
      <c r="CL33" s="24">
        <f t="shared" si="11"/>
        <v>-3.4207462927188309E-5</v>
      </c>
      <c r="CM33" s="24">
        <f t="shared" si="12"/>
        <v>2.7926882897104296E-4</v>
      </c>
      <c r="CN33" s="24">
        <f t="shared" si="13"/>
        <v>6.3586322702965679E-5</v>
      </c>
      <c r="CO33" s="24"/>
      <c r="CP33" s="24"/>
      <c r="CQ33" s="24"/>
      <c r="CR33" s="24"/>
      <c r="CS33" s="24"/>
    </row>
    <row r="34" spans="1:97" x14ac:dyDescent="0.3">
      <c r="A34" s="21" t="s">
        <v>120</v>
      </c>
      <c r="B34" s="27">
        <v>124739.15300000001</v>
      </c>
      <c r="C34" s="27">
        <v>186.59549808</v>
      </c>
      <c r="D34" s="27">
        <v>30486.774841999999</v>
      </c>
      <c r="E34" s="27">
        <v>1754.1727653999999</v>
      </c>
      <c r="F34" s="27">
        <v>1406.5168157999999</v>
      </c>
      <c r="G34" s="27">
        <v>673.39805908000005</v>
      </c>
      <c r="H34" s="27">
        <v>10915.325634000001</v>
      </c>
      <c r="I34" s="27">
        <v>48.532072817</v>
      </c>
      <c r="J34" s="27">
        <v>289.69567518999997</v>
      </c>
      <c r="K34" s="27">
        <v>112.25301016</v>
      </c>
      <c r="L34" s="27">
        <v>8.1266223227999994</v>
      </c>
      <c r="M34" s="27">
        <v>43.570508232999998</v>
      </c>
      <c r="N34" s="27">
        <v>17.047437812999998</v>
      </c>
      <c r="P34" s="29" t="s">
        <v>211</v>
      </c>
      <c r="Q34" s="27">
        <v>18.0293018973329</v>
      </c>
      <c r="R34" s="27">
        <v>8.1096897601856597</v>
      </c>
      <c r="S34" s="27">
        <v>48.429440562692001</v>
      </c>
      <c r="T34" s="27">
        <v>48.429876011778902</v>
      </c>
      <c r="U34" s="27">
        <v>29.870222070917102</v>
      </c>
      <c r="V34" s="27">
        <v>289.18613029644899</v>
      </c>
      <c r="W34" s="27">
        <v>43.497714810384501</v>
      </c>
      <c r="X34" s="27">
        <v>425.33688712347498</v>
      </c>
      <c r="Y34" s="27">
        <v>124487.37658228401</v>
      </c>
      <c r="Z34" s="27">
        <v>637.8965661945</v>
      </c>
      <c r="AA34" s="27">
        <v>186.70774708504399</v>
      </c>
      <c r="AB34" s="27">
        <v>201.76871491774301</v>
      </c>
      <c r="AC34" s="27">
        <v>7.40363519919637</v>
      </c>
      <c r="AD34" s="27">
        <v>112.008526908988</v>
      </c>
      <c r="AE34" s="27">
        <v>112.008532899724</v>
      </c>
      <c r="AF34" s="27">
        <v>243.32434150741</v>
      </c>
      <c r="AG34" s="27">
        <v>395.87839398746598</v>
      </c>
      <c r="AH34" s="27">
        <v>6.1111865320185998</v>
      </c>
      <c r="AI34" s="27">
        <v>4.6022458731438398</v>
      </c>
      <c r="AJ34" s="27">
        <v>43.292761627990302</v>
      </c>
      <c r="AK34" s="27">
        <v>17.013453357422701</v>
      </c>
      <c r="AL34" s="27">
        <v>186.18471604689199</v>
      </c>
      <c r="AM34" s="27">
        <v>0</v>
      </c>
      <c r="AN34" s="27">
        <v>26165.016850587199</v>
      </c>
      <c r="AO34" s="27">
        <v>4007.1865132470198</v>
      </c>
      <c r="AP34" s="27">
        <v>30415.527705341599</v>
      </c>
      <c r="AQ34" s="27">
        <v>347.63838754631001</v>
      </c>
      <c r="AR34" s="27">
        <v>0.72591339274789601</v>
      </c>
      <c r="AS34" s="27">
        <v>5602.4119882835303</v>
      </c>
      <c r="AT34" s="27">
        <v>3.8295040092153201</v>
      </c>
      <c r="AU34" s="27">
        <v>0.79781905013861498</v>
      </c>
      <c r="AV34" s="27">
        <v>314.706115136383</v>
      </c>
      <c r="AW34" s="27">
        <v>5.9911394468603403</v>
      </c>
      <c r="AX34" s="27">
        <v>0.26231677838588602</v>
      </c>
      <c r="AY34" s="27">
        <v>0.21629416679067601</v>
      </c>
      <c r="AZ34" s="27">
        <v>1749.89752057999</v>
      </c>
      <c r="BA34" s="27">
        <v>1402.9629158411501</v>
      </c>
      <c r="BB34" s="27">
        <v>346.93460473883403</v>
      </c>
      <c r="BC34" s="27">
        <v>2.9584584818972899</v>
      </c>
      <c r="BD34" s="27">
        <v>3.6025350793939502E-2</v>
      </c>
      <c r="BE34" s="27">
        <v>22.714117866807701</v>
      </c>
      <c r="BF34" s="27">
        <v>0.62907711183496196</v>
      </c>
      <c r="BG34" s="27">
        <v>33.6985545925031</v>
      </c>
      <c r="BH34" s="27">
        <v>5.09493319532399</v>
      </c>
      <c r="BI34" s="27">
        <v>1.26418214212095</v>
      </c>
      <c r="BJ34" s="27">
        <v>161.57895881214901</v>
      </c>
      <c r="BK34" s="27">
        <v>29.867164135583302</v>
      </c>
      <c r="BL34" s="27">
        <v>3.4847697123519401</v>
      </c>
      <c r="BM34" s="27">
        <v>844.79930137733697</v>
      </c>
      <c r="BN34" s="27">
        <v>0.17543521751351701</v>
      </c>
      <c r="BO34" s="27">
        <v>671.79547760599996</v>
      </c>
      <c r="BP34" s="27">
        <v>0</v>
      </c>
      <c r="BQ34" s="27">
        <v>0.35250097321179202</v>
      </c>
      <c r="BR34" s="27">
        <v>1291.6188920613599</v>
      </c>
      <c r="BS34" s="27">
        <v>122.35653876433101</v>
      </c>
      <c r="BT34" s="27">
        <v>10896.055789833301</v>
      </c>
      <c r="BU34" s="27">
        <v>1903.02703074281</v>
      </c>
      <c r="BV34" s="27">
        <f t="shared" si="14"/>
        <v>3861.8457797197125</v>
      </c>
      <c r="BW34" s="27">
        <f t="shared" si="15"/>
        <v>1889.4137473092796</v>
      </c>
      <c r="BY34" s="27">
        <f t="shared" si="0"/>
        <v>11703.794262784089</v>
      </c>
      <c r="CA34" s="31">
        <f t="shared" si="1"/>
        <v>8.0000039409040789E-3</v>
      </c>
      <c r="CB34" s="24">
        <f t="shared" si="2"/>
        <v>-2.0184233391098848E-3</v>
      </c>
      <c r="CC34" s="24">
        <f t="shared" si="3"/>
        <v>-2.2014573627702943E-3</v>
      </c>
      <c r="CD34" s="24">
        <f t="shared" si="4"/>
        <v>-2.3369850378612751E-3</v>
      </c>
      <c r="CE34" s="24">
        <f t="shared" si="5"/>
        <v>-2.4371857232859434E-3</v>
      </c>
      <c r="CF34" s="24">
        <f t="shared" si="5"/>
        <v>-2.5267383360990298E-3</v>
      </c>
      <c r="CG34" s="24">
        <f t="shared" si="6"/>
        <v>-2.3798427280731175E-3</v>
      </c>
      <c r="CH34" s="24">
        <f t="shared" si="7"/>
        <v>-1.7653934305611977E-3</v>
      </c>
      <c r="CI34" s="24">
        <f t="shared" si="8"/>
        <v>-2.1057580954032544E-3</v>
      </c>
      <c r="CJ34" s="24">
        <f t="shared" si="9"/>
        <v>-1.7588971365098576E-3</v>
      </c>
      <c r="CK34" s="24">
        <f t="shared" si="10"/>
        <v>-2.1779127341666265E-3</v>
      </c>
      <c r="CL34" s="24">
        <f t="shared" si="11"/>
        <v>-2.0835916745920186E-3</v>
      </c>
      <c r="CM34" s="24">
        <f t="shared" si="12"/>
        <v>-1.6707040052464644E-3</v>
      </c>
      <c r="CN34" s="24">
        <f t="shared" si="13"/>
        <v>-1.9935227774452546E-3</v>
      </c>
      <c r="CO34" s="24"/>
      <c r="CP34" s="24"/>
      <c r="CQ34" s="24"/>
      <c r="CR34" s="24"/>
      <c r="CS34" s="24"/>
    </row>
    <row r="35" spans="1:97" x14ac:dyDescent="0.3">
      <c r="CB35" s="24"/>
      <c r="CC35" s="24" t="str">
        <f t="shared" si="3"/>
        <v/>
      </c>
      <c r="CD35" s="24" t="str">
        <f t="shared" si="4"/>
        <v/>
      </c>
      <c r="CE35" s="24" t="str">
        <f t="shared" si="5"/>
        <v/>
      </c>
      <c r="CF35" s="24" t="str">
        <f t="shared" si="5"/>
        <v/>
      </c>
      <c r="CG35" s="24" t="str">
        <f t="shared" si="6"/>
        <v/>
      </c>
      <c r="CH35" s="24" t="str">
        <f t="shared" si="7"/>
        <v/>
      </c>
      <c r="CI35" s="24"/>
      <c r="CJ35" s="24"/>
      <c r="CK35" s="24"/>
      <c r="CL35" s="24"/>
      <c r="CM35" s="24"/>
      <c r="CN35" s="24"/>
    </row>
    <row r="36" spans="1:97" x14ac:dyDescent="0.3">
      <c r="A36" s="4" t="s">
        <v>55</v>
      </c>
      <c r="B36" s="1">
        <f t="shared" ref="B36:N36" si="16">SUM(B3:B34)</f>
        <v>6308528.9548479998</v>
      </c>
      <c r="C36" s="1">
        <f t="shared" si="16"/>
        <v>10369.800304676997</v>
      </c>
      <c r="D36" s="1">
        <f t="shared" si="16"/>
        <v>1505063.0212671002</v>
      </c>
      <c r="E36" s="1">
        <f t="shared" si="16"/>
        <v>74664.025445910011</v>
      </c>
      <c r="F36" s="1">
        <f t="shared" si="16"/>
        <v>57183.447094859992</v>
      </c>
      <c r="G36" s="1">
        <f t="shared" si="16"/>
        <v>26593.964317139998</v>
      </c>
      <c r="H36" s="1">
        <f t="shared" si="16"/>
        <v>555563.92437229992</v>
      </c>
      <c r="I36" s="1">
        <f t="shared" si="16"/>
        <v>2482.4175352239999</v>
      </c>
      <c r="J36" s="1">
        <f t="shared" si="16"/>
        <v>14040.569774736998</v>
      </c>
      <c r="K36" s="1">
        <f t="shared" si="16"/>
        <v>5943.5135110099973</v>
      </c>
      <c r="L36" s="1">
        <f t="shared" si="16"/>
        <v>412.55906924409999</v>
      </c>
      <c r="M36" s="1">
        <f t="shared" si="16"/>
        <v>2114.7306467629996</v>
      </c>
      <c r="N36" s="1">
        <f t="shared" si="16"/>
        <v>858.95013119990006</v>
      </c>
      <c r="Q36" s="1">
        <f>SUM(Q3:Q34)</f>
        <v>840.45270989186145</v>
      </c>
      <c r="R36" s="1">
        <f t="shared" ref="R36:BW36" si="17">SUM(R3:R34)</f>
        <v>410.42040487549718</v>
      </c>
      <c r="S36" s="1">
        <f t="shared" si="17"/>
        <v>2469.5126843920293</v>
      </c>
      <c r="T36" s="1">
        <f t="shared" si="17"/>
        <v>2469.5350471695715</v>
      </c>
      <c r="U36" s="1">
        <f t="shared" si="17"/>
        <v>1504.9336513493565</v>
      </c>
      <c r="V36" s="1">
        <f t="shared" si="17"/>
        <v>13970.513770320331</v>
      </c>
      <c r="W36" s="1">
        <f t="shared" si="17"/>
        <v>2104.4379466250434</v>
      </c>
      <c r="X36" s="1">
        <f t="shared" si="17"/>
        <v>21324.275260201379</v>
      </c>
      <c r="Y36" s="1">
        <f t="shared" si="17"/>
        <v>6273194.1050842823</v>
      </c>
      <c r="Z36" s="1">
        <f t="shared" si="17"/>
        <v>30552.964637736601</v>
      </c>
      <c r="AA36" s="1">
        <f t="shared" si="17"/>
        <v>8975.3042247343183</v>
      </c>
      <c r="AB36" s="1">
        <f t="shared" si="17"/>
        <v>10020.694616288865</v>
      </c>
      <c r="AC36" s="1">
        <f t="shared" si="17"/>
        <v>340.72664130988039</v>
      </c>
      <c r="AD36" s="1">
        <f t="shared" si="17"/>
        <v>5913.1841619512998</v>
      </c>
      <c r="AE36" s="1">
        <f t="shared" si="17"/>
        <v>5913.184018160392</v>
      </c>
      <c r="AF36" s="1">
        <f t="shared" si="17"/>
        <v>11976.224179317393</v>
      </c>
      <c r="AG36" s="1">
        <f t="shared" si="17"/>
        <v>19974.688084649402</v>
      </c>
      <c r="AH36" s="1">
        <f t="shared" si="17"/>
        <v>279.87008383761281</v>
      </c>
      <c r="AI36" s="1">
        <f t="shared" si="17"/>
        <v>249.52309198422077</v>
      </c>
      <c r="AJ36" s="1">
        <f t="shared" si="17"/>
        <v>1921.4447627287859</v>
      </c>
      <c r="AK36" s="1">
        <f t="shared" si="17"/>
        <v>854.54831675711921</v>
      </c>
      <c r="AL36" s="1">
        <f t="shared" si="17"/>
        <v>10318.638529675627</v>
      </c>
      <c r="AM36" s="1">
        <f t="shared" si="17"/>
        <v>0</v>
      </c>
      <c r="AN36" s="1">
        <f t="shared" si="17"/>
        <v>1287666.3071792193</v>
      </c>
      <c r="AO36" s="1">
        <f t="shared" si="17"/>
        <v>197385.44140928527</v>
      </c>
      <c r="AP36" s="1">
        <f t="shared" si="17"/>
        <v>1497027.9727678224</v>
      </c>
      <c r="AQ36" s="1">
        <f t="shared" si="17"/>
        <v>17034.671165528711</v>
      </c>
      <c r="AR36" s="1">
        <f t="shared" si="17"/>
        <v>39.742839590643513</v>
      </c>
      <c r="AS36" s="1">
        <f t="shared" si="17"/>
        <v>286625.2675592681</v>
      </c>
      <c r="AT36" s="1">
        <f t="shared" si="17"/>
        <v>209.71329649083663</v>
      </c>
      <c r="AU36" s="1">
        <f t="shared" si="17"/>
        <v>44.037718835196692</v>
      </c>
      <c r="AV36" s="1">
        <f t="shared" si="17"/>
        <v>17380.212742690379</v>
      </c>
      <c r="AW36" s="1">
        <f t="shared" si="17"/>
        <v>328.98486331827519</v>
      </c>
      <c r="AX36" s="1">
        <f t="shared" si="17"/>
        <v>14.535952224562768</v>
      </c>
      <c r="AY36" s="1">
        <f t="shared" si="17"/>
        <v>11.858929185800006</v>
      </c>
      <c r="AZ36" s="1">
        <f t="shared" si="17"/>
        <v>74168.736619300646</v>
      </c>
      <c r="BA36" s="1">
        <f t="shared" si="17"/>
        <v>56781.986310478569</v>
      </c>
      <c r="BB36" s="1">
        <f t="shared" si="17"/>
        <v>17386.750308822091</v>
      </c>
      <c r="BC36" s="1">
        <f t="shared" si="17"/>
        <v>163.70001937573898</v>
      </c>
      <c r="BD36" s="1">
        <f t="shared" si="17"/>
        <v>1.9963192853840133</v>
      </c>
      <c r="BE36" s="1">
        <f t="shared" si="17"/>
        <v>1249.9765578592001</v>
      </c>
      <c r="BF36" s="1">
        <f t="shared" si="17"/>
        <v>34.798246428976377</v>
      </c>
      <c r="BG36" s="1">
        <f t="shared" si="17"/>
        <v>1843.2101403295867</v>
      </c>
      <c r="BH36" s="1">
        <f t="shared" si="17"/>
        <v>277.80270228210281</v>
      </c>
      <c r="BI36" s="1">
        <f t="shared" si="17"/>
        <v>69.3914408324475</v>
      </c>
      <c r="BJ36" s="1">
        <f t="shared" si="17"/>
        <v>8832.9082938687079</v>
      </c>
      <c r="BK36" s="1">
        <f t="shared" si="17"/>
        <v>1507.9781008795042</v>
      </c>
      <c r="BL36" s="1">
        <f t="shared" si="17"/>
        <v>192.61887015660497</v>
      </c>
      <c r="BM36" s="1">
        <f t="shared" si="17"/>
        <v>26076.8267422879</v>
      </c>
      <c r="BN36" s="1">
        <f t="shared" si="17"/>
        <v>9.6706354362450746</v>
      </c>
      <c r="BO36" s="1">
        <f t="shared" si="17"/>
        <v>26399.533019798291</v>
      </c>
      <c r="BP36" s="1">
        <f t="shared" si="17"/>
        <v>0</v>
      </c>
      <c r="BQ36" s="1">
        <f t="shared" si="17"/>
        <v>19.488586641866913</v>
      </c>
      <c r="BR36" s="1">
        <f t="shared" si="17"/>
        <v>65257.222549161721</v>
      </c>
      <c r="BS36" s="1">
        <f t="shared" si="17"/>
        <v>9342.6740736595657</v>
      </c>
      <c r="BT36" s="1">
        <f t="shared" si="17"/>
        <v>552952.44459231582</v>
      </c>
      <c r="BU36" s="1">
        <f t="shared" si="17"/>
        <v>94086.253321068609</v>
      </c>
      <c r="BV36" s="1">
        <f t="shared" si="17"/>
        <v>197576.076554114</v>
      </c>
      <c r="BW36" s="1">
        <f t="shared" si="17"/>
        <v>93402.488056059316</v>
      </c>
      <c r="BX36" s="1"/>
      <c r="BY36" s="1"/>
      <c r="BZ36" s="1"/>
      <c r="CB36" s="24">
        <f>IF(B36&lt;&gt;0,(Y36-B36)/B36,"")</f>
        <v>-5.6011234975093926E-3</v>
      </c>
      <c r="CC36" s="24">
        <f t="shared" si="3"/>
        <v>-4.9337280852260147E-3</v>
      </c>
      <c r="CD36" s="24">
        <f t="shared" si="4"/>
        <v>-5.3386791022964281E-3</v>
      </c>
      <c r="CE36" s="24">
        <f t="shared" si="5"/>
        <v>-6.6335671516689742E-3</v>
      </c>
      <c r="CF36" s="24">
        <f t="shared" si="5"/>
        <v>-7.0205768413270191E-3</v>
      </c>
      <c r="CG36" s="24">
        <f t="shared" si="6"/>
        <v>-7.3111061977470916E-3</v>
      </c>
      <c r="CH36" s="24">
        <f t="shared" si="7"/>
        <v>-4.7005927948519446E-3</v>
      </c>
      <c r="CI36" s="24">
        <f>IF(I36&lt;&gt;0,(T36-I36)/I36,"")</f>
        <v>-5.189492851880779E-3</v>
      </c>
      <c r="CJ36" s="24">
        <f>IF(J36&lt;&gt;0,(V36-J36)/J36,"")</f>
        <v>-4.9895414175226442E-3</v>
      </c>
      <c r="CK36" s="24">
        <f>IF(K36&lt;&gt;0,(AE36-K36)/K36,"")</f>
        <v>-5.1029568273752036E-3</v>
      </c>
      <c r="CL36" s="24">
        <f>IF(L36&lt;&gt;0,(R36-L36)/L36,"")</f>
        <v>-5.1838985688069175E-3</v>
      </c>
      <c r="CM36" s="24">
        <f>IF(M36&lt;&gt;0,(W36-M36)/M36,"")</f>
        <v>-4.8671447371849298E-3</v>
      </c>
      <c r="CN36" s="24">
        <f>IF(N36&lt;&gt;0,(AK36-N36)/N36,"")</f>
        <v>-5.1246449390860271E-3</v>
      </c>
      <c r="CO36" s="24"/>
      <c r="CP36" s="24"/>
      <c r="CQ36" s="24"/>
      <c r="CR36" s="24"/>
      <c r="CS36" s="24"/>
    </row>
    <row r="37" spans="1:97" x14ac:dyDescent="0.3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</row>
    <row r="38" spans="1:97" x14ac:dyDescent="0.3">
      <c r="A38" s="4" t="s">
        <v>127</v>
      </c>
      <c r="B38" s="1">
        <f>SUM(B3:B34)</f>
        <v>6308528.9548479998</v>
      </c>
      <c r="C38" s="1">
        <f t="shared" ref="C38:N38" si="18">SUM(C3:C34)</f>
        <v>10369.800304676997</v>
      </c>
      <c r="D38" s="1">
        <f t="shared" si="18"/>
        <v>1505063.0212671002</v>
      </c>
      <c r="E38" s="1">
        <f>SUM(E3:E34)</f>
        <v>74664.025445910011</v>
      </c>
      <c r="F38" s="1">
        <f t="shared" si="18"/>
        <v>57183.447094859992</v>
      </c>
      <c r="G38" s="1">
        <f t="shared" si="18"/>
        <v>26593.964317139998</v>
      </c>
      <c r="H38" s="1">
        <f t="shared" si="18"/>
        <v>555563.92437229992</v>
      </c>
      <c r="I38" s="1">
        <f t="shared" si="18"/>
        <v>2482.4175352239999</v>
      </c>
      <c r="J38" s="1">
        <f t="shared" si="18"/>
        <v>14040.569774736998</v>
      </c>
      <c r="K38" s="1">
        <f t="shared" si="18"/>
        <v>5943.5135110099973</v>
      </c>
      <c r="L38" s="1">
        <f t="shared" si="18"/>
        <v>412.55906924409999</v>
      </c>
      <c r="M38" s="1">
        <f t="shared" si="18"/>
        <v>2114.7306467629996</v>
      </c>
      <c r="N38" s="1">
        <f t="shared" si="18"/>
        <v>858.95013119990006</v>
      </c>
      <c r="Q38" s="1">
        <f t="shared" ref="Q38:BW38" si="19">SUM(Q3:Q34)</f>
        <v>840.45270989186145</v>
      </c>
      <c r="R38" s="1">
        <f t="shared" si="19"/>
        <v>410.42040487549718</v>
      </c>
      <c r="S38" s="1">
        <f t="shared" si="19"/>
        <v>2469.5126843920293</v>
      </c>
      <c r="T38" s="1">
        <f t="shared" si="19"/>
        <v>2469.5350471695715</v>
      </c>
      <c r="U38" s="1">
        <f t="shared" si="19"/>
        <v>1504.9336513493565</v>
      </c>
      <c r="V38" s="1">
        <f t="shared" si="19"/>
        <v>13970.513770320331</v>
      </c>
      <c r="W38" s="1">
        <f t="shared" si="19"/>
        <v>2104.4379466250434</v>
      </c>
      <c r="X38" s="1">
        <f t="shared" si="19"/>
        <v>21324.275260201379</v>
      </c>
      <c r="Y38" s="1">
        <f t="shared" si="19"/>
        <v>6273194.1050842823</v>
      </c>
      <c r="Z38" s="1">
        <f t="shared" si="19"/>
        <v>30552.964637736601</v>
      </c>
      <c r="AA38" s="1">
        <f t="shared" si="19"/>
        <v>8975.3042247343183</v>
      </c>
      <c r="AB38" s="1">
        <f t="shared" si="19"/>
        <v>10020.694616288865</v>
      </c>
      <c r="AC38" s="1">
        <f t="shared" si="19"/>
        <v>340.72664130988039</v>
      </c>
      <c r="AD38" s="1">
        <f t="shared" si="19"/>
        <v>5913.1841619512998</v>
      </c>
      <c r="AE38" s="1">
        <f t="shared" si="19"/>
        <v>5913.184018160392</v>
      </c>
      <c r="AF38" s="1">
        <f t="shared" si="19"/>
        <v>11976.224179317393</v>
      </c>
      <c r="AG38" s="1">
        <f t="shared" si="19"/>
        <v>19974.688084649402</v>
      </c>
      <c r="AH38" s="1">
        <f t="shared" si="19"/>
        <v>279.87008383761281</v>
      </c>
      <c r="AI38" s="1">
        <f t="shared" si="19"/>
        <v>249.52309198422077</v>
      </c>
      <c r="AJ38" s="1">
        <f t="shared" si="19"/>
        <v>1921.4447627287859</v>
      </c>
      <c r="AK38" s="1">
        <f t="shared" si="19"/>
        <v>854.54831675711921</v>
      </c>
      <c r="AL38" s="1">
        <f t="shared" si="19"/>
        <v>10318.638529675627</v>
      </c>
      <c r="AM38" s="1">
        <f t="shared" si="19"/>
        <v>0</v>
      </c>
      <c r="AN38" s="1">
        <f t="shared" si="19"/>
        <v>1287666.3071792193</v>
      </c>
      <c r="AO38" s="1">
        <f t="shared" si="19"/>
        <v>197385.44140928527</v>
      </c>
      <c r="AP38" s="1">
        <f t="shared" si="19"/>
        <v>1497027.9727678224</v>
      </c>
      <c r="AQ38" s="1">
        <f t="shared" si="19"/>
        <v>17034.671165528711</v>
      </c>
      <c r="AR38" s="1">
        <f t="shared" si="19"/>
        <v>39.742839590643513</v>
      </c>
      <c r="AS38" s="1">
        <f t="shared" si="19"/>
        <v>286625.2675592681</v>
      </c>
      <c r="AT38" s="1">
        <f t="shared" si="19"/>
        <v>209.71329649083663</v>
      </c>
      <c r="AU38" s="1">
        <f t="shared" si="19"/>
        <v>44.037718835196692</v>
      </c>
      <c r="AV38" s="1">
        <f t="shared" si="19"/>
        <v>17380.212742690379</v>
      </c>
      <c r="AW38" s="1">
        <f t="shared" si="19"/>
        <v>328.98486331827519</v>
      </c>
      <c r="AX38" s="1">
        <f t="shared" si="19"/>
        <v>14.535952224562768</v>
      </c>
      <c r="AY38" s="1">
        <f t="shared" si="19"/>
        <v>11.858929185800006</v>
      </c>
      <c r="AZ38" s="1">
        <f t="shared" si="19"/>
        <v>74168.736619300646</v>
      </c>
      <c r="BA38" s="1">
        <f t="shared" si="19"/>
        <v>56781.986310478569</v>
      </c>
      <c r="BB38" s="1">
        <f t="shared" si="19"/>
        <v>17386.750308822091</v>
      </c>
      <c r="BC38" s="1">
        <f t="shared" si="19"/>
        <v>163.70001937573898</v>
      </c>
      <c r="BD38" s="1">
        <f t="shared" si="19"/>
        <v>1.9963192853840133</v>
      </c>
      <c r="BE38" s="1">
        <f t="shared" si="19"/>
        <v>1249.9765578592001</v>
      </c>
      <c r="BF38" s="1">
        <f t="shared" si="19"/>
        <v>34.798246428976377</v>
      </c>
      <c r="BG38" s="1">
        <f t="shared" si="19"/>
        <v>1843.2101403295867</v>
      </c>
      <c r="BH38" s="1">
        <f t="shared" si="19"/>
        <v>277.80270228210281</v>
      </c>
      <c r="BI38" s="1">
        <f t="shared" si="19"/>
        <v>69.3914408324475</v>
      </c>
      <c r="BJ38" s="1">
        <f t="shared" si="19"/>
        <v>8832.9082938687079</v>
      </c>
      <c r="BK38" s="1">
        <f t="shared" si="19"/>
        <v>1507.9781008795042</v>
      </c>
      <c r="BL38" s="1">
        <f t="shared" si="19"/>
        <v>192.61887015660497</v>
      </c>
      <c r="BM38" s="1">
        <f t="shared" si="19"/>
        <v>26076.8267422879</v>
      </c>
      <c r="BN38" s="1">
        <f t="shared" si="19"/>
        <v>9.6706354362450746</v>
      </c>
      <c r="BO38" s="1">
        <f t="shared" si="19"/>
        <v>26399.533019798291</v>
      </c>
      <c r="BP38" s="1">
        <f t="shared" si="19"/>
        <v>0</v>
      </c>
      <c r="BQ38" s="1">
        <f t="shared" si="19"/>
        <v>19.488586641866913</v>
      </c>
      <c r="BR38" s="1">
        <f t="shared" si="19"/>
        <v>65257.222549161721</v>
      </c>
      <c r="BS38" s="1">
        <f t="shared" si="19"/>
        <v>9342.6740736595657</v>
      </c>
      <c r="BT38" s="1">
        <f t="shared" si="19"/>
        <v>552952.44459231582</v>
      </c>
      <c r="BU38" s="1">
        <f t="shared" si="19"/>
        <v>94086.253321068609</v>
      </c>
      <c r="BV38" s="1">
        <f t="shared" si="19"/>
        <v>197576.076554114</v>
      </c>
      <c r="BW38" s="1">
        <f t="shared" si="19"/>
        <v>93402.488056059316</v>
      </c>
      <c r="BX38" s="1"/>
      <c r="BY38" s="1"/>
      <c r="BZ38" s="1"/>
      <c r="CB38" s="24">
        <f>IF(B38&lt;&gt;0,(Y38-B38)/B38,"")</f>
        <v>-5.6011234975093926E-3</v>
      </c>
      <c r="CC38" s="24">
        <f>IF(C38&lt;&gt;0,(AL38-C38)/C38,"")</f>
        <v>-4.9337280852260147E-3</v>
      </c>
      <c r="CD38" s="24">
        <f>IF(D38&lt;&gt;0,(AP38-D38)/D38,"")</f>
        <v>-5.3386791022964281E-3</v>
      </c>
      <c r="CE38" s="24">
        <f>IF(E38&lt;&gt;0,(AZ38-E38)/E38,"")</f>
        <v>-6.6335671516689742E-3</v>
      </c>
      <c r="CF38" s="24">
        <f>IF(F38&lt;&gt;0,(BA38-F38)/F38,"")</f>
        <v>-7.0205768413270191E-3</v>
      </c>
      <c r="CG38" s="24">
        <f>IF(G38&lt;&gt;0,(BO38-G38)/G38,"")</f>
        <v>-7.3111061977470916E-3</v>
      </c>
      <c r="CH38" s="24">
        <f>IF(H38&lt;&gt;0,(BT38-H38)/H38,"")</f>
        <v>-4.7005927948519446E-3</v>
      </c>
      <c r="CI38" s="24">
        <f>IF(I38&lt;&gt;0,(T38-I38)/I38,"")</f>
        <v>-5.189492851880779E-3</v>
      </c>
      <c r="CJ38" s="24">
        <f>IF(J38&lt;&gt;0,(V38-J38)/J38,"")</f>
        <v>-4.9895414175226442E-3</v>
      </c>
      <c r="CK38" s="24">
        <f>IF(K38&lt;&gt;0,(AE38-K38)/K38,"")</f>
        <v>-5.1029568273752036E-3</v>
      </c>
      <c r="CL38" s="24">
        <f>IF(L38&lt;&gt;0,(R38-L38)/L38,"")</f>
        <v>-5.1838985688069175E-3</v>
      </c>
      <c r="CM38" s="24">
        <f>IF(M38&lt;&gt;0,(W38-M38)/M38,"")</f>
        <v>-4.8671447371849298E-3</v>
      </c>
      <c r="CN38" s="24">
        <f>IF(N38&lt;&gt;0,(AK38-N38)/N38,"")</f>
        <v>-5.1246449390860271E-3</v>
      </c>
      <c r="CO38" s="24"/>
      <c r="CP38" s="24"/>
      <c r="CQ38" s="24"/>
      <c r="CR38" s="24"/>
      <c r="CS38" s="24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B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27" sqref="Q27"/>
    </sheetView>
  </sheetViews>
  <sheetFormatPr defaultRowHeight="14.4" x14ac:dyDescent="0.3"/>
  <cols>
    <col min="1" max="1" width="19.88671875" customWidth="1"/>
    <col min="9" max="11" width="9.109375" style="29"/>
    <col min="13" max="13" width="15.5546875" bestFit="1" customWidth="1"/>
    <col min="14" max="14" width="6.6640625" style="29" bestFit="1" customWidth="1"/>
    <col min="15" max="15" width="5.6640625" bestFit="1" customWidth="1"/>
    <col min="16" max="16" width="14.5546875" bestFit="1" customWidth="1"/>
    <col min="17" max="17" width="5.5546875" bestFit="1" customWidth="1"/>
    <col min="18" max="18" width="6.6640625" bestFit="1" customWidth="1"/>
    <col min="19" max="20" width="9.33203125" bestFit="1" customWidth="1"/>
    <col min="21" max="21" width="5.6640625" bestFit="1" customWidth="1"/>
    <col min="22" max="22" width="7.6640625" bestFit="1" customWidth="1"/>
    <col min="23" max="23" width="5.6640625" style="29" bestFit="1" customWidth="1"/>
    <col min="24" max="25" width="6.6640625" bestFit="1" customWidth="1"/>
    <col min="26" max="26" width="15.44140625" bestFit="1" customWidth="1"/>
    <col min="27" max="27" width="6.5546875" customWidth="1"/>
    <col min="28" max="28" width="5.6640625" bestFit="1" customWidth="1"/>
    <col min="29" max="29" width="5.109375" bestFit="1" customWidth="1"/>
    <col min="30" max="30" width="5.6640625" style="29" bestFit="1" customWidth="1"/>
    <col min="31" max="31" width="6.6640625" bestFit="1" customWidth="1"/>
    <col min="32" max="32" width="6.109375" style="29" bestFit="1" customWidth="1"/>
    <col min="33" max="33" width="6.6640625" bestFit="1" customWidth="1"/>
    <col min="34" max="34" width="10" bestFit="1" customWidth="1"/>
    <col min="35" max="35" width="9.33203125" bestFit="1" customWidth="1"/>
    <col min="36" max="36" width="7.6640625" bestFit="1" customWidth="1"/>
    <col min="37" max="37" width="9.33203125" bestFit="1" customWidth="1"/>
    <col min="38" max="38" width="6" bestFit="1" customWidth="1"/>
    <col min="39" max="39" width="6.6640625" bestFit="1" customWidth="1"/>
    <col min="40" max="40" width="5.6640625" bestFit="1" customWidth="1"/>
    <col min="41" max="41" width="7.6640625" bestFit="1" customWidth="1"/>
    <col min="42" max="42" width="5.6640625" bestFit="1" customWidth="1"/>
    <col min="43" max="43" width="4.109375" bestFit="1" customWidth="1"/>
    <col min="44" max="44" width="6.6640625" bestFit="1" customWidth="1"/>
    <col min="45" max="45" width="5.6640625" bestFit="1" customWidth="1"/>
    <col min="46" max="46" width="5.88671875" bestFit="1" customWidth="1"/>
    <col min="47" max="47" width="5.6640625" bestFit="1" customWidth="1"/>
    <col min="48" max="49" width="7.6640625" bestFit="1" customWidth="1"/>
    <col min="50" max="50" width="6.6640625" bestFit="1" customWidth="1"/>
    <col min="51" max="51" width="5.109375" bestFit="1" customWidth="1"/>
    <col min="52" max="52" width="5.33203125" bestFit="1" customWidth="1"/>
    <col min="53" max="53" width="8.6640625" bestFit="1" customWidth="1"/>
    <col min="54" max="54" width="4.88671875" bestFit="1" customWidth="1"/>
    <col min="55" max="55" width="7.88671875" bestFit="1" customWidth="1"/>
    <col min="56" max="56" width="5.88671875" bestFit="1" customWidth="1"/>
    <col min="57" max="57" width="6" bestFit="1" customWidth="1"/>
    <col min="58" max="58" width="6.6640625" bestFit="1" customWidth="1"/>
    <col min="59" max="59" width="7.6640625" style="29" bestFit="1" customWidth="1"/>
    <col min="60" max="60" width="5.6640625" bestFit="1" customWidth="1"/>
    <col min="61" max="61" width="6.6640625" bestFit="1" customWidth="1"/>
    <col min="62" max="62" width="4.109375" bestFit="1" customWidth="1"/>
    <col min="63" max="63" width="9.33203125" bestFit="1" customWidth="1"/>
    <col min="64" max="64" width="8" style="29" bestFit="1" customWidth="1"/>
    <col min="65" max="68" width="6.6640625" bestFit="1" customWidth="1"/>
    <col min="69" max="69" width="9.109375" bestFit="1" customWidth="1"/>
    <col min="70" max="70" width="7.109375" bestFit="1" customWidth="1"/>
    <col min="72" max="79" width="9.109375" style="29"/>
  </cols>
  <sheetData>
    <row r="1" spans="1:80" x14ac:dyDescent="0.3">
      <c r="A1" s="99"/>
      <c r="B1" s="99" t="s">
        <v>516</v>
      </c>
      <c r="C1" s="99"/>
      <c r="D1" s="99"/>
      <c r="E1" s="99"/>
      <c r="F1" s="99"/>
      <c r="G1" s="99"/>
      <c r="H1" s="99"/>
      <c r="I1" s="69" t="s">
        <v>412</v>
      </c>
      <c r="J1" s="99"/>
      <c r="K1" s="99"/>
      <c r="M1" s="29" t="s">
        <v>485</v>
      </c>
      <c r="O1" s="28"/>
      <c r="P1" s="28"/>
      <c r="Q1" s="28"/>
      <c r="R1" s="28"/>
      <c r="S1" s="28"/>
      <c r="T1" s="28"/>
      <c r="U1" s="28"/>
      <c r="V1" s="28"/>
      <c r="X1" s="28"/>
      <c r="Y1" s="28"/>
      <c r="Z1" s="28"/>
      <c r="AA1" s="28"/>
      <c r="AB1" s="28"/>
      <c r="AC1" s="28"/>
      <c r="AE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H1" s="28"/>
      <c r="BI1" s="28"/>
      <c r="BJ1" s="28"/>
      <c r="BK1" s="28"/>
      <c r="BM1" s="28"/>
      <c r="BN1" s="28"/>
      <c r="BO1" s="28"/>
      <c r="BP1" s="28"/>
      <c r="BQ1" s="28"/>
      <c r="BR1" s="28"/>
      <c r="BU1" s="29" t="s">
        <v>316</v>
      </c>
    </row>
    <row r="2" spans="1:80" x14ac:dyDescent="0.3">
      <c r="A2" s="99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100" t="s">
        <v>150</v>
      </c>
      <c r="J2" s="100"/>
      <c r="K2" s="100"/>
      <c r="L2" s="27"/>
      <c r="M2" s="27" t="s">
        <v>227</v>
      </c>
      <c r="N2" s="27" t="s">
        <v>391</v>
      </c>
      <c r="O2" s="27" t="s">
        <v>131</v>
      </c>
      <c r="P2" s="27" t="s">
        <v>132</v>
      </c>
      <c r="Q2" s="27" t="s">
        <v>133</v>
      </c>
      <c r="R2" s="27" t="s">
        <v>392</v>
      </c>
      <c r="S2" s="27" t="s">
        <v>134</v>
      </c>
      <c r="T2" s="27" t="s">
        <v>59</v>
      </c>
      <c r="U2" s="27" t="s">
        <v>136</v>
      </c>
      <c r="V2" s="27" t="s">
        <v>137</v>
      </c>
      <c r="W2" s="27" t="s">
        <v>393</v>
      </c>
      <c r="X2" s="27" t="s">
        <v>138</v>
      </c>
      <c r="Y2" s="27" t="s">
        <v>139</v>
      </c>
      <c r="Z2" s="27" t="s">
        <v>140</v>
      </c>
      <c r="AA2" s="27" t="s">
        <v>141</v>
      </c>
      <c r="AB2" s="27" t="s">
        <v>142</v>
      </c>
      <c r="AC2" s="27" t="s">
        <v>143</v>
      </c>
      <c r="AD2" s="27" t="s">
        <v>394</v>
      </c>
      <c r="AE2" s="27" t="s">
        <v>144</v>
      </c>
      <c r="AF2" s="27" t="s">
        <v>400</v>
      </c>
      <c r="AG2" s="27" t="s">
        <v>57</v>
      </c>
      <c r="AH2" s="27" t="s">
        <v>128</v>
      </c>
      <c r="AI2" s="27" t="s">
        <v>145</v>
      </c>
      <c r="AJ2" s="27" t="s">
        <v>146</v>
      </c>
      <c r="AK2" s="27" t="s">
        <v>60</v>
      </c>
      <c r="AL2" s="27" t="s">
        <v>147</v>
      </c>
      <c r="AM2" s="27" t="s">
        <v>148</v>
      </c>
      <c r="AN2" s="27" t="s">
        <v>149</v>
      </c>
      <c r="AO2" s="27" t="s">
        <v>150</v>
      </c>
      <c r="AP2" s="27" t="s">
        <v>151</v>
      </c>
      <c r="AQ2" s="27" t="s">
        <v>152</v>
      </c>
      <c r="AR2" s="27" t="s">
        <v>153</v>
      </c>
      <c r="AS2" s="27" t="s">
        <v>154</v>
      </c>
      <c r="AT2" s="27" t="s">
        <v>155</v>
      </c>
      <c r="AU2" s="27" t="s">
        <v>156</v>
      </c>
      <c r="AV2" s="27" t="s">
        <v>54</v>
      </c>
      <c r="AW2" s="27" t="s">
        <v>53</v>
      </c>
      <c r="AX2" s="27" t="s">
        <v>157</v>
      </c>
      <c r="AY2" s="27" t="s">
        <v>158</v>
      </c>
      <c r="AZ2" s="27" t="s">
        <v>159</v>
      </c>
      <c r="BA2" s="27" t="s">
        <v>160</v>
      </c>
      <c r="BB2" s="27" t="s">
        <v>161</v>
      </c>
      <c r="BC2" s="27" t="s">
        <v>162</v>
      </c>
      <c r="BD2" s="27" t="s">
        <v>163</v>
      </c>
      <c r="BE2" s="27" t="s">
        <v>164</v>
      </c>
      <c r="BF2" s="27" t="s">
        <v>165</v>
      </c>
      <c r="BG2" s="27" t="s">
        <v>395</v>
      </c>
      <c r="BH2" s="27" t="s">
        <v>166</v>
      </c>
      <c r="BI2" s="27" t="s">
        <v>167</v>
      </c>
      <c r="BJ2" s="27" t="s">
        <v>168</v>
      </c>
      <c r="BK2" s="27" t="s">
        <v>61</v>
      </c>
      <c r="BL2" s="27" t="s">
        <v>401</v>
      </c>
      <c r="BM2" s="27" t="s">
        <v>169</v>
      </c>
      <c r="BN2" s="27" t="s">
        <v>170</v>
      </c>
      <c r="BO2" s="27" t="s">
        <v>171</v>
      </c>
      <c r="BP2" s="27" t="s">
        <v>173</v>
      </c>
      <c r="BQ2" s="27" t="s">
        <v>174</v>
      </c>
      <c r="BR2" s="27" t="s">
        <v>402</v>
      </c>
      <c r="BT2" s="27" t="s">
        <v>141</v>
      </c>
      <c r="BU2" s="27" t="s">
        <v>59</v>
      </c>
      <c r="BV2" s="27" t="s">
        <v>57</v>
      </c>
      <c r="BW2" s="27" t="s">
        <v>60</v>
      </c>
      <c r="BX2" s="27" t="s">
        <v>54</v>
      </c>
      <c r="BY2" s="27" t="s">
        <v>53</v>
      </c>
      <c r="BZ2" s="27" t="s">
        <v>61</v>
      </c>
      <c r="CA2" s="27" t="s">
        <v>62</v>
      </c>
      <c r="CB2" s="27" t="s">
        <v>150</v>
      </c>
    </row>
    <row r="3" spans="1:80" x14ac:dyDescent="0.3">
      <c r="A3" s="20" t="s">
        <v>76</v>
      </c>
      <c r="B3" s="100">
        <v>12619.887798</v>
      </c>
      <c r="C3" s="100">
        <v>631.59406808000006</v>
      </c>
      <c r="D3" s="100">
        <v>43652.823081000002</v>
      </c>
      <c r="E3" s="100">
        <v>5796.6658778000001</v>
      </c>
      <c r="F3" s="100">
        <v>2361.4943681999998</v>
      </c>
      <c r="G3" s="100">
        <v>21527.887809</v>
      </c>
      <c r="H3" s="100">
        <v>5396.5843758877891</v>
      </c>
      <c r="I3" s="100">
        <v>2325.6807843000001</v>
      </c>
      <c r="J3" s="100"/>
      <c r="K3" s="100"/>
      <c r="L3" s="27"/>
      <c r="M3" s="27" t="s">
        <v>121</v>
      </c>
      <c r="N3" s="27">
        <v>6.4925556376050997</v>
      </c>
      <c r="O3" s="27">
        <v>0.49423176904998201</v>
      </c>
      <c r="P3" s="27">
        <v>0.49423176904998201</v>
      </c>
      <c r="Q3" s="27">
        <v>17.501381500090801</v>
      </c>
      <c r="R3" s="27">
        <v>4.7520737315883599</v>
      </c>
      <c r="S3" s="27">
        <v>1324.60517641667</v>
      </c>
      <c r="T3" s="27">
        <v>6876.8351361395898</v>
      </c>
      <c r="U3" s="27">
        <v>3.4897424625646498</v>
      </c>
      <c r="V3" s="27">
        <v>363.923919483563</v>
      </c>
      <c r="W3" s="27">
        <v>2.8941132886235001</v>
      </c>
      <c r="X3" s="27">
        <v>94.661805786978704</v>
      </c>
      <c r="Y3" s="27">
        <v>3.32678562209622</v>
      </c>
      <c r="Z3" s="27">
        <v>3.32678562209622</v>
      </c>
      <c r="AA3" s="27">
        <v>21.724766935479899</v>
      </c>
      <c r="AB3" s="27">
        <v>1.9993636116918601</v>
      </c>
      <c r="AC3" s="27">
        <v>1.19597792046728</v>
      </c>
      <c r="AD3" s="27">
        <v>1.83261564038646</v>
      </c>
      <c r="AE3" s="27">
        <v>73.040403218472704</v>
      </c>
      <c r="AF3" s="27">
        <v>6.1199541926788503E-2</v>
      </c>
      <c r="AG3" s="27">
        <v>246.882009669692</v>
      </c>
      <c r="AH3" s="27">
        <v>10.583188856187</v>
      </c>
      <c r="AI3" s="27">
        <v>7587.1826236802599</v>
      </c>
      <c r="AJ3" s="27">
        <v>821.29627183810203</v>
      </c>
      <c r="AK3" s="27">
        <v>8430.2036624538396</v>
      </c>
      <c r="AL3" s="27">
        <v>1.15514011768167E-2</v>
      </c>
      <c r="AM3" s="27">
        <v>7.4774960222280997</v>
      </c>
      <c r="AN3" s="27">
        <v>52.047537923466599</v>
      </c>
      <c r="AO3" s="27">
        <v>169.66471782093299</v>
      </c>
      <c r="AP3" s="27">
        <v>15.0400316289061</v>
      </c>
      <c r="AQ3" s="27">
        <v>3.1050967310046298</v>
      </c>
      <c r="AR3" s="27">
        <v>10.8774526830359</v>
      </c>
      <c r="AS3" s="27">
        <v>20.400809139553001</v>
      </c>
      <c r="AT3" s="27">
        <v>0.549445833870709</v>
      </c>
      <c r="AU3" s="27">
        <v>9.5773659780097304</v>
      </c>
      <c r="AV3" s="27">
        <v>3203.4861171637199</v>
      </c>
      <c r="AW3" s="27">
        <v>761.37153898628196</v>
      </c>
      <c r="AX3" s="27">
        <v>2442.1145781774298</v>
      </c>
      <c r="AY3" s="27">
        <v>3.0157438169722801</v>
      </c>
      <c r="AZ3" s="27">
        <v>0.85199281755099598</v>
      </c>
      <c r="BA3" s="27">
        <v>445.233630137776</v>
      </c>
      <c r="BB3" s="27">
        <v>3.3337289499936502</v>
      </c>
      <c r="BC3" s="27">
        <v>14.6011223045024</v>
      </c>
      <c r="BD3" s="27">
        <v>0.83219296071914495</v>
      </c>
      <c r="BE3" s="27">
        <v>0.68418142732867104</v>
      </c>
      <c r="BF3" s="27">
        <v>45.164885473481</v>
      </c>
      <c r="BG3" s="27">
        <v>4.18687363861895</v>
      </c>
      <c r="BH3" s="27">
        <v>125.209721082249</v>
      </c>
      <c r="BI3" s="27">
        <v>9.1640958344483394</v>
      </c>
      <c r="BJ3" s="27">
        <v>1.68250426341334</v>
      </c>
      <c r="BK3" s="27">
        <v>7696.4919591640801</v>
      </c>
      <c r="BL3" s="27">
        <v>100.163490912421</v>
      </c>
      <c r="BM3" s="27">
        <v>0</v>
      </c>
      <c r="BN3" s="27">
        <v>21.1012399287054</v>
      </c>
      <c r="BO3" s="27">
        <v>21.3352801914187</v>
      </c>
      <c r="BP3" s="27">
        <v>52.887901877464998</v>
      </c>
      <c r="BQ3" s="27">
        <v>488.70969158440602</v>
      </c>
      <c r="BR3" s="27">
        <v>18.351532033079501</v>
      </c>
      <c r="BT3" s="36">
        <f t="shared" ref="BT3:BT47" si="0">AA3/AK3</f>
        <v>2.5770156695308494E-3</v>
      </c>
      <c r="BU3" s="24">
        <f t="shared" ref="BU3:BU34" si="1">IF(B3=0,"",(T3-B3)/B3)</f>
        <v>-0.45507953428639586</v>
      </c>
      <c r="BV3" s="24">
        <f t="shared" ref="BV3:BV34" si="2">IF(C3=0,"",(AG3-C3)/C3)</f>
        <v>-0.60911284296859314</v>
      </c>
      <c r="BW3" s="24">
        <f t="shared" ref="BW3:BW34" si="3">IF(D3=0,"",(AK3-D3)/D3)</f>
        <v>-0.80688067649574069</v>
      </c>
      <c r="BX3" s="24">
        <f t="shared" ref="BX3:BX34" si="4">IF(E3=0,"",(AV3-E3)/E3)</f>
        <v>-0.44735712136999445</v>
      </c>
      <c r="BY3" s="24">
        <f t="shared" ref="BY3:BY34" si="5">IF(F3=0,"",(AW3-F3)/F3)</f>
        <v>-0.67758909390640576</v>
      </c>
      <c r="BZ3" s="24">
        <f t="shared" ref="BZ3:BZ34" si="6">IF(G3=0,"",(BK3-G3)/G3)</f>
        <v>-0.64248736209288193</v>
      </c>
      <c r="CA3" s="24">
        <f t="shared" ref="CA3:CA34" si="7">IF(H3=0,"",(BQ3-H3)/H3)</f>
        <v>-0.90944092456554826</v>
      </c>
      <c r="CB3" s="24">
        <f>IF(I3=0,"",(AO3-I3)/I3)</f>
        <v>-0.92704728913516832</v>
      </c>
    </row>
    <row r="4" spans="1:80" x14ac:dyDescent="0.3">
      <c r="A4" s="20" t="s">
        <v>77</v>
      </c>
      <c r="B4" s="100">
        <v>199.02860372000001</v>
      </c>
      <c r="C4" s="100">
        <v>2590.7916699000002</v>
      </c>
      <c r="D4" s="100">
        <v>618.84149907000005</v>
      </c>
      <c r="E4" s="100">
        <v>46.203717099000002</v>
      </c>
      <c r="F4" s="100">
        <v>26.668882913000001</v>
      </c>
      <c r="G4" s="100">
        <v>165.1875699</v>
      </c>
      <c r="H4" s="100">
        <v>959.16671590999999</v>
      </c>
      <c r="I4" s="100">
        <v>122.9061942</v>
      </c>
      <c r="J4" s="100"/>
      <c r="K4" s="100"/>
      <c r="L4" s="27"/>
      <c r="M4" s="27" t="s">
        <v>77</v>
      </c>
      <c r="N4" s="27">
        <v>26.769200510443799</v>
      </c>
      <c r="O4" s="27">
        <v>0.81021583098596095</v>
      </c>
      <c r="P4" s="27">
        <v>0.81021583098596095</v>
      </c>
      <c r="Q4" s="27">
        <v>37.859944433605001</v>
      </c>
      <c r="R4" s="27">
        <v>2.8202683831464599</v>
      </c>
      <c r="S4" s="27">
        <v>5946.6068818796402</v>
      </c>
      <c r="T4" s="27">
        <v>199.10464744456701</v>
      </c>
      <c r="U4" s="27">
        <v>0.81754757848211701</v>
      </c>
      <c r="V4" s="27">
        <v>1460.6964960702101</v>
      </c>
      <c r="W4" s="27">
        <v>0.49480696345339698</v>
      </c>
      <c r="X4" s="27">
        <v>468.06828943176998</v>
      </c>
      <c r="Y4" s="27">
        <v>0.46260727335943602</v>
      </c>
      <c r="Z4" s="27">
        <v>0.46260727335943602</v>
      </c>
      <c r="AA4" s="27">
        <v>3.07252684362079</v>
      </c>
      <c r="AB4" s="27">
        <v>1.09996309459812</v>
      </c>
      <c r="AC4" s="27">
        <v>0.64838554623378797</v>
      </c>
      <c r="AD4" s="27">
        <v>3.4147591207747001</v>
      </c>
      <c r="AE4" s="27">
        <v>16.095083091823501</v>
      </c>
      <c r="AF4" s="27">
        <v>2.0330802437888498E-2</v>
      </c>
      <c r="AG4" s="27">
        <v>2586.08305182514</v>
      </c>
      <c r="AH4" s="27">
        <v>742.49693855167402</v>
      </c>
      <c r="AI4" s="27">
        <v>558.23728457483196</v>
      </c>
      <c r="AJ4" s="27">
        <v>58.953807764686502</v>
      </c>
      <c r="AK4" s="27">
        <v>620.26361918314001</v>
      </c>
      <c r="AL4" s="27">
        <v>0</v>
      </c>
      <c r="AM4" s="27">
        <v>10.3149171018039</v>
      </c>
      <c r="AN4" s="27">
        <v>7.1809829307142399E-3</v>
      </c>
      <c r="AO4" s="27">
        <v>249.58471481671199</v>
      </c>
      <c r="AP4" s="27">
        <v>0.18232152582549299</v>
      </c>
      <c r="AQ4" s="27">
        <v>4.9882763133539398E-2</v>
      </c>
      <c r="AR4" s="27">
        <v>1.7660849598703601</v>
      </c>
      <c r="AS4" s="27">
        <v>9.0734056116039893E-2</v>
      </c>
      <c r="AT4" s="27">
        <v>0.177814634831924</v>
      </c>
      <c r="AU4" s="27">
        <v>0.286944772821289</v>
      </c>
      <c r="AV4" s="27">
        <v>46.334030686126198</v>
      </c>
      <c r="AW4" s="27">
        <v>26.761491543834399</v>
      </c>
      <c r="AX4" s="27">
        <v>19.572539142291699</v>
      </c>
      <c r="AY4" s="27">
        <v>2.8536545798266099E-2</v>
      </c>
      <c r="AZ4" s="27">
        <v>7.7620044423132601E-3</v>
      </c>
      <c r="BA4" s="27">
        <v>13.645379367013501</v>
      </c>
      <c r="BB4" s="27">
        <v>4.6822739573515902E-3</v>
      </c>
      <c r="BC4" s="27">
        <v>1.9384745150735501</v>
      </c>
      <c r="BD4" s="27">
        <v>4.0973564377717799E-2</v>
      </c>
      <c r="BE4" s="27">
        <v>4.5456109502604203E-2</v>
      </c>
      <c r="BF4" s="27">
        <v>6.0414691841322199</v>
      </c>
      <c r="BG4" s="27">
        <v>0.58139019671760495</v>
      </c>
      <c r="BH4" s="27">
        <v>0.53886712081879795</v>
      </c>
      <c r="BI4" s="27">
        <v>1.9078985047077399</v>
      </c>
      <c r="BJ4" s="27">
        <v>1.0286584808958401E-3</v>
      </c>
      <c r="BK4" s="27">
        <v>167.14207756227299</v>
      </c>
      <c r="BL4" s="27">
        <v>150.36430728138899</v>
      </c>
      <c r="BM4" s="27">
        <v>0</v>
      </c>
      <c r="BN4" s="27">
        <v>3.8302897499980699</v>
      </c>
      <c r="BO4" s="27">
        <v>40.4584720687578</v>
      </c>
      <c r="BP4" s="27">
        <v>100.483279112418</v>
      </c>
      <c r="BQ4" s="27">
        <v>958.19097295479901</v>
      </c>
      <c r="BR4" s="27">
        <v>15.858209904132501</v>
      </c>
      <c r="BT4" s="36">
        <f t="shared" si="0"/>
        <v>4.9535822327725319E-3</v>
      </c>
      <c r="BU4" s="24">
        <f t="shared" si="1"/>
        <v>3.8207435085050033E-4</v>
      </c>
      <c r="BV4" s="24">
        <f t="shared" si="2"/>
        <v>-1.8174437294843986E-3</v>
      </c>
      <c r="BW4" s="24">
        <f t="shared" si="3"/>
        <v>2.298036113087321E-3</v>
      </c>
      <c r="BX4" s="24">
        <f t="shared" si="4"/>
        <v>2.8204134928576166E-3</v>
      </c>
      <c r="BY4" s="24">
        <f t="shared" si="5"/>
        <v>3.4725350565491943E-3</v>
      </c>
      <c r="BZ4" s="24">
        <f t="shared" si="6"/>
        <v>1.1832050459100482E-2</v>
      </c>
      <c r="CA4" s="24">
        <f t="shared" si="7"/>
        <v>-1.0172819167054382E-3</v>
      </c>
      <c r="CB4" s="24">
        <f t="shared" ref="CB4:CB15" si="8">IF(I4=0,"",(AO4-I4)/I4)</f>
        <v>1.0306927282328298</v>
      </c>
    </row>
    <row r="5" spans="1:80" x14ac:dyDescent="0.3">
      <c r="A5" s="20" t="s">
        <v>78</v>
      </c>
      <c r="B5" s="100">
        <v>7700.6629204000001</v>
      </c>
      <c r="C5" s="100">
        <v>3455.6753637000002</v>
      </c>
      <c r="D5" s="100">
        <v>52741.405759000001</v>
      </c>
      <c r="E5" s="100">
        <v>3745.5184033999999</v>
      </c>
      <c r="F5" s="100">
        <v>2130.0027912999999</v>
      </c>
      <c r="G5" s="100">
        <v>69647.700041000004</v>
      </c>
      <c r="H5" s="100">
        <v>8313.0089062060997</v>
      </c>
      <c r="I5" s="100">
        <v>2455.5945849</v>
      </c>
      <c r="J5" s="100"/>
      <c r="K5" s="100"/>
      <c r="L5" s="27"/>
      <c r="M5" s="27" t="s">
        <v>71</v>
      </c>
      <c r="N5" s="27">
        <v>324.34193538238497</v>
      </c>
      <c r="O5" s="27">
        <v>84.060808800537799</v>
      </c>
      <c r="P5" s="27">
        <v>84.060808800537799</v>
      </c>
      <c r="Q5" s="27">
        <v>244.597516679938</v>
      </c>
      <c r="R5" s="27">
        <v>49.297651954536903</v>
      </c>
      <c r="S5" s="27">
        <v>23651.2689274201</v>
      </c>
      <c r="T5" s="27">
        <v>7400.6598506297996</v>
      </c>
      <c r="U5" s="27">
        <v>35.529808243499701</v>
      </c>
      <c r="V5" s="27">
        <v>6082.9866930379703</v>
      </c>
      <c r="W5" s="27">
        <v>31.088248007911599</v>
      </c>
      <c r="X5" s="27">
        <v>1390.0130929679699</v>
      </c>
      <c r="Y5" s="27">
        <v>63.697255345117</v>
      </c>
      <c r="Z5" s="27">
        <v>63.697255345117</v>
      </c>
      <c r="AA5" s="27">
        <v>239.191086470741</v>
      </c>
      <c r="AB5" s="27">
        <v>83.907449060782994</v>
      </c>
      <c r="AC5" s="27">
        <v>13.944426544243999</v>
      </c>
      <c r="AD5" s="27">
        <v>28.3221302876421</v>
      </c>
      <c r="AE5" s="27">
        <v>395.53319766424403</v>
      </c>
      <c r="AF5" s="27">
        <v>0.47015855919066901</v>
      </c>
      <c r="AG5" s="27">
        <v>3446.26049939317</v>
      </c>
      <c r="AH5" s="27">
        <v>153.856229476788</v>
      </c>
      <c r="AI5" s="27">
        <v>44521.8650648681</v>
      </c>
      <c r="AJ5" s="27">
        <v>4707.6665627811599</v>
      </c>
      <c r="AK5" s="27">
        <v>49468.722714119998</v>
      </c>
      <c r="AL5" s="27">
        <v>22.899136645051399</v>
      </c>
      <c r="AM5" s="27">
        <v>106.306670853329</v>
      </c>
      <c r="AN5" s="27">
        <v>28.696499053004501</v>
      </c>
      <c r="AO5" s="27">
        <v>4004.82223140818</v>
      </c>
      <c r="AP5" s="27">
        <v>33.5169194799971</v>
      </c>
      <c r="AQ5" s="27">
        <v>3.8825989483726699</v>
      </c>
      <c r="AR5" s="27">
        <v>98.996937002845698</v>
      </c>
      <c r="AS5" s="27">
        <v>17.303594385305299</v>
      </c>
      <c r="AT5" s="27">
        <v>2.6504109991898002</v>
      </c>
      <c r="AU5" s="27">
        <v>8.9380211514415802</v>
      </c>
      <c r="AV5" s="27">
        <v>3681.8493487839901</v>
      </c>
      <c r="AW5" s="27">
        <v>2075.7976806883598</v>
      </c>
      <c r="AX5" s="27">
        <v>1606.05166809562</v>
      </c>
      <c r="AY5" s="27">
        <v>2.25615512150222</v>
      </c>
      <c r="AZ5" s="27">
        <v>0.508277806731814</v>
      </c>
      <c r="BA5" s="27">
        <v>699.13838369833502</v>
      </c>
      <c r="BB5" s="27">
        <v>4.3565706123888903</v>
      </c>
      <c r="BC5" s="27">
        <v>254.438403207774</v>
      </c>
      <c r="BD5" s="27">
        <v>2.9469481709904799</v>
      </c>
      <c r="BE5" s="27">
        <v>7.3523389665910397</v>
      </c>
      <c r="BF5" s="27">
        <v>719.19545995300598</v>
      </c>
      <c r="BG5" s="27">
        <v>78.320539058075397</v>
      </c>
      <c r="BH5" s="27">
        <v>55.786781688409697</v>
      </c>
      <c r="BI5" s="27">
        <v>112.45090612348</v>
      </c>
      <c r="BJ5" s="27">
        <v>23.382474318997101</v>
      </c>
      <c r="BK5" s="27">
        <v>69574.852381248202</v>
      </c>
      <c r="BL5" s="27">
        <v>2174.7916811702498</v>
      </c>
      <c r="BM5" s="27">
        <v>1586.2316286093701</v>
      </c>
      <c r="BN5" s="27">
        <v>105.435346602246</v>
      </c>
      <c r="BO5" s="27">
        <v>379.44604665058398</v>
      </c>
      <c r="BP5" s="27">
        <v>913.03580579033201</v>
      </c>
      <c r="BQ5" s="27">
        <v>8178.5337887310698</v>
      </c>
      <c r="BR5" s="27">
        <v>280.96707802952699</v>
      </c>
      <c r="BT5" s="36">
        <f t="shared" si="0"/>
        <v>4.8351983505421697E-3</v>
      </c>
      <c r="BU5" s="24">
        <f t="shared" si="1"/>
        <v>-3.8958083592447026E-2</v>
      </c>
      <c r="BV5" s="24">
        <f t="shared" si="2"/>
        <v>-2.7244643422609147E-3</v>
      </c>
      <c r="BW5" s="24">
        <f t="shared" si="3"/>
        <v>-6.2051494414737694E-2</v>
      </c>
      <c r="BX5" s="24">
        <f t="shared" si="4"/>
        <v>-1.6998729617297873E-2</v>
      </c>
      <c r="BY5" s="24">
        <f t="shared" si="5"/>
        <v>-2.5448375388539834E-2</v>
      </c>
      <c r="BZ5" s="24">
        <f t="shared" si="6"/>
        <v>-1.0459449444693541E-3</v>
      </c>
      <c r="CA5" s="24">
        <f t="shared" si="7"/>
        <v>-1.6176467388918252E-2</v>
      </c>
      <c r="CB5" s="24">
        <f t="shared" si="8"/>
        <v>0.63089715869008955</v>
      </c>
    </row>
    <row r="6" spans="1:80" x14ac:dyDescent="0.3">
      <c r="A6" s="20" t="s">
        <v>79</v>
      </c>
      <c r="B6" s="100">
        <v>28266.967325000001</v>
      </c>
      <c r="C6" s="100">
        <v>3397.4450456</v>
      </c>
      <c r="D6" s="100">
        <v>15637.592282</v>
      </c>
      <c r="E6" s="100">
        <v>3228.4148387999999</v>
      </c>
      <c r="F6" s="100">
        <v>1447.5206211</v>
      </c>
      <c r="G6" s="100">
        <v>23221.168231</v>
      </c>
      <c r="H6" s="100">
        <v>5147.9734452585908</v>
      </c>
      <c r="I6" s="100">
        <v>1420.2720239</v>
      </c>
      <c r="J6" s="100"/>
      <c r="K6" s="100"/>
      <c r="L6" s="27"/>
      <c r="M6" s="27" t="s">
        <v>122</v>
      </c>
      <c r="N6" s="27">
        <v>41.411391677632302</v>
      </c>
      <c r="O6" s="27">
        <v>28.685073424995601</v>
      </c>
      <c r="P6" s="27">
        <v>28.6845999682585</v>
      </c>
      <c r="Q6" s="27">
        <v>196.71298987086399</v>
      </c>
      <c r="R6" s="27">
        <v>12.9704489903897</v>
      </c>
      <c r="S6" s="27">
        <v>10952.3828975344</v>
      </c>
      <c r="T6" s="27">
        <v>28259.1928820904</v>
      </c>
      <c r="U6" s="27">
        <v>9.2163056872064306</v>
      </c>
      <c r="V6" s="27">
        <v>2545.0479289477898</v>
      </c>
      <c r="W6" s="27">
        <v>3.6118899678654</v>
      </c>
      <c r="X6" s="27">
        <v>638.05312149698102</v>
      </c>
      <c r="Y6" s="27">
        <v>258.97407032226602</v>
      </c>
      <c r="Z6" s="27">
        <v>258.97407032226602</v>
      </c>
      <c r="AA6" s="27">
        <v>16.111122908055101</v>
      </c>
      <c r="AB6" s="27">
        <v>33.819053434998402</v>
      </c>
      <c r="AC6" s="27">
        <v>1.8795190724226001</v>
      </c>
      <c r="AD6" s="27">
        <v>20.599776168087001</v>
      </c>
      <c r="AE6" s="27">
        <v>1392.9867549785099</v>
      </c>
      <c r="AF6" s="27">
        <v>0.32020492196752398</v>
      </c>
      <c r="AG6" s="27">
        <v>3392.2747329045301</v>
      </c>
      <c r="AH6" s="27">
        <v>615.54103179836397</v>
      </c>
      <c r="AI6" s="27">
        <v>14090.498944191701</v>
      </c>
      <c r="AJ6" s="27">
        <v>1549.5008656672001</v>
      </c>
      <c r="AK6" s="27">
        <v>15656.110932767</v>
      </c>
      <c r="AL6" s="27">
        <v>4.46372508579174E-2</v>
      </c>
      <c r="AM6" s="27">
        <v>64.805235914449696</v>
      </c>
      <c r="AN6" s="27">
        <v>8.6865201356944794</v>
      </c>
      <c r="AO6" s="27">
        <v>1704.29312505299</v>
      </c>
      <c r="AP6" s="27">
        <v>9.5412159524231495</v>
      </c>
      <c r="AQ6" s="27">
        <v>19.475092670147699</v>
      </c>
      <c r="AR6" s="27">
        <v>76.155184114706501</v>
      </c>
      <c r="AS6" s="27">
        <v>11.1589694052106</v>
      </c>
      <c r="AT6" s="27">
        <v>5.1883724683498897</v>
      </c>
      <c r="AU6" s="27">
        <v>10.932079761988399</v>
      </c>
      <c r="AV6" s="27">
        <v>3203.2992424773802</v>
      </c>
      <c r="AW6" s="27">
        <v>1443.45819337285</v>
      </c>
      <c r="AX6" s="27">
        <v>1759.8410491045299</v>
      </c>
      <c r="AY6" s="27">
        <v>0.26343376312438999</v>
      </c>
      <c r="AZ6" s="27">
        <v>0.49725802113130202</v>
      </c>
      <c r="BA6" s="27">
        <v>351.74772615417902</v>
      </c>
      <c r="BB6" s="27">
        <v>9.3136475917260402</v>
      </c>
      <c r="BC6" s="27">
        <v>232.930234973572</v>
      </c>
      <c r="BD6" s="27">
        <v>16.105700360124899</v>
      </c>
      <c r="BE6" s="27">
        <v>15.0532638715333</v>
      </c>
      <c r="BF6" s="27">
        <v>588.81234415008998</v>
      </c>
      <c r="BG6" s="27">
        <v>32.155879578804502</v>
      </c>
      <c r="BH6" s="27">
        <v>21.8493240422846</v>
      </c>
      <c r="BI6" s="27">
        <v>65.139909001195903</v>
      </c>
      <c r="BJ6" s="27">
        <v>0.607916935366975</v>
      </c>
      <c r="BK6" s="27">
        <v>23246.5992967815</v>
      </c>
      <c r="BL6" s="27">
        <v>1198.51065616101</v>
      </c>
      <c r="BM6" s="27">
        <v>101.301332363299</v>
      </c>
      <c r="BN6" s="27">
        <v>237.45138468986701</v>
      </c>
      <c r="BO6" s="27">
        <v>110.50679602189</v>
      </c>
      <c r="BP6" s="27">
        <v>508.59765462563797</v>
      </c>
      <c r="BQ6" s="27">
        <v>5140.1100873581399</v>
      </c>
      <c r="BR6" s="27">
        <v>69.896298110108603</v>
      </c>
      <c r="BT6" s="36">
        <f t="shared" si="0"/>
        <v>1.0290628992884686E-3</v>
      </c>
      <c r="BU6" s="24">
        <f t="shared" si="1"/>
        <v>-2.7503632845416782E-4</v>
      </c>
      <c r="BV6" s="24">
        <f t="shared" si="2"/>
        <v>-1.521823789958251E-3</v>
      </c>
      <c r="BW6" s="24">
        <f t="shared" si="3"/>
        <v>1.1842392635032961E-3</v>
      </c>
      <c r="BX6" s="24">
        <f t="shared" si="4"/>
        <v>-7.7795443202569184E-3</v>
      </c>
      <c r="BY6" s="24">
        <f t="shared" si="5"/>
        <v>-2.8064731292482947E-3</v>
      </c>
      <c r="BZ6" s="24">
        <f t="shared" si="6"/>
        <v>1.0951673717926979E-3</v>
      </c>
      <c r="CA6" s="24">
        <f t="shared" si="7"/>
        <v>-1.5274666786972667E-3</v>
      </c>
      <c r="CB6" s="24">
        <f t="shared" si="8"/>
        <v>0.19997655123353164</v>
      </c>
    </row>
    <row r="7" spans="1:80" x14ac:dyDescent="0.3">
      <c r="A7" s="20" t="s">
        <v>80</v>
      </c>
      <c r="B7" s="100">
        <v>457942.43514000002</v>
      </c>
      <c r="C7" s="100">
        <v>73146.694961000001</v>
      </c>
      <c r="D7" s="100">
        <v>88266.546973999997</v>
      </c>
      <c r="E7" s="100">
        <v>15775.319572</v>
      </c>
      <c r="F7" s="100">
        <v>9417.0063852999992</v>
      </c>
      <c r="G7" s="100">
        <v>120628.61341999999</v>
      </c>
      <c r="H7" s="100">
        <v>44834.304562189602</v>
      </c>
      <c r="I7" s="100">
        <v>8638.1258971999996</v>
      </c>
      <c r="J7" s="100"/>
      <c r="K7" s="100"/>
      <c r="L7" s="27"/>
      <c r="M7" s="27" t="s">
        <v>123</v>
      </c>
      <c r="N7" s="27">
        <v>447.126707521409</v>
      </c>
      <c r="O7" s="27">
        <v>185.55881983333899</v>
      </c>
      <c r="P7" s="27">
        <v>185.55881983333899</v>
      </c>
      <c r="Q7" s="27">
        <v>1784.7161150546899</v>
      </c>
      <c r="R7" s="27">
        <v>176.688579380113</v>
      </c>
      <c r="S7" s="27">
        <v>196308.98865653799</v>
      </c>
      <c r="T7" s="27">
        <v>457090.323147366</v>
      </c>
      <c r="U7" s="27">
        <v>94.213756836932703</v>
      </c>
      <c r="V7" s="27">
        <v>39781.741101432403</v>
      </c>
      <c r="W7" s="27">
        <v>51.451921618620602</v>
      </c>
      <c r="X7" s="27">
        <v>14766.5957186165</v>
      </c>
      <c r="Y7" s="27">
        <v>579.59086264624398</v>
      </c>
      <c r="Z7" s="27">
        <v>579.59086264624398</v>
      </c>
      <c r="AA7" s="27">
        <v>345.167472213834</v>
      </c>
      <c r="AB7" s="27">
        <v>78.537530476594895</v>
      </c>
      <c r="AC7" s="27">
        <v>33.298897565483898</v>
      </c>
      <c r="AD7" s="27">
        <v>310.75377457614701</v>
      </c>
      <c r="AE7" s="27">
        <v>3348.3673855441002</v>
      </c>
      <c r="AF7" s="27">
        <v>27.956550700130499</v>
      </c>
      <c r="AG7" s="27">
        <v>73024.348316908407</v>
      </c>
      <c r="AH7" s="27">
        <v>10464.0946168377</v>
      </c>
      <c r="AI7" s="27">
        <v>76036.0064149385</v>
      </c>
      <c r="AJ7" s="27">
        <v>8103.2372720094399</v>
      </c>
      <c r="AK7" s="27">
        <v>84484.411159161798</v>
      </c>
      <c r="AL7" s="27">
        <v>4.5764974959508002</v>
      </c>
      <c r="AM7" s="27">
        <v>637.17579477976903</v>
      </c>
      <c r="AN7" s="27">
        <v>1001.091143203</v>
      </c>
      <c r="AO7" s="27">
        <v>12666.9297855122</v>
      </c>
      <c r="AP7" s="27">
        <v>129.092267297631</v>
      </c>
      <c r="AQ7" s="27">
        <v>99.636441454149093</v>
      </c>
      <c r="AR7" s="27">
        <v>370.655284338385</v>
      </c>
      <c r="AS7" s="27">
        <v>79.553307505510801</v>
      </c>
      <c r="AT7" s="27">
        <v>69.123143542166204</v>
      </c>
      <c r="AU7" s="27">
        <v>132.77039216398001</v>
      </c>
      <c r="AV7" s="27">
        <v>15293.2004670445</v>
      </c>
      <c r="AW7" s="27">
        <v>9297.6091412157493</v>
      </c>
      <c r="AX7" s="27">
        <v>5995.5913258288401</v>
      </c>
      <c r="AY7" s="27">
        <v>117.996593215766</v>
      </c>
      <c r="AZ7" s="27">
        <v>3.68837810258837</v>
      </c>
      <c r="BA7" s="27">
        <v>3985.7385061176701</v>
      </c>
      <c r="BB7" s="27">
        <v>200.76884809329101</v>
      </c>
      <c r="BC7" s="27">
        <v>610.10938212014901</v>
      </c>
      <c r="BD7" s="27">
        <v>13.498765572739</v>
      </c>
      <c r="BE7" s="27">
        <v>80.824916012680504</v>
      </c>
      <c r="BF7" s="27">
        <v>1662.63961509155</v>
      </c>
      <c r="BG7" s="27">
        <v>192.36138269521501</v>
      </c>
      <c r="BH7" s="27">
        <v>280.50559766702298</v>
      </c>
      <c r="BI7" s="27">
        <v>453.81410432905301</v>
      </c>
      <c r="BJ7" s="27">
        <v>6.1024553884063799</v>
      </c>
      <c r="BK7" s="27">
        <v>120685.124110288</v>
      </c>
      <c r="BL7" s="27">
        <v>5955.85667205551</v>
      </c>
      <c r="BM7" s="27">
        <v>0</v>
      </c>
      <c r="BN7" s="27">
        <v>1160.1691154810601</v>
      </c>
      <c r="BO7" s="27">
        <v>3207.5451665235701</v>
      </c>
      <c r="BP7" s="27">
        <v>4700.3541670097402</v>
      </c>
      <c r="BQ7" s="27">
        <v>44792.291203668399</v>
      </c>
      <c r="BR7" s="27">
        <v>1485.21906041897</v>
      </c>
      <c r="BT7" s="36">
        <f t="shared" si="0"/>
        <v>4.0855758769930512E-3</v>
      </c>
      <c r="BU7" s="24">
        <f t="shared" si="1"/>
        <v>-1.8607404058842336E-3</v>
      </c>
      <c r="BV7" s="24">
        <f t="shared" si="2"/>
        <v>-1.6726202620204055E-3</v>
      </c>
      <c r="BW7" s="24">
        <f t="shared" si="3"/>
        <v>-4.2849028816684918E-2</v>
      </c>
      <c r="BX7" s="24">
        <f t="shared" si="4"/>
        <v>-3.0561606232765322E-2</v>
      </c>
      <c r="BY7" s="24">
        <f t="shared" si="5"/>
        <v>-1.2678895946235067E-2</v>
      </c>
      <c r="BZ7" s="24">
        <f t="shared" si="6"/>
        <v>4.6846837318149643E-4</v>
      </c>
      <c r="CA7" s="24">
        <f t="shared" si="7"/>
        <v>-9.3708063348960373E-4</v>
      </c>
      <c r="CB7" s="24">
        <f t="shared" si="8"/>
        <v>0.46639791272527242</v>
      </c>
    </row>
    <row r="8" spans="1:80" x14ac:dyDescent="0.3">
      <c r="A8" s="59" t="s">
        <v>81</v>
      </c>
      <c r="B8" s="100">
        <v>86914.790483999997</v>
      </c>
      <c r="C8" s="100">
        <v>88529.245194999996</v>
      </c>
      <c r="D8" s="100">
        <v>86561.467552000002</v>
      </c>
      <c r="E8" s="100">
        <v>21286.151522</v>
      </c>
      <c r="F8" s="100">
        <v>11001.377317</v>
      </c>
      <c r="G8" s="100">
        <v>273617.87527000002</v>
      </c>
      <c r="H8" s="100">
        <v>75378.103110478798</v>
      </c>
      <c r="I8" s="100">
        <v>19984.195366</v>
      </c>
      <c r="J8" s="100"/>
      <c r="K8" s="100"/>
      <c r="L8" s="27"/>
      <c r="M8" s="27" t="s">
        <v>72</v>
      </c>
      <c r="N8" s="27">
        <v>1468.10256181146</v>
      </c>
      <c r="O8" s="27">
        <v>194.97096443489301</v>
      </c>
      <c r="P8" s="27">
        <v>194.97096443489301</v>
      </c>
      <c r="Q8" s="27">
        <v>2708.6847016716501</v>
      </c>
      <c r="R8" s="27">
        <v>525.19104953897897</v>
      </c>
      <c r="S8" s="27">
        <v>330992.329165212</v>
      </c>
      <c r="T8" s="27">
        <v>86695.691806389106</v>
      </c>
      <c r="U8" s="27">
        <v>954.28483652850002</v>
      </c>
      <c r="V8" s="27">
        <v>51668.378612537897</v>
      </c>
      <c r="W8" s="27">
        <v>97.363322972335496</v>
      </c>
      <c r="X8" s="27">
        <v>20937.292252354899</v>
      </c>
      <c r="Y8" s="27">
        <v>595.13617254124995</v>
      </c>
      <c r="Z8" s="27">
        <v>595.13617254124995</v>
      </c>
      <c r="AA8" s="27">
        <v>96.424246868523994</v>
      </c>
      <c r="AB8" s="27">
        <v>225.14974893993499</v>
      </c>
      <c r="AC8" s="27">
        <v>30.829725809938701</v>
      </c>
      <c r="AD8" s="27">
        <v>1090.93727205135</v>
      </c>
      <c r="AE8" s="27">
        <v>4187.71789815174</v>
      </c>
      <c r="AF8" s="27">
        <v>35.997083065747901</v>
      </c>
      <c r="AG8" s="27">
        <v>88386.317466745997</v>
      </c>
      <c r="AH8" s="27">
        <v>13309.970770526401</v>
      </c>
      <c r="AI8" s="27">
        <v>77900.785059055896</v>
      </c>
      <c r="AJ8" s="27">
        <v>8559.2194580882606</v>
      </c>
      <c r="AK8" s="27">
        <v>86556.4287640127</v>
      </c>
      <c r="AL8" s="27">
        <v>3.5156955890128399</v>
      </c>
      <c r="AM8" s="27">
        <v>930.23980537686202</v>
      </c>
      <c r="AN8" s="27">
        <v>226.19314421755101</v>
      </c>
      <c r="AO8" s="27">
        <v>26162.941314539501</v>
      </c>
      <c r="AP8" s="27">
        <v>303.46914579580601</v>
      </c>
      <c r="AQ8" s="27">
        <v>95.052100475005801</v>
      </c>
      <c r="AR8" s="27">
        <v>488.85547985713998</v>
      </c>
      <c r="AS8" s="27">
        <v>150.26914258592601</v>
      </c>
      <c r="AT8" s="27">
        <v>66.888771609649595</v>
      </c>
      <c r="AU8" s="27">
        <v>230.917889280411</v>
      </c>
      <c r="AV8" s="27">
        <v>21319.552440614301</v>
      </c>
      <c r="AW8" s="27">
        <v>10993.359943236001</v>
      </c>
      <c r="AX8" s="27">
        <v>10326.192497378201</v>
      </c>
      <c r="AY8" s="27">
        <v>66.081625755606495</v>
      </c>
      <c r="AZ8" s="27">
        <v>5.9774770680732097</v>
      </c>
      <c r="BA8" s="27">
        <v>4931.5353521487596</v>
      </c>
      <c r="BB8" s="27">
        <v>101.971388050728</v>
      </c>
      <c r="BC8" s="27">
        <v>831.06771482057104</v>
      </c>
      <c r="BD8" s="27">
        <v>61.465193626988999</v>
      </c>
      <c r="BE8" s="27">
        <v>167.38140099436799</v>
      </c>
      <c r="BF8" s="27">
        <v>2115.92134174277</v>
      </c>
      <c r="BG8" s="27">
        <v>1511.4479842318899</v>
      </c>
      <c r="BH8" s="27">
        <v>647.17060687952301</v>
      </c>
      <c r="BI8" s="27">
        <v>491.95542369414102</v>
      </c>
      <c r="BJ8" s="27">
        <v>11.186744633004899</v>
      </c>
      <c r="BK8" s="27">
        <v>273634.48740697</v>
      </c>
      <c r="BL8" s="27">
        <v>10898.5244362347</v>
      </c>
      <c r="BM8" s="27">
        <v>0</v>
      </c>
      <c r="BN8" s="27">
        <v>590.76554222701395</v>
      </c>
      <c r="BO8" s="27">
        <v>4299.7368546134703</v>
      </c>
      <c r="BP8" s="27">
        <v>7087.0319859329702</v>
      </c>
      <c r="BQ8" s="27">
        <v>75629.617223939902</v>
      </c>
      <c r="BR8" s="27">
        <v>4045.8335510389802</v>
      </c>
      <c r="BT8" s="36">
        <f t="shared" si="0"/>
        <v>1.1140044505696383E-3</v>
      </c>
      <c r="BU8" s="24">
        <f t="shared" si="1"/>
        <v>-2.5208445696158549E-3</v>
      </c>
      <c r="BV8" s="24">
        <f t="shared" si="2"/>
        <v>-1.6144690710869309E-3</v>
      </c>
      <c r="BW8" s="24">
        <f t="shared" si="3"/>
        <v>-5.8210519412399383E-5</v>
      </c>
      <c r="BX8" s="24">
        <f t="shared" si="4"/>
        <v>1.5691384410084718E-3</v>
      </c>
      <c r="BY8" s="24">
        <f t="shared" si="5"/>
        <v>-7.2876091174610012E-4</v>
      </c>
      <c r="BZ8" s="24">
        <f t="shared" si="6"/>
        <v>6.0712908298080403E-5</v>
      </c>
      <c r="CA8" s="24">
        <f t="shared" si="7"/>
        <v>3.3366999577114508E-3</v>
      </c>
      <c r="CB8" s="24">
        <f t="shared" si="8"/>
        <v>0.30918162254616849</v>
      </c>
    </row>
    <row r="9" spans="1:80" x14ac:dyDescent="0.3">
      <c r="A9" s="20" t="s">
        <v>82</v>
      </c>
      <c r="B9" s="100">
        <v>4541.4125525999998</v>
      </c>
      <c r="C9" s="100">
        <v>65289.612805999997</v>
      </c>
      <c r="D9" s="100">
        <v>4327.3229763999998</v>
      </c>
      <c r="E9" s="100">
        <v>3339.6589395000001</v>
      </c>
      <c r="F9" s="100">
        <v>1794.6904271999999</v>
      </c>
      <c r="G9" s="100">
        <v>169248.67266000001</v>
      </c>
      <c r="H9" s="100">
        <v>31231.978220624398</v>
      </c>
      <c r="I9" s="100">
        <v>2540.6470058</v>
      </c>
      <c r="J9" s="100"/>
      <c r="K9" s="100"/>
      <c r="L9" s="27"/>
      <c r="M9" s="27" t="s">
        <v>124</v>
      </c>
      <c r="N9" s="27">
        <v>192.64285039418201</v>
      </c>
      <c r="O9" s="27">
        <v>48.809174727366802</v>
      </c>
      <c r="P9" s="27">
        <v>48.809174727366802</v>
      </c>
      <c r="Q9" s="27">
        <v>698.96307447224603</v>
      </c>
      <c r="R9" s="27">
        <v>1595.7335581647999</v>
      </c>
      <c r="S9" s="27">
        <v>112028.69950884</v>
      </c>
      <c r="T9" s="27">
        <v>4467.9869746188497</v>
      </c>
      <c r="U9" s="27">
        <v>32.589681818434698</v>
      </c>
      <c r="V9" s="27">
        <v>22744.196727628099</v>
      </c>
      <c r="W9" s="27">
        <v>18.060299036432799</v>
      </c>
      <c r="X9" s="27">
        <v>11736.1192329477</v>
      </c>
      <c r="Y9" s="27">
        <v>51.203177601095</v>
      </c>
      <c r="Z9" s="27">
        <v>51.203177601095</v>
      </c>
      <c r="AA9" s="27">
        <v>1.8131077010232</v>
      </c>
      <c r="AB9" s="27">
        <v>64.145388746135495</v>
      </c>
      <c r="AC9" s="27">
        <v>9.5160473024477792</v>
      </c>
      <c r="AD9" s="27">
        <v>101.35131136154099</v>
      </c>
      <c r="AE9" s="27">
        <v>412.55662098077499</v>
      </c>
      <c r="AF9" s="27">
        <v>0.84657180191446801</v>
      </c>
      <c r="AG9" s="27">
        <v>65151.437064988</v>
      </c>
      <c r="AH9" s="27">
        <v>27746.6402124263</v>
      </c>
      <c r="AI9" s="27">
        <v>3424.0249950530001</v>
      </c>
      <c r="AJ9" s="27">
        <v>378.63363049101798</v>
      </c>
      <c r="AK9" s="27">
        <v>3804.47173324504</v>
      </c>
      <c r="AL9" s="27">
        <v>9.48047638419945E-6</v>
      </c>
      <c r="AM9" s="27">
        <v>635.37656753739202</v>
      </c>
      <c r="AN9" s="27">
        <v>64.734168152945699</v>
      </c>
      <c r="AO9" s="27">
        <v>10115.611097474201</v>
      </c>
      <c r="AP9" s="27">
        <v>41.1419125295334</v>
      </c>
      <c r="AQ9" s="27">
        <v>11.7836032340483</v>
      </c>
      <c r="AR9" s="27">
        <v>47.434119431207399</v>
      </c>
      <c r="AS9" s="27">
        <v>32.460682911193302</v>
      </c>
      <c r="AT9" s="27">
        <v>3.0192039230697101</v>
      </c>
      <c r="AU9" s="27">
        <v>18.583826259333598</v>
      </c>
      <c r="AV9" s="27">
        <v>3314.1094470410999</v>
      </c>
      <c r="AW9" s="27">
        <v>1771.8718926905501</v>
      </c>
      <c r="AX9" s="27">
        <v>1542.23755435054</v>
      </c>
      <c r="AY9" s="27">
        <v>6.8745751935602897</v>
      </c>
      <c r="AZ9" s="27">
        <v>1.58936395228095</v>
      </c>
      <c r="BA9" s="27">
        <v>857.09020691739397</v>
      </c>
      <c r="BB9" s="27">
        <v>9.0077354865986496</v>
      </c>
      <c r="BC9" s="27">
        <v>134.13110505368701</v>
      </c>
      <c r="BD9" s="27">
        <v>6.3138397360626604</v>
      </c>
      <c r="BE9" s="27">
        <v>7.1409758675052704</v>
      </c>
      <c r="BF9" s="27">
        <v>336.53626774186</v>
      </c>
      <c r="BG9" s="27">
        <v>2507.5621498779401</v>
      </c>
      <c r="BH9" s="27">
        <v>163.44682741392299</v>
      </c>
      <c r="BI9" s="27">
        <v>28.369133492516902</v>
      </c>
      <c r="BJ9" s="27">
        <v>2.2143453938379798</v>
      </c>
      <c r="BK9" s="27">
        <v>169155.652835949</v>
      </c>
      <c r="BL9" s="27">
        <v>4525.5405166743403</v>
      </c>
      <c r="BM9" s="27">
        <v>0</v>
      </c>
      <c r="BN9" s="27">
        <v>138.841431630068</v>
      </c>
      <c r="BO9" s="27">
        <v>1553.69329705109</v>
      </c>
      <c r="BP9" s="27">
        <v>1571.92105339468</v>
      </c>
      <c r="BQ9" s="27">
        <v>31233.457162431001</v>
      </c>
      <c r="BR9" s="27">
        <v>515.71479550758602</v>
      </c>
      <c r="BT9" s="36">
        <f t="shared" si="0"/>
        <v>4.7657278806398232E-4</v>
      </c>
      <c r="BU9" s="24">
        <f t="shared" si="1"/>
        <v>-1.6168004366639916E-2</v>
      </c>
      <c r="BV9" s="24">
        <f t="shared" si="2"/>
        <v>-2.116351056064144E-3</v>
      </c>
      <c r="BW9" s="24">
        <f t="shared" si="3"/>
        <v>-0.12082556490616557</v>
      </c>
      <c r="BX9" s="24">
        <f t="shared" si="4"/>
        <v>-7.6503298455755991E-3</v>
      </c>
      <c r="BY9" s="24">
        <f t="shared" si="5"/>
        <v>-1.2714468280220523E-2</v>
      </c>
      <c r="BZ9" s="24">
        <f t="shared" si="6"/>
        <v>-5.4960445236620946E-4</v>
      </c>
      <c r="CA9" s="24">
        <f t="shared" si="7"/>
        <v>4.7353446398932385E-5</v>
      </c>
      <c r="CB9" s="24">
        <f t="shared" si="8"/>
        <v>2.9815098572849528</v>
      </c>
    </row>
    <row r="10" spans="1:80" x14ac:dyDescent="0.3">
      <c r="A10" s="20" t="s">
        <v>83</v>
      </c>
      <c r="B10" s="100">
        <v>55036.590433999998</v>
      </c>
      <c r="C10" s="100">
        <v>113131.12025000001</v>
      </c>
      <c r="D10" s="100">
        <v>67384.672242000001</v>
      </c>
      <c r="E10" s="100">
        <v>9877.8952647000006</v>
      </c>
      <c r="F10" s="100">
        <v>4163.4004864999997</v>
      </c>
      <c r="G10" s="100">
        <v>110515.66860999999</v>
      </c>
      <c r="H10" s="100">
        <v>200191.96553878562</v>
      </c>
      <c r="I10" s="100">
        <v>8836.0435087999995</v>
      </c>
      <c r="J10" s="100"/>
      <c r="K10" s="100"/>
      <c r="L10" s="27"/>
      <c r="M10" s="27" t="s">
        <v>125</v>
      </c>
      <c r="N10" s="27">
        <v>151.20822529834999</v>
      </c>
      <c r="O10" s="27">
        <v>335.29306851095498</v>
      </c>
      <c r="P10" s="27">
        <v>335.29306851095498</v>
      </c>
      <c r="Q10" s="27">
        <v>587.25384787761004</v>
      </c>
      <c r="R10" s="27">
        <v>13077.685544927001</v>
      </c>
      <c r="S10" s="27">
        <v>437432.67589492397</v>
      </c>
      <c r="T10" s="27">
        <v>54527.707451600298</v>
      </c>
      <c r="U10" s="27">
        <v>262.62134676250503</v>
      </c>
      <c r="V10" s="27">
        <v>75818.565732198593</v>
      </c>
      <c r="W10" s="27">
        <v>357.085391790107</v>
      </c>
      <c r="X10" s="27">
        <v>10305.2949714353</v>
      </c>
      <c r="Y10" s="27">
        <v>506.930378456504</v>
      </c>
      <c r="Z10" s="27">
        <v>506.930378456504</v>
      </c>
      <c r="AA10" s="27">
        <v>0.98072475672913495</v>
      </c>
      <c r="AB10" s="27">
        <v>148.051804671382</v>
      </c>
      <c r="AC10" s="27">
        <v>10.6094762782775</v>
      </c>
      <c r="AD10" s="27">
        <v>66.847168568765994</v>
      </c>
      <c r="AE10" s="27">
        <v>1010.25778676704</v>
      </c>
      <c r="AF10" s="27">
        <v>15.3938466688149</v>
      </c>
      <c r="AG10" s="27">
        <v>112833.23987478801</v>
      </c>
      <c r="AH10" s="27">
        <v>64967.3533682083</v>
      </c>
      <c r="AI10" s="27">
        <v>60213.1967816014</v>
      </c>
      <c r="AJ10" s="27">
        <v>6689.3447092588503</v>
      </c>
      <c r="AK10" s="27">
        <v>66903.522215617006</v>
      </c>
      <c r="AL10" s="27">
        <v>0.10767017316196099</v>
      </c>
      <c r="AM10" s="27">
        <v>4380.2573066393097</v>
      </c>
      <c r="AN10" s="27">
        <v>42.737787358697403</v>
      </c>
      <c r="AO10" s="27">
        <v>108440.470442573</v>
      </c>
      <c r="AP10" s="27">
        <v>40.933890371864599</v>
      </c>
      <c r="AQ10" s="27">
        <v>45.052682610272399</v>
      </c>
      <c r="AR10" s="27">
        <v>139.90033570330201</v>
      </c>
      <c r="AS10" s="27">
        <v>42.709500765444702</v>
      </c>
      <c r="AT10" s="27">
        <v>61.403814776478903</v>
      </c>
      <c r="AU10" s="27">
        <v>15.9956111804097</v>
      </c>
      <c r="AV10" s="27">
        <v>9379.4323519891805</v>
      </c>
      <c r="AW10" s="27">
        <v>4081.99985373358</v>
      </c>
      <c r="AX10" s="27">
        <v>5297.43249825559</v>
      </c>
      <c r="AY10" s="27">
        <v>1.8460005983343999</v>
      </c>
      <c r="AZ10" s="27">
        <v>1.1540345804108301</v>
      </c>
      <c r="BA10" s="27">
        <v>1935.46693223543</v>
      </c>
      <c r="BB10" s="27">
        <v>4.77578810011188</v>
      </c>
      <c r="BC10" s="27">
        <v>317.27529952325</v>
      </c>
      <c r="BD10" s="27">
        <v>54.658477067962998</v>
      </c>
      <c r="BE10" s="27">
        <v>35.595787773056102</v>
      </c>
      <c r="BF10" s="27">
        <v>793.87720588413697</v>
      </c>
      <c r="BG10" s="27">
        <v>45570.390281510801</v>
      </c>
      <c r="BH10" s="27">
        <v>111.904962848812</v>
      </c>
      <c r="BI10" s="27">
        <v>395.46486766756499</v>
      </c>
      <c r="BJ10" s="27">
        <v>41.246874688044301</v>
      </c>
      <c r="BK10" s="27">
        <v>110086.16309902701</v>
      </c>
      <c r="BL10" s="27">
        <v>60665.5911967594</v>
      </c>
      <c r="BM10" s="27">
        <v>2171.3476349366301</v>
      </c>
      <c r="BN10" s="27">
        <v>104.008542274582</v>
      </c>
      <c r="BO10" s="27">
        <v>5697.6678599642501</v>
      </c>
      <c r="BP10" s="27">
        <v>8497.2916387843597</v>
      </c>
      <c r="BQ10" s="27">
        <v>199926.38383108101</v>
      </c>
      <c r="BR10" s="27">
        <v>2852.0337019988901</v>
      </c>
      <c r="BT10" s="36">
        <f t="shared" si="0"/>
        <v>1.4658791110704909E-5</v>
      </c>
      <c r="BU10" s="24">
        <f t="shared" si="1"/>
        <v>-9.2462664999197926E-3</v>
      </c>
      <c r="BV10" s="24">
        <f t="shared" si="2"/>
        <v>-2.6330542343586507E-3</v>
      </c>
      <c r="BW10" s="24">
        <f t="shared" si="3"/>
        <v>-7.1403482479669936E-3</v>
      </c>
      <c r="BX10" s="24">
        <f t="shared" si="4"/>
        <v>-5.0462461825460429E-2</v>
      </c>
      <c r="BY10" s="24">
        <f t="shared" si="5"/>
        <v>-1.9551477939814974E-2</v>
      </c>
      <c r="BZ10" s="24">
        <f t="shared" si="6"/>
        <v>-3.8863766231073921E-3</v>
      </c>
      <c r="CA10" s="24">
        <f t="shared" si="7"/>
        <v>-1.3266351973209144E-3</v>
      </c>
      <c r="CB10" s="24">
        <f t="shared" si="8"/>
        <v>11.272514314192193</v>
      </c>
    </row>
    <row r="11" spans="1:80" x14ac:dyDescent="0.3">
      <c r="A11" s="20" t="s">
        <v>84</v>
      </c>
      <c r="B11" s="100">
        <v>535147.86210999999</v>
      </c>
      <c r="C11" s="100">
        <v>153761.76663999999</v>
      </c>
      <c r="D11" s="100">
        <v>510292.91128</v>
      </c>
      <c r="E11" s="100">
        <v>50435.101152000003</v>
      </c>
      <c r="F11" s="100">
        <v>15959.571120000001</v>
      </c>
      <c r="G11" s="100">
        <v>271988.60077000002</v>
      </c>
      <c r="H11" s="100">
        <v>549852.62536840979</v>
      </c>
      <c r="I11" s="100">
        <v>51051.025555</v>
      </c>
      <c r="J11" s="100"/>
      <c r="K11" s="100"/>
      <c r="L11" s="27"/>
      <c r="M11" s="27" t="s">
        <v>126</v>
      </c>
      <c r="N11" s="27">
        <v>286.45299709342999</v>
      </c>
      <c r="O11" s="27">
        <v>331.13946497962598</v>
      </c>
      <c r="P11" s="27">
        <v>331.13946497962598</v>
      </c>
      <c r="Q11" s="27">
        <v>1152.90000854458</v>
      </c>
      <c r="R11" s="27">
        <v>32014.538083190801</v>
      </c>
      <c r="S11" s="27">
        <v>827146.68592993496</v>
      </c>
      <c r="T11" s="27">
        <v>407233.65895644203</v>
      </c>
      <c r="U11" s="27">
        <v>1450.91877725369</v>
      </c>
      <c r="V11" s="27">
        <v>142861.31949285101</v>
      </c>
      <c r="W11" s="27">
        <v>326.97465411386702</v>
      </c>
      <c r="X11" s="27">
        <v>21614.8004127397</v>
      </c>
      <c r="Y11" s="27">
        <v>2061.0032807879302</v>
      </c>
      <c r="Z11" s="27">
        <v>2061.0032807879302</v>
      </c>
      <c r="AA11" s="27">
        <v>7.46542973912244</v>
      </c>
      <c r="AB11" s="27">
        <v>419.24360110451602</v>
      </c>
      <c r="AC11" s="27">
        <v>21.180014273266099</v>
      </c>
      <c r="AD11" s="27">
        <v>168.61196784808899</v>
      </c>
      <c r="AE11" s="27">
        <v>3002.9693345098699</v>
      </c>
      <c r="AF11" s="27">
        <v>3.8089263997976501</v>
      </c>
      <c r="AG11" s="27">
        <v>140238.75465042901</v>
      </c>
      <c r="AH11" s="27">
        <v>43240.009847968096</v>
      </c>
      <c r="AI11" s="27">
        <v>364164.01446320198</v>
      </c>
      <c r="AJ11" s="27">
        <v>40455.248183336298</v>
      </c>
      <c r="AK11" s="27">
        <v>404626.72807627701</v>
      </c>
      <c r="AL11" s="27">
        <v>0.83389743179167397</v>
      </c>
      <c r="AM11" s="27">
        <v>10652.0004281253</v>
      </c>
      <c r="AN11" s="27">
        <v>229.50230930846499</v>
      </c>
      <c r="AO11" s="27">
        <v>218468.009743328</v>
      </c>
      <c r="AP11" s="27">
        <v>241.982933800713</v>
      </c>
      <c r="AQ11" s="27">
        <v>149.438249860833</v>
      </c>
      <c r="AR11" s="27">
        <v>424.11053974657801</v>
      </c>
      <c r="AS11" s="27">
        <v>173.62583540292201</v>
      </c>
      <c r="AT11" s="27">
        <v>34.4369341997497</v>
      </c>
      <c r="AU11" s="27">
        <v>85.159801506859097</v>
      </c>
      <c r="AV11" s="27">
        <v>22094.374199259</v>
      </c>
      <c r="AW11" s="27">
        <v>9593.5661867808594</v>
      </c>
      <c r="AX11" s="27">
        <v>12500.808012478101</v>
      </c>
      <c r="AY11" s="27">
        <v>8.72678751059596</v>
      </c>
      <c r="AZ11" s="27">
        <v>4.4864752495907601</v>
      </c>
      <c r="BA11" s="27">
        <v>3442.8647597788699</v>
      </c>
      <c r="BB11" s="27">
        <v>42.104687596576198</v>
      </c>
      <c r="BC11" s="27">
        <v>934.44542811003305</v>
      </c>
      <c r="BD11" s="27">
        <v>138.34404481996501</v>
      </c>
      <c r="BE11" s="27">
        <v>92.481086944779705</v>
      </c>
      <c r="BF11" s="27">
        <v>2337.9217345965799</v>
      </c>
      <c r="BG11" s="27">
        <v>89356.091862891306</v>
      </c>
      <c r="BH11" s="27">
        <v>487.05006266637901</v>
      </c>
      <c r="BI11" s="27">
        <v>681.014049835479</v>
      </c>
      <c r="BJ11" s="27">
        <v>85.870465845886102</v>
      </c>
      <c r="BK11" s="27">
        <v>207213.421724777</v>
      </c>
      <c r="BL11" s="27">
        <v>115124.49057564299</v>
      </c>
      <c r="BM11" s="27">
        <v>2665.75141963326</v>
      </c>
      <c r="BN11" s="27">
        <v>850.81084950812397</v>
      </c>
      <c r="BO11" s="27">
        <v>12879.91228925</v>
      </c>
      <c r="BP11" s="27">
        <v>17058.467139443099</v>
      </c>
      <c r="BQ11" s="27">
        <v>413548.11525278701</v>
      </c>
      <c r="BR11" s="27">
        <v>5693.1165179690697</v>
      </c>
      <c r="BT11" s="36">
        <f t="shared" si="0"/>
        <v>1.8450164611258988E-5</v>
      </c>
      <c r="BU11" s="24">
        <f t="shared" si="1"/>
        <v>-0.23902590706279439</v>
      </c>
      <c r="BV11" s="24">
        <f t="shared" si="2"/>
        <v>-8.7947818791859977E-2</v>
      </c>
      <c r="BW11" s="24">
        <f t="shared" si="3"/>
        <v>-0.20706966698532772</v>
      </c>
      <c r="BX11" s="24">
        <f t="shared" si="4"/>
        <v>-0.56192465773645328</v>
      </c>
      <c r="BY11" s="24">
        <f t="shared" si="5"/>
        <v>-0.39888320841162683</v>
      </c>
      <c r="BZ11" s="24">
        <f t="shared" si="6"/>
        <v>-0.23815402138855973</v>
      </c>
      <c r="CA11" s="24">
        <f t="shared" si="7"/>
        <v>-0.24789280586647494</v>
      </c>
      <c r="CB11" s="24">
        <f t="shared" si="8"/>
        <v>3.2794049163216266</v>
      </c>
    </row>
    <row r="12" spans="1:80" x14ac:dyDescent="0.3">
      <c r="A12" s="20" t="s">
        <v>85</v>
      </c>
      <c r="B12" s="100">
        <v>143959.64686000001</v>
      </c>
      <c r="C12" s="100">
        <v>18389.935646999998</v>
      </c>
      <c r="D12" s="100">
        <v>157831.27606</v>
      </c>
      <c r="E12" s="100">
        <v>40895.405242000001</v>
      </c>
      <c r="F12" s="100">
        <v>12373.721460000001</v>
      </c>
      <c r="G12" s="100">
        <v>62802.214249999997</v>
      </c>
      <c r="H12" s="100">
        <v>66370.2744571847</v>
      </c>
      <c r="I12" s="100">
        <v>5070.2628751000002</v>
      </c>
      <c r="J12" s="100"/>
      <c r="K12" s="100"/>
      <c r="L12" s="27"/>
      <c r="M12" s="27" t="s">
        <v>73</v>
      </c>
      <c r="N12" s="27">
        <v>300.64644872516698</v>
      </c>
      <c r="O12" s="27">
        <v>340.24457777279099</v>
      </c>
      <c r="P12" s="27">
        <v>340.24457777279099</v>
      </c>
      <c r="Q12" s="27">
        <v>892.026684013455</v>
      </c>
      <c r="R12" s="27">
        <v>142.072334132294</v>
      </c>
      <c r="S12" s="27">
        <v>74733.646184835001</v>
      </c>
      <c r="T12" s="27">
        <v>43142.751427128504</v>
      </c>
      <c r="U12" s="27">
        <v>129.08938746628999</v>
      </c>
      <c r="V12" s="27">
        <v>14066.2612698873</v>
      </c>
      <c r="W12" s="27">
        <v>80.743211600036403</v>
      </c>
      <c r="X12" s="27">
        <v>3468.2622847085299</v>
      </c>
      <c r="Y12" s="27">
        <v>407.65700946726201</v>
      </c>
      <c r="Z12" s="27">
        <v>407.65700946726201</v>
      </c>
      <c r="AA12" s="27">
        <v>553.454661311628</v>
      </c>
      <c r="AB12" s="27">
        <v>124.00058111353</v>
      </c>
      <c r="AC12" s="27">
        <v>33.015155016411697</v>
      </c>
      <c r="AD12" s="27">
        <v>94.392760596643399</v>
      </c>
      <c r="AE12" s="27">
        <v>4938.6299768053505</v>
      </c>
      <c r="AF12" s="27">
        <v>4.5971093640363403</v>
      </c>
      <c r="AG12" s="27">
        <v>14119.1254400249</v>
      </c>
      <c r="AH12" s="27">
        <v>536.85378613547402</v>
      </c>
      <c r="AI12" s="27">
        <v>82871.127486682002</v>
      </c>
      <c r="AJ12" s="27">
        <v>8654.5528122890901</v>
      </c>
      <c r="AK12" s="27">
        <v>92079.134960282696</v>
      </c>
      <c r="AL12" s="27">
        <v>8.3592770013270705</v>
      </c>
      <c r="AM12" s="27">
        <v>363.42028615892701</v>
      </c>
      <c r="AN12" s="27">
        <v>311.34450370012701</v>
      </c>
      <c r="AO12" s="27">
        <v>7803.5077353243296</v>
      </c>
      <c r="AP12" s="27">
        <v>178.20454084526099</v>
      </c>
      <c r="AQ12" s="27">
        <v>27.1771668978874</v>
      </c>
      <c r="AR12" s="27">
        <v>275.85494243809097</v>
      </c>
      <c r="AS12" s="27">
        <v>156.78297339607801</v>
      </c>
      <c r="AT12" s="27">
        <v>52.3353779982031</v>
      </c>
      <c r="AU12" s="27">
        <v>82.982253988168097</v>
      </c>
      <c r="AV12" s="27">
        <v>36834.164868305597</v>
      </c>
      <c r="AW12" s="27">
        <v>9561.1323628215596</v>
      </c>
      <c r="AX12" s="27">
        <v>27273.032505484101</v>
      </c>
      <c r="AY12" s="27">
        <v>26.473333125217</v>
      </c>
      <c r="AZ12" s="27">
        <v>6.2188717959402</v>
      </c>
      <c r="BA12" s="27">
        <v>4517.7342476739204</v>
      </c>
      <c r="BB12" s="27">
        <v>34.703898488290598</v>
      </c>
      <c r="BC12" s="27">
        <v>709.56313420669301</v>
      </c>
      <c r="BD12" s="27">
        <v>6.7451651551998699</v>
      </c>
      <c r="BE12" s="27">
        <v>28.8793120012797</v>
      </c>
      <c r="BF12" s="27">
        <v>1965.50851433765</v>
      </c>
      <c r="BG12" s="27">
        <v>270.00103507965503</v>
      </c>
      <c r="BH12" s="27">
        <v>802.95811131963103</v>
      </c>
      <c r="BI12" s="27">
        <v>363.30974517872301</v>
      </c>
      <c r="BJ12" s="27">
        <v>14.356270275200499</v>
      </c>
      <c r="BK12" s="27">
        <v>18264.7783111877</v>
      </c>
      <c r="BL12" s="27">
        <v>5185.5971779597703</v>
      </c>
      <c r="BM12" s="27">
        <v>0</v>
      </c>
      <c r="BN12" s="27">
        <v>1970.5296160523001</v>
      </c>
      <c r="BO12" s="27">
        <v>1265.7959949256499</v>
      </c>
      <c r="BP12" s="27">
        <v>2302.47230993125</v>
      </c>
      <c r="BQ12" s="27">
        <v>24375.4464344714</v>
      </c>
      <c r="BR12" s="27">
        <v>731.80280205096801</v>
      </c>
      <c r="BT12" s="36">
        <f t="shared" si="0"/>
        <v>6.0106414069849212E-3</v>
      </c>
      <c r="BU12" s="24">
        <f t="shared" si="1"/>
        <v>-0.70031357836627228</v>
      </c>
      <c r="BV12" s="24">
        <f t="shared" si="2"/>
        <v>-0.23223627798131027</v>
      </c>
      <c r="BW12" s="24">
        <f t="shared" si="3"/>
        <v>-0.41659766518469665</v>
      </c>
      <c r="BX12" s="24">
        <f t="shared" si="4"/>
        <v>-9.9307987038198306E-2</v>
      </c>
      <c r="BY12" s="24">
        <f t="shared" si="5"/>
        <v>-0.22730341120661052</v>
      </c>
      <c r="BZ12" s="24">
        <f t="shared" si="6"/>
        <v>-0.70916983534242661</v>
      </c>
      <c r="CA12" s="24">
        <f t="shared" si="7"/>
        <v>-0.63273548838198734</v>
      </c>
      <c r="CB12" s="24">
        <f t="shared" si="8"/>
        <v>0.53907359984178771</v>
      </c>
    </row>
    <row r="13" spans="1:80" x14ac:dyDescent="0.3">
      <c r="A13" s="23" t="s">
        <v>86</v>
      </c>
      <c r="B13" s="100">
        <v>206.61074310999999</v>
      </c>
      <c r="C13" s="100">
        <v>0.1237170309</v>
      </c>
      <c r="D13" s="100">
        <v>163.28678613</v>
      </c>
      <c r="E13" s="100">
        <v>7.9451598799000003</v>
      </c>
      <c r="F13" s="100">
        <v>6.9366303693000004</v>
      </c>
      <c r="G13" s="100">
        <v>37.576426404000003</v>
      </c>
      <c r="H13" s="100">
        <v>23.808357937</v>
      </c>
      <c r="I13" s="100"/>
      <c r="J13" s="100"/>
      <c r="K13" s="100"/>
      <c r="L13" s="27"/>
      <c r="M13" s="27" t="s">
        <v>86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T13" s="36" t="e">
        <f t="shared" si="0"/>
        <v>#DIV/0!</v>
      </c>
      <c r="BU13" s="24">
        <f t="shared" si="1"/>
        <v>-1</v>
      </c>
      <c r="BV13" s="24">
        <f t="shared" si="2"/>
        <v>-1</v>
      </c>
      <c r="BW13" s="24">
        <f t="shared" si="3"/>
        <v>-1</v>
      </c>
      <c r="BX13" s="24">
        <f t="shared" si="4"/>
        <v>-1</v>
      </c>
      <c r="BY13" s="24">
        <f t="shared" si="5"/>
        <v>-1</v>
      </c>
      <c r="BZ13" s="24">
        <f t="shared" si="6"/>
        <v>-1</v>
      </c>
      <c r="CA13" s="24">
        <f t="shared" si="7"/>
        <v>-1</v>
      </c>
      <c r="CB13" s="24" t="str">
        <f t="shared" si="8"/>
        <v/>
      </c>
    </row>
    <row r="14" spans="1:80" x14ac:dyDescent="0.3">
      <c r="A14" s="23" t="s">
        <v>87</v>
      </c>
      <c r="B14" s="100">
        <v>4286.5962624000003</v>
      </c>
      <c r="C14" s="100">
        <v>2.7007923587999998</v>
      </c>
      <c r="D14" s="100">
        <v>12639.360446000001</v>
      </c>
      <c r="E14" s="100">
        <v>1103.1088165000001</v>
      </c>
      <c r="F14" s="100">
        <v>517.56686233000005</v>
      </c>
      <c r="G14" s="100">
        <v>988.15870289999998</v>
      </c>
      <c r="H14" s="100">
        <v>1633.2543731999999</v>
      </c>
      <c r="I14" s="100">
        <v>315.37271107999999</v>
      </c>
      <c r="J14" s="100"/>
      <c r="K14" s="100"/>
      <c r="L14" s="27"/>
      <c r="M14" s="27" t="s">
        <v>180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T14" s="36" t="e">
        <f t="shared" si="0"/>
        <v>#DIV/0!</v>
      </c>
      <c r="BU14" s="24">
        <f t="shared" si="1"/>
        <v>-1</v>
      </c>
      <c r="BV14" s="24">
        <f t="shared" si="2"/>
        <v>-1</v>
      </c>
      <c r="BW14" s="24">
        <f t="shared" si="3"/>
        <v>-1</v>
      </c>
      <c r="BX14" s="24">
        <f t="shared" si="4"/>
        <v>-1</v>
      </c>
      <c r="BY14" s="24">
        <f t="shared" si="5"/>
        <v>-1</v>
      </c>
      <c r="BZ14" s="24">
        <f t="shared" si="6"/>
        <v>-1</v>
      </c>
      <c r="CA14" s="24">
        <f t="shared" si="7"/>
        <v>-1</v>
      </c>
      <c r="CB14" s="24">
        <f t="shared" si="8"/>
        <v>-1</v>
      </c>
    </row>
    <row r="15" spans="1:80" x14ac:dyDescent="0.3">
      <c r="A15" s="17" t="s">
        <v>88</v>
      </c>
      <c r="B15" s="90">
        <v>1648.8589452000001</v>
      </c>
      <c r="C15" s="90">
        <v>7.6969797995000002</v>
      </c>
      <c r="D15" s="90">
        <v>9739.1502443999998</v>
      </c>
      <c r="E15" s="90">
        <v>1271.7318663999999</v>
      </c>
      <c r="F15" s="90">
        <v>507.46065813000001</v>
      </c>
      <c r="G15" s="90">
        <v>2483.561549</v>
      </c>
      <c r="H15" s="90">
        <v>277.55422135988977</v>
      </c>
      <c r="I15" s="90">
        <v>14.561358943</v>
      </c>
      <c r="J15" s="90"/>
      <c r="K15" s="90"/>
      <c r="L15" s="27"/>
      <c r="M15" s="27" t="s">
        <v>88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T15" s="36" t="e">
        <f t="shared" si="0"/>
        <v>#DIV/0!</v>
      </c>
      <c r="BU15" s="24">
        <f t="shared" si="1"/>
        <v>-1</v>
      </c>
      <c r="BV15" s="24">
        <f t="shared" si="2"/>
        <v>-1</v>
      </c>
      <c r="BW15" s="24">
        <f t="shared" si="3"/>
        <v>-1</v>
      </c>
      <c r="BX15" s="24">
        <f t="shared" si="4"/>
        <v>-1</v>
      </c>
      <c r="BY15" s="24">
        <f t="shared" si="5"/>
        <v>-1</v>
      </c>
      <c r="BZ15" s="24">
        <f t="shared" si="6"/>
        <v>-1</v>
      </c>
      <c r="CA15" s="24">
        <f t="shared" si="7"/>
        <v>-1</v>
      </c>
      <c r="CB15" s="24">
        <f t="shared" si="8"/>
        <v>-1</v>
      </c>
    </row>
    <row r="16" spans="1:80" x14ac:dyDescent="0.3">
      <c r="A16" s="21" t="s">
        <v>89</v>
      </c>
      <c r="B16" s="100">
        <v>310.37820736999998</v>
      </c>
      <c r="C16" s="100">
        <v>17.939331609</v>
      </c>
      <c r="D16" s="100">
        <v>1115.4353475999999</v>
      </c>
      <c r="E16" s="100">
        <v>1248.9167828</v>
      </c>
      <c r="F16" s="100">
        <v>829.86894594</v>
      </c>
      <c r="G16" s="100">
        <v>2404.6465635</v>
      </c>
      <c r="H16" s="100">
        <v>2432.7157379</v>
      </c>
      <c r="I16" s="100"/>
      <c r="J16" s="100"/>
      <c r="K16" s="100"/>
      <c r="L16" s="27"/>
      <c r="M16" s="27" t="s">
        <v>181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T16" s="36" t="e">
        <f t="shared" si="0"/>
        <v>#DIV/0!</v>
      </c>
      <c r="BU16" s="24">
        <f t="shared" si="1"/>
        <v>-1</v>
      </c>
      <c r="BV16" s="24">
        <f t="shared" si="2"/>
        <v>-1</v>
      </c>
      <c r="BW16" s="24">
        <f t="shared" si="3"/>
        <v>-1</v>
      </c>
      <c r="BX16" s="24">
        <f t="shared" si="4"/>
        <v>-1</v>
      </c>
      <c r="BY16" s="24">
        <f t="shared" si="5"/>
        <v>-1</v>
      </c>
      <c r="BZ16" s="24">
        <f t="shared" si="6"/>
        <v>-1</v>
      </c>
      <c r="CA16" s="24">
        <f t="shared" si="7"/>
        <v>-1</v>
      </c>
    </row>
    <row r="17" spans="1:79" x14ac:dyDescent="0.3">
      <c r="A17" s="57" t="s">
        <v>90</v>
      </c>
      <c r="B17" s="100">
        <v>27949.895635000001</v>
      </c>
      <c r="C17" s="100">
        <v>450.00564645999998</v>
      </c>
      <c r="D17" s="100">
        <v>57006.914205000001</v>
      </c>
      <c r="E17" s="100">
        <v>6205.7852327000001</v>
      </c>
      <c r="F17" s="100">
        <v>5810.3436197000001</v>
      </c>
      <c r="G17" s="100">
        <v>26050.836780000001</v>
      </c>
      <c r="H17" s="100">
        <v>17239.971683</v>
      </c>
      <c r="I17" s="100"/>
      <c r="J17" s="100"/>
      <c r="K17" s="100"/>
      <c r="L17" s="27"/>
      <c r="M17" s="27" t="s">
        <v>336</v>
      </c>
      <c r="N17" s="27">
        <v>484.787915521569</v>
      </c>
      <c r="O17" s="27">
        <v>45.450874213460096</v>
      </c>
      <c r="P17" s="27">
        <v>37.549662276629903</v>
      </c>
      <c r="Q17" s="27">
        <v>44.974058420278098</v>
      </c>
      <c r="R17" s="27">
        <v>472.37512049504397</v>
      </c>
      <c r="S17" s="27">
        <v>6300.8957653047601</v>
      </c>
      <c r="T17" s="27">
        <v>28006.6123685907</v>
      </c>
      <c r="U17" s="27">
        <v>284.53244013267403</v>
      </c>
      <c r="V17" s="27">
        <v>132.706232953719</v>
      </c>
      <c r="W17" s="27">
        <v>98.5609298915724</v>
      </c>
      <c r="X17" s="27">
        <v>229.92999412254201</v>
      </c>
      <c r="Y17" s="27">
        <v>1407.2720914414999</v>
      </c>
      <c r="Z17" s="27">
        <v>1407.2720914414999</v>
      </c>
      <c r="AA17" s="27">
        <v>289.786264118124</v>
      </c>
      <c r="AB17" s="27">
        <v>661.19178439491395</v>
      </c>
      <c r="AC17" s="27">
        <v>19.751141271541201</v>
      </c>
      <c r="AD17" s="27">
        <v>294.638445215253</v>
      </c>
      <c r="AE17" s="27">
        <v>94.7098432031014</v>
      </c>
      <c r="AF17" s="27">
        <v>4.4389162243843199</v>
      </c>
      <c r="AG17" s="27">
        <v>451.02030173558802</v>
      </c>
      <c r="AH17" s="27">
        <v>0</v>
      </c>
      <c r="AI17" s="27">
        <v>51425.196930063801</v>
      </c>
      <c r="AJ17" s="27">
        <v>5424.12632929335</v>
      </c>
      <c r="AK17" s="27">
        <v>57139.109523475301</v>
      </c>
      <c r="AL17" s="27">
        <v>11.8094657538385</v>
      </c>
      <c r="AM17" s="27">
        <v>287.56523718921602</v>
      </c>
      <c r="AN17" s="27">
        <v>28.680707849005401</v>
      </c>
      <c r="AO17" s="27">
        <v>7437.6278234196898</v>
      </c>
      <c r="AP17" s="27">
        <v>40.171232427784702</v>
      </c>
      <c r="AQ17" s="27">
        <v>77.747372542535501</v>
      </c>
      <c r="AR17" s="27">
        <v>2263.3429692951199</v>
      </c>
      <c r="AS17" s="27">
        <v>43.316293845246499</v>
      </c>
      <c r="AT17" s="27">
        <v>2.0759026725530099</v>
      </c>
      <c r="AU17" s="27">
        <v>16.856280718927199</v>
      </c>
      <c r="AV17" s="27">
        <v>6220.0278335807998</v>
      </c>
      <c r="AW17" s="27">
        <v>5823.5767833540003</v>
      </c>
      <c r="AX17" s="27">
        <v>396.451050226799</v>
      </c>
      <c r="AY17" s="27">
        <v>0.36397662108610901</v>
      </c>
      <c r="AZ17" s="27">
        <v>0.14299815032214999</v>
      </c>
      <c r="BA17" s="27">
        <v>339.55491085059799</v>
      </c>
      <c r="BB17" s="27">
        <v>20.3827149390698</v>
      </c>
      <c r="BC17" s="27">
        <v>617.58362082706299</v>
      </c>
      <c r="BD17" s="27">
        <v>116.714845188136</v>
      </c>
      <c r="BE17" s="27">
        <v>67.2780813979508</v>
      </c>
      <c r="BF17" s="27">
        <v>1721.49200273373</v>
      </c>
      <c r="BG17" s="27">
        <v>286.235907418821</v>
      </c>
      <c r="BH17" s="27">
        <v>77.902986645502196</v>
      </c>
      <c r="BI17" s="27">
        <v>351.83495692719703</v>
      </c>
      <c r="BJ17" s="27">
        <v>38.134929722162603</v>
      </c>
      <c r="BK17" s="27">
        <v>26117.860421413399</v>
      </c>
      <c r="BL17" s="27">
        <v>4739.8037500803903</v>
      </c>
      <c r="BM17" s="27">
        <v>111.921306190358</v>
      </c>
      <c r="BN17" s="27">
        <v>55.141390736532401</v>
      </c>
      <c r="BO17" s="27">
        <v>2231.6762393273002</v>
      </c>
      <c r="BP17" s="27">
        <v>1134.0264404966999</v>
      </c>
      <c r="BQ17" s="27">
        <v>17284.852330561</v>
      </c>
      <c r="BR17" s="27">
        <v>1556.4573407548601</v>
      </c>
      <c r="BT17" s="36">
        <f t="shared" si="0"/>
        <v>5.0715922340208476E-3</v>
      </c>
      <c r="BU17" s="24">
        <f t="shared" si="1"/>
        <v>2.0292288147107326E-3</v>
      </c>
      <c r="BV17" s="24">
        <f t="shared" si="2"/>
        <v>2.2547612092645845E-3</v>
      </c>
      <c r="BW17" s="24">
        <f t="shared" si="3"/>
        <v>2.3189348225360613E-3</v>
      </c>
      <c r="BX17" s="24">
        <f t="shared" si="4"/>
        <v>2.2950521725681903E-3</v>
      </c>
      <c r="BY17" s="24">
        <f t="shared" si="5"/>
        <v>2.2775182536766202E-3</v>
      </c>
      <c r="BZ17" s="24">
        <f t="shared" si="6"/>
        <v>2.572801863503052E-3</v>
      </c>
      <c r="CA17" s="24">
        <f t="shared" si="7"/>
        <v>2.603290097352994E-3</v>
      </c>
    </row>
    <row r="18" spans="1:79" x14ac:dyDescent="0.3">
      <c r="A18" s="21" t="s">
        <v>91</v>
      </c>
      <c r="B18" s="100">
        <v>9349.0904900000005</v>
      </c>
      <c r="C18" s="100">
        <v>90.242118955999999</v>
      </c>
      <c r="D18" s="100">
        <v>26951.680908999999</v>
      </c>
      <c r="E18" s="100">
        <v>2286.0817821000001</v>
      </c>
      <c r="F18" s="100">
        <v>2000.9033147</v>
      </c>
      <c r="G18" s="100">
        <v>22361.505415</v>
      </c>
      <c r="H18" s="100">
        <v>1641.1714371999999</v>
      </c>
      <c r="I18" s="100"/>
      <c r="J18" s="100"/>
      <c r="K18" s="100"/>
      <c r="L18" s="27"/>
      <c r="M18" s="27" t="s">
        <v>182</v>
      </c>
      <c r="N18" s="27">
        <v>12.8629549828006</v>
      </c>
      <c r="O18" s="27">
        <v>8.56980626690153</v>
      </c>
      <c r="P18" s="27">
        <v>8.30948711764702</v>
      </c>
      <c r="Q18" s="27">
        <v>8.7491825194530701</v>
      </c>
      <c r="R18" s="27">
        <v>47.259394133661999</v>
      </c>
      <c r="S18" s="27">
        <v>102.160089371186</v>
      </c>
      <c r="T18" s="27">
        <v>9366.4248829819498</v>
      </c>
      <c r="U18" s="27">
        <v>62.296563062193201</v>
      </c>
      <c r="V18" s="27">
        <v>37.540725437546797</v>
      </c>
      <c r="W18" s="27">
        <v>37.1705774475437</v>
      </c>
      <c r="X18" s="27">
        <v>6.7480159195366403</v>
      </c>
      <c r="Y18" s="27">
        <v>21.7911044661906</v>
      </c>
      <c r="Z18" s="27">
        <v>21.7911044661906</v>
      </c>
      <c r="AA18" s="27">
        <v>165.215368382413</v>
      </c>
      <c r="AB18" s="27">
        <v>28.967045772934899</v>
      </c>
      <c r="AC18" s="27">
        <v>7.7210170672729301</v>
      </c>
      <c r="AD18" s="27">
        <v>4.3885294529605101</v>
      </c>
      <c r="AE18" s="27">
        <v>6.2822018703256797</v>
      </c>
      <c r="AF18" s="27">
        <v>0.97367063056844305</v>
      </c>
      <c r="AG18" s="27">
        <v>69.417225828248803</v>
      </c>
      <c r="AH18" s="27">
        <v>0</v>
      </c>
      <c r="AI18" s="27">
        <v>24314.779180519901</v>
      </c>
      <c r="AJ18" s="27">
        <v>2536.4262190402101</v>
      </c>
      <c r="AK18" s="27">
        <v>27016.420767942502</v>
      </c>
      <c r="AL18" s="27">
        <v>1.7051884430078701</v>
      </c>
      <c r="AM18" s="27">
        <v>64.535533684253906</v>
      </c>
      <c r="AN18" s="27">
        <v>6.5508708808016403E-3</v>
      </c>
      <c r="AO18" s="27">
        <v>746.77922351346399</v>
      </c>
      <c r="AP18" s="27">
        <v>1.1266965149666199</v>
      </c>
      <c r="AQ18" s="27">
        <v>1.2069258530509199</v>
      </c>
      <c r="AR18" s="27">
        <v>1338.4145005559999</v>
      </c>
      <c r="AS18" s="27">
        <v>0.53800712291318697</v>
      </c>
      <c r="AT18" s="27">
        <v>2.7196283007324801E-3</v>
      </c>
      <c r="AU18" s="27">
        <v>8.7289776175752495E-2</v>
      </c>
      <c r="AV18" s="27">
        <v>2291.7369985089299</v>
      </c>
      <c r="AW18" s="27">
        <v>2005.7617812158801</v>
      </c>
      <c r="AX18" s="27">
        <v>285.97521729305498</v>
      </c>
      <c r="AY18" s="27">
        <v>6.2715653367284704E-3</v>
      </c>
      <c r="AZ18" s="27">
        <v>1.05034504538765E-2</v>
      </c>
      <c r="BA18" s="27">
        <v>153.29216225907601</v>
      </c>
      <c r="BB18" s="27">
        <v>1.4856085583425599E-3</v>
      </c>
      <c r="BC18" s="27">
        <v>77.203663736613706</v>
      </c>
      <c r="BD18" s="27">
        <v>2.9760181219927501E-3</v>
      </c>
      <c r="BE18" s="27">
        <v>1.9762480530432001</v>
      </c>
      <c r="BF18" s="27">
        <v>307.05562538291503</v>
      </c>
      <c r="BG18" s="27">
        <v>34.124333643616701</v>
      </c>
      <c r="BH18" s="27">
        <v>0.200980795648077</v>
      </c>
      <c r="BI18" s="27">
        <v>124.448078700595</v>
      </c>
      <c r="BJ18" s="27">
        <v>0.18109532322514099</v>
      </c>
      <c r="BK18" s="27">
        <v>22425.3112393878</v>
      </c>
      <c r="BL18" s="27">
        <v>451.06880063118803</v>
      </c>
      <c r="BM18" s="27">
        <v>157.85221172484</v>
      </c>
      <c r="BN18" s="27">
        <v>2.9637314037145699</v>
      </c>
      <c r="BO18" s="27">
        <v>144.661819793001</v>
      </c>
      <c r="BP18" s="27">
        <v>121.736439347879</v>
      </c>
      <c r="BQ18" s="27">
        <v>1645.0402041314501</v>
      </c>
      <c r="BR18" s="27">
        <v>146.097143724494</v>
      </c>
      <c r="BT18" s="36">
        <f t="shared" si="0"/>
        <v>6.1153684939070987E-3</v>
      </c>
      <c r="BU18" s="24">
        <f t="shared" si="1"/>
        <v>1.854126131359046E-3</v>
      </c>
      <c r="BV18" s="24">
        <f t="shared" si="2"/>
        <v>-0.23076688988104258</v>
      </c>
      <c r="BW18" s="24">
        <f t="shared" si="3"/>
        <v>2.4020712905102799E-3</v>
      </c>
      <c r="BX18" s="24">
        <f t="shared" si="4"/>
        <v>2.4737594486820814E-3</v>
      </c>
      <c r="BY18" s="24">
        <f t="shared" si="5"/>
        <v>2.428136572210398E-3</v>
      </c>
      <c r="BZ18" s="24">
        <f t="shared" si="6"/>
        <v>2.853377856438937E-3</v>
      </c>
      <c r="CA18" s="24">
        <f t="shared" si="7"/>
        <v>2.3573204137958183E-3</v>
      </c>
    </row>
    <row r="19" spans="1:79" x14ac:dyDescent="0.3">
      <c r="A19" s="21" t="s">
        <v>92</v>
      </c>
      <c r="B19" s="100">
        <v>15465.683102000001</v>
      </c>
      <c r="C19" s="100">
        <v>445.88666969000002</v>
      </c>
      <c r="D19" s="100">
        <v>109752.52292</v>
      </c>
      <c r="E19" s="100">
        <v>10815.849389000001</v>
      </c>
      <c r="F19" s="100">
        <v>9593.8037874000001</v>
      </c>
      <c r="G19" s="100">
        <v>640700.82796000002</v>
      </c>
      <c r="H19" s="100">
        <v>6127.5098392</v>
      </c>
      <c r="I19" s="100"/>
      <c r="J19" s="100"/>
      <c r="K19" s="100"/>
      <c r="L19" s="27"/>
      <c r="M19" s="27" t="s">
        <v>183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T19" s="36" t="e">
        <f t="shared" si="0"/>
        <v>#DIV/0!</v>
      </c>
      <c r="BU19" s="24">
        <f t="shared" si="1"/>
        <v>-1</v>
      </c>
      <c r="BV19" s="24">
        <f t="shared" si="2"/>
        <v>-1</v>
      </c>
      <c r="BW19" s="24">
        <f t="shared" si="3"/>
        <v>-1</v>
      </c>
      <c r="BX19" s="24">
        <f t="shared" si="4"/>
        <v>-1</v>
      </c>
      <c r="BY19" s="24">
        <f t="shared" si="5"/>
        <v>-1</v>
      </c>
      <c r="BZ19" s="24">
        <f t="shared" si="6"/>
        <v>-1</v>
      </c>
      <c r="CA19" s="24">
        <f t="shared" si="7"/>
        <v>-1</v>
      </c>
    </row>
    <row r="20" spans="1:79" x14ac:dyDescent="0.3">
      <c r="A20" s="57" t="s">
        <v>93</v>
      </c>
      <c r="B20" s="100">
        <v>34553.219631</v>
      </c>
      <c r="C20" s="100">
        <v>1623.9063324000001</v>
      </c>
      <c r="D20" s="100">
        <v>233908.94034</v>
      </c>
      <c r="E20" s="100">
        <v>28313.011779</v>
      </c>
      <c r="F20" s="100">
        <v>23251.279600000002</v>
      </c>
      <c r="G20" s="100">
        <v>279079.95903999999</v>
      </c>
      <c r="H20" s="100">
        <v>8277.1704458000004</v>
      </c>
      <c r="I20" s="100"/>
      <c r="J20" s="100"/>
      <c r="K20" s="100"/>
      <c r="L20" s="27"/>
      <c r="M20" s="27" t="s">
        <v>184</v>
      </c>
      <c r="N20" s="27">
        <v>659.16558234932302</v>
      </c>
      <c r="O20" s="27">
        <v>18.5399593757551</v>
      </c>
      <c r="P20" s="27">
        <v>18.237563820353099</v>
      </c>
      <c r="Q20" s="27">
        <v>13.6904728876469</v>
      </c>
      <c r="R20" s="27">
        <v>86.523077525744696</v>
      </c>
      <c r="S20" s="27">
        <v>720.14954822785103</v>
      </c>
      <c r="T20" s="27">
        <v>34648.518989370299</v>
      </c>
      <c r="U20" s="27">
        <v>75.804205960045394</v>
      </c>
      <c r="V20" s="27">
        <v>102.292981053788</v>
      </c>
      <c r="W20" s="27">
        <v>97.354095289715502</v>
      </c>
      <c r="X20" s="27">
        <v>13.2971631965263</v>
      </c>
      <c r="Y20" s="27">
        <v>262.943021608028</v>
      </c>
      <c r="Z20" s="27">
        <v>262.943021608028</v>
      </c>
      <c r="AA20" s="27">
        <v>0</v>
      </c>
      <c r="AB20" s="27">
        <v>34.432668624434299</v>
      </c>
      <c r="AC20" s="27">
        <v>2.1030272742709601</v>
      </c>
      <c r="AD20" s="27">
        <v>208.61443223165</v>
      </c>
      <c r="AE20" s="27">
        <v>49.7187749954956</v>
      </c>
      <c r="AF20" s="27">
        <v>1.279180467615</v>
      </c>
      <c r="AG20" s="27">
        <v>1628.7477664394801</v>
      </c>
      <c r="AH20" s="27">
        <v>0</v>
      </c>
      <c r="AI20" s="27">
        <v>211097.07573939301</v>
      </c>
      <c r="AJ20" s="27">
        <v>23455.253608283801</v>
      </c>
      <c r="AK20" s="27">
        <v>234552.329347677</v>
      </c>
      <c r="AL20" s="27">
        <v>2.37806718958208</v>
      </c>
      <c r="AM20" s="27">
        <v>109.16221716464599</v>
      </c>
      <c r="AN20" s="27">
        <v>1046.6137803659799</v>
      </c>
      <c r="AO20" s="27">
        <v>4440.3156251600603</v>
      </c>
      <c r="AP20" s="27">
        <v>699.63337073184198</v>
      </c>
      <c r="AQ20" s="27">
        <v>70.576599108009901</v>
      </c>
      <c r="AR20" s="27">
        <v>830.26889239427499</v>
      </c>
      <c r="AS20" s="27">
        <v>709.84805826223703</v>
      </c>
      <c r="AT20" s="27">
        <v>34.5350106968259</v>
      </c>
      <c r="AU20" s="27">
        <v>172.33021059238001</v>
      </c>
      <c r="AV20" s="27">
        <v>28390.513924392701</v>
      </c>
      <c r="AW20" s="27">
        <v>23315.012349500001</v>
      </c>
      <c r="AX20" s="27">
        <v>5075.5015748926598</v>
      </c>
      <c r="AY20" s="27">
        <v>5.0434016473155996</v>
      </c>
      <c r="AZ20" s="27">
        <v>16.378102505200101</v>
      </c>
      <c r="BA20" s="27">
        <v>12246.587327907901</v>
      </c>
      <c r="BB20" s="27">
        <v>44.831132427255703</v>
      </c>
      <c r="BC20" s="27">
        <v>575.06479574474804</v>
      </c>
      <c r="BD20" s="27">
        <v>104.887248085671</v>
      </c>
      <c r="BE20" s="27">
        <v>64.715821947430896</v>
      </c>
      <c r="BF20" s="27">
        <v>1436.4880920466001</v>
      </c>
      <c r="BG20" s="27">
        <v>50.524922075433402</v>
      </c>
      <c r="BH20" s="27">
        <v>1623.1059420828101</v>
      </c>
      <c r="BI20" s="27">
        <v>3505.7736488527698</v>
      </c>
      <c r="BJ20" s="27">
        <v>128.33091410071501</v>
      </c>
      <c r="BK20" s="27">
        <v>279855.17452432099</v>
      </c>
      <c r="BL20" s="27">
        <v>2576.32755336117</v>
      </c>
      <c r="BM20" s="27">
        <v>6387.0832973299703</v>
      </c>
      <c r="BN20" s="27">
        <v>11.154893110255101</v>
      </c>
      <c r="BO20" s="27">
        <v>1102.3611670437599</v>
      </c>
      <c r="BP20" s="27">
        <v>673.803218679206</v>
      </c>
      <c r="BQ20" s="27">
        <v>8299.3754798414993</v>
      </c>
      <c r="BR20" s="27">
        <v>726.49322374277699</v>
      </c>
      <c r="BT20" s="36">
        <f t="shared" si="0"/>
        <v>0</v>
      </c>
      <c r="BU20" s="24">
        <f t="shared" si="1"/>
        <v>2.7580456868569127E-3</v>
      </c>
      <c r="BV20" s="24">
        <f t="shared" si="2"/>
        <v>2.9813505513736878E-3</v>
      </c>
      <c r="BW20" s="24">
        <f t="shared" si="3"/>
        <v>2.7505960513599919E-3</v>
      </c>
      <c r="BX20" s="24">
        <f t="shared" si="4"/>
        <v>2.7373331384753698E-3</v>
      </c>
      <c r="BY20" s="24">
        <f t="shared" si="5"/>
        <v>2.7410426693247041E-3</v>
      </c>
      <c r="BZ20" s="24">
        <f t="shared" si="6"/>
        <v>2.7777540422022594E-3</v>
      </c>
      <c r="CA20" s="24">
        <f t="shared" si="7"/>
        <v>2.6826841596292389E-3</v>
      </c>
    </row>
    <row r="21" spans="1:79" x14ac:dyDescent="0.3">
      <c r="A21" s="21" t="s">
        <v>94</v>
      </c>
      <c r="B21" s="100">
        <v>15015.565629999999</v>
      </c>
      <c r="C21" s="100">
        <v>403.44994622000002</v>
      </c>
      <c r="D21" s="100">
        <v>40154.241439999998</v>
      </c>
      <c r="E21" s="100">
        <v>7849.7234973000004</v>
      </c>
      <c r="F21" s="100">
        <v>5259.2760786999997</v>
      </c>
      <c r="G21" s="100">
        <v>81723.902522000004</v>
      </c>
      <c r="H21" s="100">
        <v>3175.8114153000001</v>
      </c>
      <c r="I21" s="100"/>
      <c r="J21" s="100"/>
      <c r="K21" s="100"/>
      <c r="L21" s="27"/>
      <c r="M21" s="27" t="s">
        <v>185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T21" s="36" t="e">
        <f t="shared" si="0"/>
        <v>#DIV/0!</v>
      </c>
      <c r="BU21" s="24">
        <f t="shared" si="1"/>
        <v>-1</v>
      </c>
      <c r="BV21" s="24">
        <f t="shared" si="2"/>
        <v>-1</v>
      </c>
      <c r="BW21" s="24">
        <f t="shared" si="3"/>
        <v>-1</v>
      </c>
      <c r="BX21" s="24">
        <f t="shared" si="4"/>
        <v>-1</v>
      </c>
      <c r="BY21" s="24">
        <f t="shared" si="5"/>
        <v>-1</v>
      </c>
      <c r="BZ21" s="24">
        <f t="shared" si="6"/>
        <v>-1</v>
      </c>
      <c r="CA21" s="24">
        <f t="shared" si="7"/>
        <v>-1</v>
      </c>
    </row>
    <row r="22" spans="1:79" x14ac:dyDescent="0.3">
      <c r="A22" s="21" t="s">
        <v>95</v>
      </c>
      <c r="B22" s="100">
        <v>3156.5476911999999</v>
      </c>
      <c r="C22" s="100">
        <v>1205.2568836999999</v>
      </c>
      <c r="D22" s="100">
        <v>6107.3963507999997</v>
      </c>
      <c r="E22" s="100">
        <v>6673.9443768000001</v>
      </c>
      <c r="F22" s="100">
        <v>4009.0207485000001</v>
      </c>
      <c r="G22" s="100">
        <v>72430.415894999998</v>
      </c>
      <c r="H22" s="100">
        <v>4356.2749444999999</v>
      </c>
      <c r="I22" s="100"/>
      <c r="J22" s="100"/>
      <c r="K22" s="100"/>
      <c r="L22" s="27"/>
      <c r="M22" s="27" t="s">
        <v>186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T22" s="36" t="e">
        <f t="shared" si="0"/>
        <v>#DIV/0!</v>
      </c>
      <c r="BU22" s="24">
        <f t="shared" si="1"/>
        <v>-1</v>
      </c>
      <c r="BV22" s="24">
        <f t="shared" si="2"/>
        <v>-1</v>
      </c>
      <c r="BW22" s="24">
        <f t="shared" si="3"/>
        <v>-1</v>
      </c>
      <c r="BX22" s="24">
        <f t="shared" si="4"/>
        <v>-1</v>
      </c>
      <c r="BY22" s="24">
        <f t="shared" si="5"/>
        <v>-1</v>
      </c>
      <c r="BZ22" s="24">
        <f t="shared" si="6"/>
        <v>-1</v>
      </c>
      <c r="CA22" s="24">
        <f t="shared" si="7"/>
        <v>-1</v>
      </c>
    </row>
    <row r="23" spans="1:79" x14ac:dyDescent="0.3">
      <c r="A23" s="57" t="s">
        <v>96</v>
      </c>
      <c r="B23" s="100">
        <v>12979.733897</v>
      </c>
      <c r="C23" s="100">
        <v>346.25770481000001</v>
      </c>
      <c r="D23" s="100">
        <v>12806.568078</v>
      </c>
      <c r="E23" s="100">
        <v>3570.7692164999999</v>
      </c>
      <c r="F23" s="100">
        <v>2882.6323908999998</v>
      </c>
      <c r="G23" s="100">
        <v>19390.983673999999</v>
      </c>
      <c r="H23" s="100">
        <v>6266.5811408</v>
      </c>
      <c r="I23" s="100"/>
      <c r="J23" s="100"/>
      <c r="K23" s="100"/>
      <c r="L23" s="27"/>
      <c r="M23" s="27" t="s">
        <v>187</v>
      </c>
      <c r="N23" s="27">
        <v>146.62802836005</v>
      </c>
      <c r="O23" s="27">
        <v>22.905490007020202</v>
      </c>
      <c r="P23" s="27">
        <v>22.700458474448599</v>
      </c>
      <c r="Q23" s="27">
        <v>11.684483459240001</v>
      </c>
      <c r="R23" s="27">
        <v>140.23151276767501</v>
      </c>
      <c r="S23" s="27">
        <v>1934.9858036170799</v>
      </c>
      <c r="T23" s="27">
        <v>13012.4927565414</v>
      </c>
      <c r="U23" s="27">
        <v>147.05987955528801</v>
      </c>
      <c r="V23" s="27">
        <v>61.841029810928802</v>
      </c>
      <c r="W23" s="27">
        <v>61.097199103305201</v>
      </c>
      <c r="X23" s="27">
        <v>19.835679293347599</v>
      </c>
      <c r="Y23" s="27">
        <v>1034.16502660524</v>
      </c>
      <c r="Z23" s="27">
        <v>1034.16502660524</v>
      </c>
      <c r="AA23" s="27">
        <v>0</v>
      </c>
      <c r="AB23" s="27">
        <v>75.152716396700797</v>
      </c>
      <c r="AC23" s="27">
        <v>1.45106045058526</v>
      </c>
      <c r="AD23" s="27">
        <v>60.813681934180799</v>
      </c>
      <c r="AE23" s="27">
        <v>17.937793528045599</v>
      </c>
      <c r="AF23" s="27">
        <v>1.2912155439812101</v>
      </c>
      <c r="AG23" s="27">
        <v>347.04716873394102</v>
      </c>
      <c r="AH23" s="27">
        <v>0</v>
      </c>
      <c r="AI23" s="27">
        <v>11554.384540582099</v>
      </c>
      <c r="AJ23" s="27">
        <v>1283.8220073755101</v>
      </c>
      <c r="AK23" s="27">
        <v>12838.206547957599</v>
      </c>
      <c r="AL23" s="27">
        <v>2.6954410637675301</v>
      </c>
      <c r="AM23" s="27">
        <v>122.666252764212</v>
      </c>
      <c r="AN23" s="27">
        <v>23.9379673922694</v>
      </c>
      <c r="AO23" s="27">
        <v>2651.9307530135502</v>
      </c>
      <c r="AP23" s="27">
        <v>105.735143249972</v>
      </c>
      <c r="AQ23" s="27">
        <v>56.771078838170702</v>
      </c>
      <c r="AR23" s="27">
        <v>131.476118418304</v>
      </c>
      <c r="AS23" s="27">
        <v>27.941837070357099</v>
      </c>
      <c r="AT23" s="27">
        <v>27.192773886704298</v>
      </c>
      <c r="AU23" s="27">
        <v>42.250870999445397</v>
      </c>
      <c r="AV23" s="27">
        <v>3580.1412031230702</v>
      </c>
      <c r="AW23" s="27">
        <v>2889.9871416456399</v>
      </c>
      <c r="AX23" s="27">
        <v>690.15406147742794</v>
      </c>
      <c r="AY23" s="27">
        <v>0.335092909175085</v>
      </c>
      <c r="AZ23" s="27">
        <v>0.56771566285818398</v>
      </c>
      <c r="BA23" s="27">
        <v>695.51905525179404</v>
      </c>
      <c r="BB23" s="27">
        <v>13.1115493850647</v>
      </c>
      <c r="BC23" s="27">
        <v>288.63508066204702</v>
      </c>
      <c r="BD23" s="27">
        <v>72.149777604038803</v>
      </c>
      <c r="BE23" s="27">
        <v>56.673399527332499</v>
      </c>
      <c r="BF23" s="27">
        <v>721.82487102751895</v>
      </c>
      <c r="BG23" s="27">
        <v>52.340281090118602</v>
      </c>
      <c r="BH23" s="27">
        <v>68.569006316169407</v>
      </c>
      <c r="BI23" s="27">
        <v>545.389633162564</v>
      </c>
      <c r="BJ23" s="27">
        <v>11.906170281854701</v>
      </c>
      <c r="BK23" s="27">
        <v>19454.7491665938</v>
      </c>
      <c r="BL23" s="27">
        <v>1730.60380014714</v>
      </c>
      <c r="BM23" s="27">
        <v>329.62257067350299</v>
      </c>
      <c r="BN23" s="27">
        <v>18.779048335137698</v>
      </c>
      <c r="BO23" s="27">
        <v>551.31705958542295</v>
      </c>
      <c r="BP23" s="27">
        <v>299.99958275448103</v>
      </c>
      <c r="BQ23" s="27">
        <v>6283.1849834928898</v>
      </c>
      <c r="BR23" s="27">
        <v>484.65297534919802</v>
      </c>
      <c r="BT23" s="36">
        <f t="shared" si="0"/>
        <v>0</v>
      </c>
      <c r="BU23" s="24">
        <f t="shared" si="1"/>
        <v>2.5238467753927901E-3</v>
      </c>
      <c r="BV23" s="24">
        <f t="shared" si="2"/>
        <v>2.2799894788600068E-3</v>
      </c>
      <c r="BW23" s="24">
        <f t="shared" si="3"/>
        <v>2.4704877813401045E-3</v>
      </c>
      <c r="BX23" s="24">
        <f t="shared" si="4"/>
        <v>2.6246408140195108E-3</v>
      </c>
      <c r="BY23" s="24">
        <f t="shared" si="5"/>
        <v>2.5514008546000705E-3</v>
      </c>
      <c r="BZ23" s="24">
        <f t="shared" si="6"/>
        <v>3.2884093796282802E-3</v>
      </c>
      <c r="CA23" s="24">
        <f t="shared" si="7"/>
        <v>2.6495855267534628E-3</v>
      </c>
    </row>
    <row r="24" spans="1:79" x14ac:dyDescent="0.3">
      <c r="A24" s="21" t="s">
        <v>97</v>
      </c>
      <c r="B24" s="100">
        <v>1015.6001465000001</v>
      </c>
      <c r="C24" s="100">
        <v>62.104579047000001</v>
      </c>
      <c r="D24" s="100">
        <v>2964.414921</v>
      </c>
      <c r="E24" s="100">
        <v>1823.5565431</v>
      </c>
      <c r="F24" s="100">
        <v>1032.9087483000001</v>
      </c>
      <c r="G24" s="100">
        <v>918.60418136999999</v>
      </c>
      <c r="H24" s="100">
        <v>29118.996582</v>
      </c>
      <c r="I24" s="100"/>
      <c r="J24" s="100"/>
      <c r="K24" s="100"/>
      <c r="L24" s="27"/>
      <c r="M24" s="27" t="s">
        <v>188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T24" s="36" t="e">
        <f t="shared" si="0"/>
        <v>#DIV/0!</v>
      </c>
      <c r="BU24" s="24">
        <f t="shared" si="1"/>
        <v>-1</v>
      </c>
      <c r="BV24" s="24">
        <f t="shared" si="2"/>
        <v>-1</v>
      </c>
      <c r="BW24" s="24">
        <f t="shared" si="3"/>
        <v>-1</v>
      </c>
      <c r="BX24" s="24">
        <f t="shared" si="4"/>
        <v>-1</v>
      </c>
      <c r="BY24" s="24">
        <f t="shared" si="5"/>
        <v>-1</v>
      </c>
      <c r="BZ24" s="24">
        <f t="shared" si="6"/>
        <v>-1</v>
      </c>
      <c r="CA24" s="24">
        <f t="shared" si="7"/>
        <v>-1</v>
      </c>
    </row>
    <row r="25" spans="1:79" x14ac:dyDescent="0.3">
      <c r="A25" s="21" t="s">
        <v>98</v>
      </c>
      <c r="B25" s="100">
        <v>4132.5320181999996</v>
      </c>
      <c r="C25" s="100">
        <v>201.29792884</v>
      </c>
      <c r="D25" s="100">
        <v>7231.1749189000002</v>
      </c>
      <c r="E25" s="100">
        <v>2813.1931633999998</v>
      </c>
      <c r="F25" s="100">
        <v>2305.4014775999999</v>
      </c>
      <c r="G25" s="100">
        <v>19302.699643</v>
      </c>
      <c r="H25" s="100">
        <v>4242.0631618999996</v>
      </c>
      <c r="I25" s="100"/>
      <c r="J25" s="100"/>
      <c r="K25" s="100"/>
      <c r="L25" s="27"/>
      <c r="M25" s="27" t="s">
        <v>189</v>
      </c>
      <c r="N25" s="27">
        <v>30.142347024256399</v>
      </c>
      <c r="O25" s="27">
        <v>24.244374401560801</v>
      </c>
      <c r="P25" s="27">
        <v>23.439264862183499</v>
      </c>
      <c r="Q25" s="27">
        <v>26.498826931662201</v>
      </c>
      <c r="R25" s="27">
        <v>90.412754413956506</v>
      </c>
      <c r="S25" s="27">
        <v>1799.81358839928</v>
      </c>
      <c r="T25" s="27">
        <v>3584.8275689981501</v>
      </c>
      <c r="U25" s="27">
        <v>106.26590744459099</v>
      </c>
      <c r="V25" s="27">
        <v>45.333842888638998</v>
      </c>
      <c r="W25" s="27">
        <v>48.409802647640902</v>
      </c>
      <c r="X25" s="27">
        <v>20.996721243936001</v>
      </c>
      <c r="Y25" s="27">
        <v>701.75694456182998</v>
      </c>
      <c r="Z25" s="27">
        <v>701.75694456182998</v>
      </c>
      <c r="AA25" s="27">
        <v>0</v>
      </c>
      <c r="AB25" s="27">
        <v>48.3351137694019</v>
      </c>
      <c r="AC25" s="27">
        <v>5.5709154147830899</v>
      </c>
      <c r="AD25" s="27">
        <v>14.426948549634201</v>
      </c>
      <c r="AE25" s="27">
        <v>19.4476963759322</v>
      </c>
      <c r="AF25" s="27">
        <v>2.9272947787165902</v>
      </c>
      <c r="AG25" s="27">
        <v>174.74264397603599</v>
      </c>
      <c r="AH25" s="27">
        <v>0</v>
      </c>
      <c r="AI25" s="27">
        <v>5550.7771460220301</v>
      </c>
      <c r="AJ25" s="27">
        <v>616.75230667724895</v>
      </c>
      <c r="AK25" s="27">
        <v>6167.5294526992802</v>
      </c>
      <c r="AL25" s="27">
        <v>5.2771653947761497</v>
      </c>
      <c r="AM25" s="27">
        <v>106.21955824920499</v>
      </c>
      <c r="AN25" s="27">
        <v>8.6286265556419206</v>
      </c>
      <c r="AO25" s="27">
        <v>969.82569200160901</v>
      </c>
      <c r="AP25" s="27">
        <v>12.3002774358041</v>
      </c>
      <c r="AQ25" s="27">
        <v>32.989748522848203</v>
      </c>
      <c r="AR25" s="27">
        <v>78.364003245423902</v>
      </c>
      <c r="AS25" s="27">
        <v>17.6504612568549</v>
      </c>
      <c r="AT25" s="27">
        <v>1.2031191311584699</v>
      </c>
      <c r="AU25" s="27">
        <v>6.6269223471066701</v>
      </c>
      <c r="AV25" s="27">
        <v>2099.0829891470999</v>
      </c>
      <c r="AW25" s="27">
        <v>1757.2873466508099</v>
      </c>
      <c r="AX25" s="27">
        <v>341.79564249629198</v>
      </c>
      <c r="AY25" s="27">
        <v>0.13737361166685899</v>
      </c>
      <c r="AZ25" s="27">
        <v>0.11051490745548</v>
      </c>
      <c r="BA25" s="27">
        <v>445.50038794810098</v>
      </c>
      <c r="BB25" s="27">
        <v>2.2541263979232502</v>
      </c>
      <c r="BC25" s="27">
        <v>190.42105171955001</v>
      </c>
      <c r="BD25" s="27">
        <v>45.560027318463099</v>
      </c>
      <c r="BE25" s="27">
        <v>25.139680407965201</v>
      </c>
      <c r="BF25" s="27">
        <v>476.22058846100799</v>
      </c>
      <c r="BG25" s="27">
        <v>36.8528162780961</v>
      </c>
      <c r="BH25" s="27">
        <v>27.1529326911268</v>
      </c>
      <c r="BI25" s="27">
        <v>385.55722730898401</v>
      </c>
      <c r="BJ25" s="27">
        <v>1.4702773837265899</v>
      </c>
      <c r="BK25" s="27">
        <v>11370.4897570107</v>
      </c>
      <c r="BL25" s="27">
        <v>728.50061260567202</v>
      </c>
      <c r="BM25" s="27">
        <v>173.01272136641799</v>
      </c>
      <c r="BN25" s="27">
        <v>9.3569076589228999</v>
      </c>
      <c r="BO25" s="27">
        <v>219.41598105510801</v>
      </c>
      <c r="BP25" s="27">
        <v>185.89925330303799</v>
      </c>
      <c r="BQ25" s="27">
        <v>3251.6627607279602</v>
      </c>
      <c r="BR25" s="27">
        <v>210.46200156299901</v>
      </c>
      <c r="BT25" s="36">
        <f t="shared" si="0"/>
        <v>0</v>
      </c>
      <c r="BU25" s="24">
        <f t="shared" si="1"/>
        <v>-0.13253483500907326</v>
      </c>
      <c r="BV25" s="24">
        <f t="shared" si="2"/>
        <v>-0.13192030845519159</v>
      </c>
      <c r="BW25" s="24">
        <f t="shared" si="3"/>
        <v>-0.14709165220449691</v>
      </c>
      <c r="BX25" s="24">
        <f t="shared" si="4"/>
        <v>-0.25384327800293416</v>
      </c>
      <c r="BY25" s="24">
        <f t="shared" si="5"/>
        <v>-0.23775213830425543</v>
      </c>
      <c r="BZ25" s="24">
        <f t="shared" si="6"/>
        <v>-0.41093784976682596</v>
      </c>
      <c r="CA25" s="24">
        <f t="shared" si="7"/>
        <v>-0.23347139431286634</v>
      </c>
    </row>
    <row r="26" spans="1:79" x14ac:dyDescent="0.3">
      <c r="A26" s="21" t="s">
        <v>99</v>
      </c>
      <c r="B26" s="100">
        <v>82749.021489999999</v>
      </c>
      <c r="C26" s="100">
        <v>1542.6826114</v>
      </c>
      <c r="D26" s="100">
        <v>9767.4267206999994</v>
      </c>
      <c r="E26" s="100">
        <v>4436.1943713000001</v>
      </c>
      <c r="F26" s="100">
        <v>3300.3488693999998</v>
      </c>
      <c r="G26" s="100">
        <v>40646.120658</v>
      </c>
      <c r="H26" s="100">
        <v>12218.807873</v>
      </c>
      <c r="I26" s="100"/>
      <c r="J26" s="100"/>
      <c r="K26" s="100"/>
      <c r="L26" s="27"/>
      <c r="M26" s="27" t="s">
        <v>190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T26" s="36" t="e">
        <f t="shared" si="0"/>
        <v>#DIV/0!</v>
      </c>
      <c r="BU26" s="24">
        <f t="shared" si="1"/>
        <v>-1</v>
      </c>
      <c r="BV26" s="24">
        <f t="shared" si="2"/>
        <v>-1</v>
      </c>
      <c r="BW26" s="24">
        <f t="shared" si="3"/>
        <v>-1</v>
      </c>
      <c r="BX26" s="24">
        <f t="shared" si="4"/>
        <v>-1</v>
      </c>
      <c r="BY26" s="24">
        <f t="shared" si="5"/>
        <v>-1</v>
      </c>
      <c r="BZ26" s="24">
        <f t="shared" si="6"/>
        <v>-1</v>
      </c>
      <c r="CA26" s="24">
        <f t="shared" si="7"/>
        <v>-1</v>
      </c>
    </row>
    <row r="27" spans="1:79" x14ac:dyDescent="0.3">
      <c r="A27" s="21" t="s">
        <v>100</v>
      </c>
      <c r="B27" s="100">
        <v>3530.4419453</v>
      </c>
      <c r="C27" s="100">
        <v>64.654235517000004</v>
      </c>
      <c r="D27" s="100">
        <v>16289.476157999999</v>
      </c>
      <c r="E27" s="100">
        <v>11525.883549</v>
      </c>
      <c r="F27" s="100">
        <v>11047.965409</v>
      </c>
      <c r="G27" s="100">
        <v>141750.33804999999</v>
      </c>
      <c r="H27" s="100">
        <v>872.03268154</v>
      </c>
      <c r="I27" s="100"/>
      <c r="J27" s="100"/>
      <c r="K27" s="100"/>
      <c r="L27" s="27"/>
      <c r="M27" s="27" t="s">
        <v>191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T27" s="36" t="e">
        <f t="shared" si="0"/>
        <v>#DIV/0!</v>
      </c>
      <c r="BU27" s="24">
        <f t="shared" si="1"/>
        <v>-1</v>
      </c>
      <c r="BV27" s="24">
        <f t="shared" si="2"/>
        <v>-1</v>
      </c>
      <c r="BW27" s="24">
        <f t="shared" si="3"/>
        <v>-1</v>
      </c>
      <c r="BX27" s="24">
        <f t="shared" si="4"/>
        <v>-1</v>
      </c>
      <c r="BY27" s="24">
        <f t="shared" si="5"/>
        <v>-1</v>
      </c>
      <c r="BZ27" s="24">
        <f t="shared" si="6"/>
        <v>-1</v>
      </c>
      <c r="CA27" s="24">
        <f t="shared" si="7"/>
        <v>-1</v>
      </c>
    </row>
    <row r="28" spans="1:79" x14ac:dyDescent="0.3">
      <c r="A28" s="21" t="s">
        <v>101</v>
      </c>
      <c r="B28" s="100">
        <v>132118.33979</v>
      </c>
      <c r="C28" s="100">
        <v>367.96595057000002</v>
      </c>
      <c r="D28" s="100">
        <v>38734.553093000002</v>
      </c>
      <c r="E28" s="100">
        <v>13395.925381999999</v>
      </c>
      <c r="F28" s="100">
        <v>9687.6037661999999</v>
      </c>
      <c r="G28" s="100">
        <v>196831.36931000001</v>
      </c>
      <c r="H28" s="100">
        <v>9046.4010527999999</v>
      </c>
      <c r="I28" s="100"/>
      <c r="J28" s="100"/>
      <c r="K28" s="100"/>
      <c r="L28" s="27"/>
      <c r="M28" s="27" t="s">
        <v>192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T28" s="36" t="e">
        <f t="shared" si="0"/>
        <v>#DIV/0!</v>
      </c>
      <c r="BU28" s="24">
        <f t="shared" si="1"/>
        <v>-1</v>
      </c>
      <c r="BV28" s="24">
        <f t="shared" si="2"/>
        <v>-1</v>
      </c>
      <c r="BW28" s="24">
        <f t="shared" si="3"/>
        <v>-1</v>
      </c>
      <c r="BX28" s="24">
        <f t="shared" si="4"/>
        <v>-1</v>
      </c>
      <c r="BY28" s="24">
        <f t="shared" si="5"/>
        <v>-1</v>
      </c>
      <c r="BZ28" s="24">
        <f t="shared" si="6"/>
        <v>-1</v>
      </c>
      <c r="CA28" s="24">
        <f t="shared" si="7"/>
        <v>-1</v>
      </c>
    </row>
    <row r="29" spans="1:79" x14ac:dyDescent="0.3">
      <c r="A29" s="21" t="s">
        <v>102</v>
      </c>
      <c r="B29" s="100">
        <v>4256.3759554999997</v>
      </c>
      <c r="C29" s="100">
        <v>2626.5021517</v>
      </c>
      <c r="D29" s="100">
        <v>8366.1159346999993</v>
      </c>
      <c r="E29" s="100">
        <v>11608.389525000001</v>
      </c>
      <c r="F29" s="100">
        <v>7144.3785795000003</v>
      </c>
      <c r="G29" s="100">
        <v>31684.150845</v>
      </c>
      <c r="H29" s="100">
        <v>20710.476056</v>
      </c>
      <c r="I29" s="100"/>
      <c r="J29" s="100"/>
      <c r="K29" s="100"/>
      <c r="L29" s="27"/>
      <c r="M29" s="27" t="s">
        <v>193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T29" s="36" t="e">
        <f t="shared" si="0"/>
        <v>#DIV/0!</v>
      </c>
      <c r="BU29" s="24">
        <f t="shared" si="1"/>
        <v>-1</v>
      </c>
      <c r="BV29" s="24">
        <f t="shared" si="2"/>
        <v>-1</v>
      </c>
      <c r="BW29" s="24">
        <f t="shared" si="3"/>
        <v>-1</v>
      </c>
      <c r="BX29" s="24">
        <f t="shared" si="4"/>
        <v>-1</v>
      </c>
      <c r="BY29" s="24">
        <f t="shared" si="5"/>
        <v>-1</v>
      </c>
      <c r="BZ29" s="24">
        <f t="shared" si="6"/>
        <v>-1</v>
      </c>
      <c r="CA29" s="24">
        <f t="shared" si="7"/>
        <v>-1</v>
      </c>
    </row>
    <row r="30" spans="1:79" x14ac:dyDescent="0.3">
      <c r="A30" s="21" t="s">
        <v>103</v>
      </c>
      <c r="B30" s="100">
        <v>9611.8407520000001</v>
      </c>
      <c r="C30" s="100">
        <v>364.11144021000001</v>
      </c>
      <c r="D30" s="100">
        <v>23400.157588999999</v>
      </c>
      <c r="E30" s="100">
        <v>7091.1793140999998</v>
      </c>
      <c r="F30" s="100">
        <v>5132.2401614</v>
      </c>
      <c r="G30" s="100">
        <v>8403.2125961999991</v>
      </c>
      <c r="H30" s="100">
        <v>64028.670157</v>
      </c>
      <c r="I30" s="100"/>
      <c r="J30" s="100"/>
      <c r="K30" s="100"/>
      <c r="L30" s="27"/>
      <c r="M30" s="27" t="s">
        <v>194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T30" s="36" t="e">
        <f t="shared" si="0"/>
        <v>#DIV/0!</v>
      </c>
      <c r="BU30" s="24">
        <f t="shared" si="1"/>
        <v>-1</v>
      </c>
      <c r="BV30" s="24">
        <f t="shared" si="2"/>
        <v>-1</v>
      </c>
      <c r="BW30" s="24">
        <f t="shared" si="3"/>
        <v>-1</v>
      </c>
      <c r="BX30" s="24">
        <f t="shared" si="4"/>
        <v>-1</v>
      </c>
      <c r="BY30" s="24">
        <f t="shared" si="5"/>
        <v>-1</v>
      </c>
      <c r="BZ30" s="24">
        <f t="shared" si="6"/>
        <v>-1</v>
      </c>
      <c r="CA30" s="24">
        <f t="shared" si="7"/>
        <v>-1</v>
      </c>
    </row>
    <row r="31" spans="1:79" x14ac:dyDescent="0.3">
      <c r="A31" s="21" t="s">
        <v>104</v>
      </c>
      <c r="B31" s="100">
        <v>10020.049395</v>
      </c>
      <c r="C31" s="100">
        <v>2591.1734535000001</v>
      </c>
      <c r="D31" s="100">
        <v>19025.610667000001</v>
      </c>
      <c r="E31" s="100">
        <v>7734.1544731000004</v>
      </c>
      <c r="F31" s="100">
        <v>5523.5436123999998</v>
      </c>
      <c r="G31" s="100">
        <v>23384.517383999999</v>
      </c>
      <c r="H31" s="100">
        <v>7792.5627157999998</v>
      </c>
      <c r="I31" s="100"/>
      <c r="J31" s="100"/>
      <c r="K31" s="100"/>
      <c r="L31" s="27"/>
      <c r="M31" s="27" t="s">
        <v>195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T31" s="36" t="e">
        <f t="shared" si="0"/>
        <v>#DIV/0!</v>
      </c>
      <c r="BU31" s="24">
        <f t="shared" si="1"/>
        <v>-1</v>
      </c>
      <c r="BV31" s="24">
        <f t="shared" si="2"/>
        <v>-1</v>
      </c>
      <c r="BW31" s="24">
        <f t="shared" si="3"/>
        <v>-1</v>
      </c>
      <c r="BX31" s="24">
        <f t="shared" si="4"/>
        <v>-1</v>
      </c>
      <c r="BY31" s="24">
        <f t="shared" si="5"/>
        <v>-1</v>
      </c>
      <c r="BZ31" s="24">
        <f t="shared" si="6"/>
        <v>-1</v>
      </c>
      <c r="CA31" s="24">
        <f t="shared" si="7"/>
        <v>-1</v>
      </c>
    </row>
    <row r="32" spans="1:79" x14ac:dyDescent="0.3">
      <c r="A32" s="21" t="s">
        <v>105</v>
      </c>
      <c r="B32" s="100">
        <v>1756.4235765000001</v>
      </c>
      <c r="C32" s="100">
        <v>641.41390879000005</v>
      </c>
      <c r="D32" s="100">
        <v>4805.6607400000003</v>
      </c>
      <c r="E32" s="100">
        <v>4152.0856485000004</v>
      </c>
      <c r="F32" s="100">
        <v>2453.8450016000002</v>
      </c>
      <c r="G32" s="100">
        <v>13446.164948</v>
      </c>
      <c r="H32" s="100">
        <v>3824.2318095999999</v>
      </c>
      <c r="I32" s="100"/>
      <c r="J32" s="100"/>
      <c r="K32" s="100"/>
      <c r="L32" s="27"/>
      <c r="M32" s="27" t="s">
        <v>196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T32" s="36" t="e">
        <f t="shared" si="0"/>
        <v>#DIV/0!</v>
      </c>
      <c r="BU32" s="24">
        <f t="shared" si="1"/>
        <v>-1</v>
      </c>
      <c r="BV32" s="24">
        <f t="shared" si="2"/>
        <v>-1</v>
      </c>
      <c r="BW32" s="24">
        <f t="shared" si="3"/>
        <v>-1</v>
      </c>
      <c r="BX32" s="24">
        <f t="shared" si="4"/>
        <v>-1</v>
      </c>
      <c r="BY32" s="24">
        <f t="shared" si="5"/>
        <v>-1</v>
      </c>
      <c r="BZ32" s="24">
        <f t="shared" si="6"/>
        <v>-1</v>
      </c>
      <c r="CA32" s="24">
        <f t="shared" si="7"/>
        <v>-1</v>
      </c>
    </row>
    <row r="33" spans="1:79" x14ac:dyDescent="0.3">
      <c r="A33" s="21" t="s">
        <v>106</v>
      </c>
      <c r="B33" s="100">
        <v>625.34513419999996</v>
      </c>
      <c r="C33" s="100">
        <v>710.29538580999997</v>
      </c>
      <c r="D33" s="100">
        <v>426.12441296999998</v>
      </c>
      <c r="E33" s="100">
        <v>3862.1114133999999</v>
      </c>
      <c r="F33" s="100">
        <v>2187.3668480000001</v>
      </c>
      <c r="G33" s="100">
        <v>379.18103251999997</v>
      </c>
      <c r="H33" s="100">
        <v>1892.2097937999999</v>
      </c>
      <c r="I33" s="100"/>
      <c r="J33" s="100"/>
      <c r="K33" s="100"/>
      <c r="L33" s="27"/>
      <c r="M33" s="27" t="s">
        <v>197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T33" s="36" t="e">
        <f t="shared" si="0"/>
        <v>#DIV/0!</v>
      </c>
      <c r="BU33" s="24">
        <f t="shared" si="1"/>
        <v>-1</v>
      </c>
      <c r="BV33" s="24">
        <f t="shared" si="2"/>
        <v>-1</v>
      </c>
      <c r="BW33" s="24">
        <f t="shared" si="3"/>
        <v>-1</v>
      </c>
      <c r="BX33" s="24">
        <f t="shared" si="4"/>
        <v>-1</v>
      </c>
      <c r="BY33" s="24">
        <f t="shared" si="5"/>
        <v>-1</v>
      </c>
      <c r="BZ33" s="24">
        <f t="shared" si="6"/>
        <v>-1</v>
      </c>
      <c r="CA33" s="24">
        <f t="shared" si="7"/>
        <v>-1</v>
      </c>
    </row>
    <row r="34" spans="1:79" x14ac:dyDescent="0.3">
      <c r="A34" s="21" t="s">
        <v>107</v>
      </c>
      <c r="B34" s="100">
        <v>93198.575234999997</v>
      </c>
      <c r="C34" s="100">
        <v>711.28625758999999</v>
      </c>
      <c r="D34" s="100">
        <v>48757.751153999998</v>
      </c>
      <c r="E34" s="100">
        <v>12920.160333</v>
      </c>
      <c r="F34" s="100">
        <v>9462.7519083999996</v>
      </c>
      <c r="G34" s="100">
        <v>40356.996159000002</v>
      </c>
      <c r="H34" s="100">
        <v>17791.832351000001</v>
      </c>
      <c r="I34" s="100"/>
      <c r="J34" s="100"/>
      <c r="K34" s="100"/>
      <c r="L34" s="27"/>
      <c r="M34" s="27" t="s">
        <v>198</v>
      </c>
      <c r="N34" s="27">
        <v>449.14630642437299</v>
      </c>
      <c r="O34" s="27">
        <v>106.14309452767399</v>
      </c>
      <c r="P34" s="27">
        <v>102.276270579661</v>
      </c>
      <c r="Q34" s="27">
        <v>190.76616563392199</v>
      </c>
      <c r="R34" s="27">
        <v>458.46847990122501</v>
      </c>
      <c r="S34" s="27">
        <v>4825.4038107300403</v>
      </c>
      <c r="T34" s="27">
        <v>93448.802598923896</v>
      </c>
      <c r="U34" s="27">
        <v>441.87812168441502</v>
      </c>
      <c r="V34" s="27">
        <v>226.42849165603101</v>
      </c>
      <c r="W34" s="27">
        <v>145.47926543529499</v>
      </c>
      <c r="X34" s="27">
        <v>261.99756908222798</v>
      </c>
      <c r="Y34" s="27">
        <v>1546.32249944453</v>
      </c>
      <c r="Z34" s="27">
        <v>1546.32249944453</v>
      </c>
      <c r="AA34" s="27">
        <v>0</v>
      </c>
      <c r="AB34" s="27">
        <v>166.90232670882699</v>
      </c>
      <c r="AC34" s="27">
        <v>26.785475469473798</v>
      </c>
      <c r="AD34" s="27">
        <v>249.02530449830499</v>
      </c>
      <c r="AE34" s="27">
        <v>180.022220173824</v>
      </c>
      <c r="AF34" s="27">
        <v>13.094882889289099</v>
      </c>
      <c r="AG34" s="27">
        <v>713.05012726698305</v>
      </c>
      <c r="AH34" s="27">
        <v>0</v>
      </c>
      <c r="AI34" s="27">
        <v>43991.277755774303</v>
      </c>
      <c r="AJ34" s="27">
        <v>4887.9061419119498</v>
      </c>
      <c r="AK34" s="27">
        <v>48879.183897686198</v>
      </c>
      <c r="AL34" s="27">
        <v>29.970851970734302</v>
      </c>
      <c r="AM34" s="27">
        <v>560.458451459912</v>
      </c>
      <c r="AN34" s="27">
        <v>140.948170600043</v>
      </c>
      <c r="AO34" s="27">
        <v>6613.1969934246599</v>
      </c>
      <c r="AP34" s="27">
        <v>224.53621114317301</v>
      </c>
      <c r="AQ34" s="27">
        <v>137.06738080314301</v>
      </c>
      <c r="AR34" s="27">
        <v>314.34041846966102</v>
      </c>
      <c r="AS34" s="27">
        <v>196.66072031162301</v>
      </c>
      <c r="AT34" s="27">
        <v>35.6950875389253</v>
      </c>
      <c r="AU34" s="27">
        <v>68.032658160242903</v>
      </c>
      <c r="AV34" s="27">
        <v>12957.7410053641</v>
      </c>
      <c r="AW34" s="27">
        <v>9488.9824366308003</v>
      </c>
      <c r="AX34" s="27">
        <v>3468.7585687333899</v>
      </c>
      <c r="AY34" s="27">
        <v>19.4376403414959</v>
      </c>
      <c r="AZ34" s="27">
        <v>9.6863775747857392</v>
      </c>
      <c r="BA34" s="27">
        <v>3315.72256670557</v>
      </c>
      <c r="BB34" s="27">
        <v>199.033740366345</v>
      </c>
      <c r="BC34" s="27">
        <v>762.68714155745397</v>
      </c>
      <c r="BD34" s="27">
        <v>164.89575808473401</v>
      </c>
      <c r="BE34" s="27">
        <v>96.187856312548902</v>
      </c>
      <c r="BF34" s="27">
        <v>1907.1435341466099</v>
      </c>
      <c r="BG34" s="27">
        <v>394.299616045964</v>
      </c>
      <c r="BH34" s="27">
        <v>380.76662904479201</v>
      </c>
      <c r="BI34" s="27">
        <v>1404.8184628484801</v>
      </c>
      <c r="BJ34" s="27">
        <v>111.322082621161</v>
      </c>
      <c r="BK34" s="27">
        <v>40498.202720892499</v>
      </c>
      <c r="BL34" s="27">
        <v>4676.8298981992803</v>
      </c>
      <c r="BM34" s="27">
        <v>327.44923040063401</v>
      </c>
      <c r="BN34" s="27">
        <v>154.18588916169799</v>
      </c>
      <c r="BO34" s="27">
        <v>2308.1062147616099</v>
      </c>
      <c r="BP34" s="27">
        <v>1607.9772949051501</v>
      </c>
      <c r="BQ34" s="27">
        <v>17839.663108213201</v>
      </c>
      <c r="BR34" s="27">
        <v>1064.61974142698</v>
      </c>
      <c r="BT34" s="36">
        <f t="shared" si="0"/>
        <v>0</v>
      </c>
      <c r="BU34" s="24">
        <f t="shared" si="1"/>
        <v>2.68488400485685E-3</v>
      </c>
      <c r="BV34" s="24">
        <f t="shared" si="2"/>
        <v>2.4798309515488962E-3</v>
      </c>
      <c r="BW34" s="24">
        <f t="shared" si="3"/>
        <v>2.490532085917139E-3</v>
      </c>
      <c r="BX34" s="24">
        <f t="shared" si="4"/>
        <v>2.9086846753838872E-3</v>
      </c>
      <c r="BY34" s="24">
        <f t="shared" si="5"/>
        <v>2.7719767446841861E-3</v>
      </c>
      <c r="BZ34" s="24">
        <f t="shared" si="6"/>
        <v>3.4989363761407373E-3</v>
      </c>
      <c r="CA34" s="24">
        <f t="shared" si="7"/>
        <v>2.6883547613077343E-3</v>
      </c>
    </row>
    <row r="35" spans="1:79" x14ac:dyDescent="0.3">
      <c r="A35" s="21" t="s">
        <v>108</v>
      </c>
      <c r="B35" s="100">
        <v>132638.62252999999</v>
      </c>
      <c r="C35" s="100">
        <v>4071.4231842999998</v>
      </c>
      <c r="D35" s="100">
        <v>34158.484093999999</v>
      </c>
      <c r="E35" s="100">
        <v>13341.731874999999</v>
      </c>
      <c r="F35" s="100">
        <v>8953.9562979000002</v>
      </c>
      <c r="G35" s="100">
        <v>142578.37922999999</v>
      </c>
      <c r="H35" s="100">
        <v>10211.42283</v>
      </c>
      <c r="I35" s="100"/>
      <c r="J35" s="100"/>
      <c r="K35" s="100"/>
      <c r="L35" s="27"/>
      <c r="M35" s="27" t="s">
        <v>199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T35" s="36" t="e">
        <f t="shared" si="0"/>
        <v>#DIV/0!</v>
      </c>
      <c r="BU35" s="24">
        <f t="shared" ref="BU35:BU51" si="9">IF(B35=0,"",(T35-B35)/B35)</f>
        <v>-1</v>
      </c>
      <c r="BV35" s="24">
        <f t="shared" ref="BV35:BV51" si="10">IF(C35=0,"",(AG35-C35)/C35)</f>
        <v>-1</v>
      </c>
      <c r="BW35" s="24">
        <f t="shared" ref="BW35:BW51" si="11">IF(D35=0,"",(AK35-D35)/D35)</f>
        <v>-1</v>
      </c>
      <c r="BX35" s="24">
        <f t="shared" ref="BX35:BX51" si="12">IF(E35=0,"",(AV35-E35)/E35)</f>
        <v>-1</v>
      </c>
      <c r="BY35" s="24">
        <f t="shared" ref="BY35:BY51" si="13">IF(F35=0,"",(AW35-F35)/F35)</f>
        <v>-1</v>
      </c>
      <c r="BZ35" s="24">
        <f t="shared" ref="BZ35:BZ51" si="14">IF(G35=0,"",(BK35-G35)/G35)</f>
        <v>-1</v>
      </c>
      <c r="CA35" s="24">
        <f t="shared" ref="CA35:CA51" si="15">IF(H35=0,"",(BQ35-H35)/H35)</f>
        <v>-1</v>
      </c>
    </row>
    <row r="36" spans="1:79" x14ac:dyDescent="0.3">
      <c r="A36" s="21" t="s">
        <v>109</v>
      </c>
      <c r="B36" s="100">
        <v>3500.5402190999998</v>
      </c>
      <c r="C36" s="100">
        <v>74.594221489000006</v>
      </c>
      <c r="D36" s="100">
        <v>8397.4476156000001</v>
      </c>
      <c r="E36" s="100">
        <v>6075.6391100999999</v>
      </c>
      <c r="F36" s="100">
        <v>3569.0619820000002</v>
      </c>
      <c r="G36" s="100">
        <v>6003.6441268999997</v>
      </c>
      <c r="H36" s="100">
        <v>4881.4804876999997</v>
      </c>
      <c r="I36" s="100"/>
      <c r="J36" s="100"/>
      <c r="K36" s="100"/>
      <c r="L36" s="27"/>
      <c r="M36" s="27" t="s">
        <v>200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T36" s="36" t="e">
        <f t="shared" si="0"/>
        <v>#DIV/0!</v>
      </c>
      <c r="BU36" s="24">
        <f t="shared" si="9"/>
        <v>-1</v>
      </c>
      <c r="BV36" s="24">
        <f t="shared" si="10"/>
        <v>-1</v>
      </c>
      <c r="BW36" s="24">
        <f t="shared" si="11"/>
        <v>-1</v>
      </c>
      <c r="BX36" s="24">
        <f t="shared" si="12"/>
        <v>-1</v>
      </c>
      <c r="BY36" s="24">
        <f t="shared" si="13"/>
        <v>-1</v>
      </c>
      <c r="BZ36" s="24">
        <f t="shared" si="14"/>
        <v>-1</v>
      </c>
      <c r="CA36" s="24">
        <f t="shared" si="15"/>
        <v>-1</v>
      </c>
    </row>
    <row r="37" spans="1:79" x14ac:dyDescent="0.3">
      <c r="A37" s="21" t="s">
        <v>110</v>
      </c>
      <c r="B37" s="100">
        <v>4042.1745424000001</v>
      </c>
      <c r="C37" s="100">
        <v>168.44049670999999</v>
      </c>
      <c r="D37" s="100">
        <v>12952.699119000001</v>
      </c>
      <c r="E37" s="100">
        <v>2342.4865481000002</v>
      </c>
      <c r="F37" s="100">
        <v>1867.0508686999999</v>
      </c>
      <c r="G37" s="100">
        <v>5896.0753513</v>
      </c>
      <c r="H37" s="100">
        <v>8000.0505326000002</v>
      </c>
      <c r="I37" s="100"/>
      <c r="J37" s="100"/>
      <c r="K37" s="100"/>
      <c r="L37" s="27"/>
      <c r="M37" s="27" t="s">
        <v>201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T37" s="36" t="e">
        <f t="shared" si="0"/>
        <v>#DIV/0!</v>
      </c>
      <c r="BU37" s="24">
        <f t="shared" si="9"/>
        <v>-1</v>
      </c>
      <c r="BV37" s="24">
        <f t="shared" si="10"/>
        <v>-1</v>
      </c>
      <c r="BW37" s="24">
        <f t="shared" si="11"/>
        <v>-1</v>
      </c>
      <c r="BX37" s="24">
        <f t="shared" si="12"/>
        <v>-1</v>
      </c>
      <c r="BY37" s="24">
        <f t="shared" si="13"/>
        <v>-1</v>
      </c>
      <c r="BZ37" s="24">
        <f t="shared" si="14"/>
        <v>-1</v>
      </c>
      <c r="CA37" s="24">
        <f t="shared" si="15"/>
        <v>-1</v>
      </c>
    </row>
    <row r="38" spans="1:79" x14ac:dyDescent="0.3">
      <c r="A38" s="21" t="s">
        <v>111</v>
      </c>
      <c r="B38" s="100">
        <v>7206.7799732000003</v>
      </c>
      <c r="C38" s="100">
        <v>507.50732269999997</v>
      </c>
      <c r="D38" s="100">
        <v>16162.715373000001</v>
      </c>
      <c r="E38" s="100">
        <v>3982.4656478000002</v>
      </c>
      <c r="F38" s="100">
        <v>2734.3819002999999</v>
      </c>
      <c r="G38" s="100">
        <v>8588.7800776000004</v>
      </c>
      <c r="H38" s="100">
        <v>1896.5264924999999</v>
      </c>
      <c r="I38" s="100"/>
      <c r="J38" s="100"/>
      <c r="K38" s="100"/>
      <c r="L38" s="27"/>
      <c r="M38" s="27" t="s">
        <v>202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T38" s="36" t="e">
        <f t="shared" si="0"/>
        <v>#DIV/0!</v>
      </c>
      <c r="BU38" s="24">
        <f t="shared" si="9"/>
        <v>-1</v>
      </c>
      <c r="BV38" s="24">
        <f t="shared" si="10"/>
        <v>-1</v>
      </c>
      <c r="BW38" s="24">
        <f t="shared" si="11"/>
        <v>-1</v>
      </c>
      <c r="BX38" s="24">
        <f t="shared" si="12"/>
        <v>-1</v>
      </c>
      <c r="BY38" s="24">
        <f t="shared" si="13"/>
        <v>-1</v>
      </c>
      <c r="BZ38" s="24">
        <f t="shared" si="14"/>
        <v>-1</v>
      </c>
      <c r="CA38" s="24">
        <f t="shared" si="15"/>
        <v>-1</v>
      </c>
    </row>
    <row r="39" spans="1:79" x14ac:dyDescent="0.3">
      <c r="A39" s="21" t="s">
        <v>112</v>
      </c>
      <c r="B39" s="100">
        <v>8621.4064237000002</v>
      </c>
      <c r="C39" s="100">
        <v>2489.6259206</v>
      </c>
      <c r="D39" s="100">
        <v>25636.077036999999</v>
      </c>
      <c r="E39" s="100">
        <v>17653.007933000001</v>
      </c>
      <c r="F39" s="100">
        <v>11658.197384999999</v>
      </c>
      <c r="G39" s="100">
        <v>70543.712711</v>
      </c>
      <c r="H39" s="100">
        <v>8721.3288202999993</v>
      </c>
      <c r="I39" s="100"/>
      <c r="J39" s="100"/>
      <c r="K39" s="100"/>
      <c r="L39" s="27"/>
      <c r="M39" s="27" t="s">
        <v>203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T39" s="36" t="e">
        <f t="shared" si="0"/>
        <v>#DIV/0!</v>
      </c>
      <c r="BU39" s="24">
        <f t="shared" si="9"/>
        <v>-1</v>
      </c>
      <c r="BV39" s="24">
        <f t="shared" si="10"/>
        <v>-1</v>
      </c>
      <c r="BW39" s="24">
        <f t="shared" si="11"/>
        <v>-1</v>
      </c>
      <c r="BX39" s="24">
        <f t="shared" si="12"/>
        <v>-1</v>
      </c>
      <c r="BY39" s="24">
        <f t="shared" si="13"/>
        <v>-1</v>
      </c>
      <c r="BZ39" s="24">
        <f t="shared" si="14"/>
        <v>-1</v>
      </c>
      <c r="CA39" s="24">
        <f t="shared" si="15"/>
        <v>-1</v>
      </c>
    </row>
    <row r="40" spans="1:79" x14ac:dyDescent="0.3">
      <c r="A40" s="21" t="s">
        <v>113</v>
      </c>
      <c r="B40" s="100">
        <v>7593.0924304</v>
      </c>
      <c r="C40" s="100">
        <v>935.27001379000001</v>
      </c>
      <c r="D40" s="100">
        <v>20022.807691000002</v>
      </c>
      <c r="E40" s="100">
        <v>7901.397328</v>
      </c>
      <c r="F40" s="100">
        <v>5168.7621111999997</v>
      </c>
      <c r="G40" s="100">
        <v>63463.494563</v>
      </c>
      <c r="H40" s="100">
        <v>4746.6073239999996</v>
      </c>
      <c r="I40" s="100"/>
      <c r="J40" s="100"/>
      <c r="K40" s="100"/>
      <c r="L40" s="27"/>
      <c r="M40" s="27" t="s">
        <v>204</v>
      </c>
      <c r="N40" s="27">
        <v>13.2080486804541</v>
      </c>
      <c r="O40" s="27">
        <v>13.253984802301501</v>
      </c>
      <c r="P40" s="27">
        <v>13.127189688943201</v>
      </c>
      <c r="Q40" s="27">
        <v>6.8544283754691602</v>
      </c>
      <c r="R40" s="27">
        <v>736.04262877353494</v>
      </c>
      <c r="S40" s="27">
        <v>1546.1273686112199</v>
      </c>
      <c r="T40" s="27">
        <v>4933.3905214808501</v>
      </c>
      <c r="U40" s="27">
        <v>660.20297906942903</v>
      </c>
      <c r="V40" s="27">
        <v>222.82949775670801</v>
      </c>
      <c r="W40" s="27">
        <v>42.457431504819702</v>
      </c>
      <c r="X40" s="27">
        <v>593.00093448524694</v>
      </c>
      <c r="Y40" s="27">
        <v>30.524416543724499</v>
      </c>
      <c r="Z40" s="27">
        <v>30.524416543724499</v>
      </c>
      <c r="AA40" s="27">
        <v>69.120239862872594</v>
      </c>
      <c r="AB40" s="27">
        <v>35.567568775186999</v>
      </c>
      <c r="AC40" s="27">
        <v>3.3604015140554599</v>
      </c>
      <c r="AD40" s="27">
        <v>3.2067531895566899</v>
      </c>
      <c r="AE40" s="27">
        <v>3.0613921100326702</v>
      </c>
      <c r="AF40" s="27">
        <v>0.80676191035251799</v>
      </c>
      <c r="AG40" s="27">
        <v>909.23260398007005</v>
      </c>
      <c r="AH40" s="27">
        <v>0</v>
      </c>
      <c r="AI40" s="27">
        <v>9900.5227409893396</v>
      </c>
      <c r="AJ40" s="27">
        <v>1030.9392738834899</v>
      </c>
      <c r="AK40" s="27">
        <v>11000.5822547357</v>
      </c>
      <c r="AL40" s="27">
        <v>0.830954078131804</v>
      </c>
      <c r="AM40" s="27">
        <v>121.398612352496</v>
      </c>
      <c r="AN40" s="27">
        <v>4.78121608712666E-2</v>
      </c>
      <c r="AO40" s="27">
        <v>818.61172857357894</v>
      </c>
      <c r="AP40" s="27">
        <v>17.770444860699801</v>
      </c>
      <c r="AQ40" s="27">
        <v>16.244012417584099</v>
      </c>
      <c r="AR40" s="27">
        <v>600.23296956629497</v>
      </c>
      <c r="AS40" s="27">
        <v>0.371702737595969</v>
      </c>
      <c r="AT40" s="27">
        <v>1.5703024631139199E-2</v>
      </c>
      <c r="AU40" s="27">
        <v>238.23630019765201</v>
      </c>
      <c r="AV40" s="27">
        <v>6229.1702423708502</v>
      </c>
      <c r="AW40" s="27">
        <v>3880.9380954416101</v>
      </c>
      <c r="AX40" s="27">
        <v>2348.2321469292301</v>
      </c>
      <c r="AY40" s="27">
        <v>3.85387097714358</v>
      </c>
      <c r="AZ40" s="27">
        <v>2.27116275070685E-2</v>
      </c>
      <c r="BA40" s="27">
        <v>749.85397081245799</v>
      </c>
      <c r="BB40" s="27">
        <v>4.05092809338778</v>
      </c>
      <c r="BC40" s="27">
        <v>407.68248702546799</v>
      </c>
      <c r="BD40" s="27">
        <v>7.4171075315398793E-2</v>
      </c>
      <c r="BE40" s="27">
        <v>0.76387493338183998</v>
      </c>
      <c r="BF40" s="27">
        <v>1061.75123266433</v>
      </c>
      <c r="BG40" s="27">
        <v>65.9514666128714</v>
      </c>
      <c r="BH40" s="27">
        <v>364.87369250153</v>
      </c>
      <c r="BI40" s="27">
        <v>414.74294538128402</v>
      </c>
      <c r="BJ40" s="27">
        <v>0.34926538446656402</v>
      </c>
      <c r="BK40" s="27">
        <v>26740.1536555536</v>
      </c>
      <c r="BL40" s="27">
        <v>488.18969836108801</v>
      </c>
      <c r="BM40" s="27">
        <v>345.07456056702898</v>
      </c>
      <c r="BN40" s="27">
        <v>1.4442476918710101</v>
      </c>
      <c r="BO40" s="27">
        <v>183.01624318846899</v>
      </c>
      <c r="BP40" s="27">
        <v>110.878756208935</v>
      </c>
      <c r="BQ40" s="27">
        <v>3958.5051264692402</v>
      </c>
      <c r="BR40" s="27">
        <v>212.715745998854</v>
      </c>
      <c r="BT40" s="36">
        <f t="shared" si="0"/>
        <v>6.2833255787998537E-3</v>
      </c>
      <c r="BU40" s="24">
        <f t="shared" si="9"/>
        <v>-0.35027914295770507</v>
      </c>
      <c r="BV40" s="24">
        <f t="shared" si="10"/>
        <v>-2.7839457510690856E-2</v>
      </c>
      <c r="BW40" s="24">
        <f t="shared" si="11"/>
        <v>-0.45059741748005089</v>
      </c>
      <c r="BX40" s="24">
        <f t="shared" si="12"/>
        <v>-0.21163688094804664</v>
      </c>
      <c r="BY40" s="24">
        <f t="shared" si="13"/>
        <v>-0.24915521125800147</v>
      </c>
      <c r="BZ40" s="24">
        <f t="shared" si="14"/>
        <v>-0.57865299035796491</v>
      </c>
      <c r="CA40" s="24">
        <f t="shared" si="15"/>
        <v>-0.16603484209572664</v>
      </c>
    </row>
    <row r="41" spans="1:79" x14ac:dyDescent="0.3">
      <c r="A41" s="57" t="s">
        <v>114</v>
      </c>
      <c r="B41" s="100">
        <v>10149.141274</v>
      </c>
      <c r="C41" s="100">
        <v>418.37309829999998</v>
      </c>
      <c r="D41" s="100">
        <v>25360.807009</v>
      </c>
      <c r="E41" s="100">
        <v>9206.4183857000007</v>
      </c>
      <c r="F41" s="100">
        <v>6095.4521464999998</v>
      </c>
      <c r="G41" s="100">
        <v>45469.301409</v>
      </c>
      <c r="H41" s="100">
        <v>5977.0017232999999</v>
      </c>
      <c r="I41" s="100"/>
      <c r="J41" s="100"/>
      <c r="K41" s="100"/>
      <c r="L41" s="27"/>
      <c r="M41" s="27" t="s">
        <v>205</v>
      </c>
      <c r="N41" s="27">
        <v>62.790716470640596</v>
      </c>
      <c r="O41" s="27">
        <v>37.985193932677099</v>
      </c>
      <c r="P41" s="27">
        <v>36.472238605899904</v>
      </c>
      <c r="Q41" s="27">
        <v>49.126990203012497</v>
      </c>
      <c r="R41" s="27">
        <v>254.981053341532</v>
      </c>
      <c r="S41" s="27">
        <v>3041.6540424978198</v>
      </c>
      <c r="T41" s="27">
        <v>10171.583609760701</v>
      </c>
      <c r="U41" s="27">
        <v>168.796043560188</v>
      </c>
      <c r="V41" s="27">
        <v>80.288022047319103</v>
      </c>
      <c r="W41" s="27">
        <v>73.047154334859698</v>
      </c>
      <c r="X41" s="27">
        <v>41.401421336596101</v>
      </c>
      <c r="Y41" s="27">
        <v>748.57571031901205</v>
      </c>
      <c r="Z41" s="27">
        <v>748.57571031901205</v>
      </c>
      <c r="AA41" s="27">
        <v>83.914792837183299</v>
      </c>
      <c r="AB41" s="27">
        <v>76.341316094913694</v>
      </c>
      <c r="AC41" s="27">
        <v>13.470834703249</v>
      </c>
      <c r="AD41" s="27">
        <v>27.2389151454007</v>
      </c>
      <c r="AE41" s="27">
        <v>37.3852190951525</v>
      </c>
      <c r="AF41" s="27">
        <v>5.2135278523659698</v>
      </c>
      <c r="AG41" s="27">
        <v>419.47117616166702</v>
      </c>
      <c r="AH41" s="27">
        <v>0</v>
      </c>
      <c r="AI41" s="27">
        <v>22884.3513480818</v>
      </c>
      <c r="AJ41" s="27">
        <v>2458.7906777722301</v>
      </c>
      <c r="AK41" s="27">
        <v>25427.056818691199</v>
      </c>
      <c r="AL41" s="27">
        <v>10.467303312167999</v>
      </c>
      <c r="AM41" s="27">
        <v>176.48655376676101</v>
      </c>
      <c r="AN41" s="27">
        <v>36.646675763882698</v>
      </c>
      <c r="AO41" s="27">
        <v>2395.57861700994</v>
      </c>
      <c r="AP41" s="27">
        <v>172.11459707175399</v>
      </c>
      <c r="AQ41" s="27">
        <v>91.263688150046505</v>
      </c>
      <c r="AR41" s="27">
        <v>819.30951435548002</v>
      </c>
      <c r="AS41" s="27">
        <v>52.740187896978</v>
      </c>
      <c r="AT41" s="27">
        <v>9.2475360253465393</v>
      </c>
      <c r="AU41" s="27">
        <v>31.462981826542499</v>
      </c>
      <c r="AV41" s="27">
        <v>9231.6862355492394</v>
      </c>
      <c r="AW41" s="27">
        <v>6111.9351494104603</v>
      </c>
      <c r="AX41" s="27">
        <v>3119.75108613877</v>
      </c>
      <c r="AY41" s="27">
        <v>18.7101915060213</v>
      </c>
      <c r="AZ41" s="27">
        <v>0.77618882181253002</v>
      </c>
      <c r="BA41" s="27">
        <v>1562.0498955986</v>
      </c>
      <c r="BB41" s="27">
        <v>55.396076593308102</v>
      </c>
      <c r="BC41" s="27">
        <v>561.680122788517</v>
      </c>
      <c r="BD41" s="27">
        <v>127.32609768045999</v>
      </c>
      <c r="BE41" s="27">
        <v>78.595075669507196</v>
      </c>
      <c r="BF41" s="27">
        <v>1455.6737424425601</v>
      </c>
      <c r="BG41" s="27">
        <v>188.591029551557</v>
      </c>
      <c r="BH41" s="27">
        <v>127.540998233116</v>
      </c>
      <c r="BI41" s="27">
        <v>898.350152918135</v>
      </c>
      <c r="BJ41" s="27">
        <v>13.0514260683932</v>
      </c>
      <c r="BK41" s="27">
        <v>45614.371524148097</v>
      </c>
      <c r="BL41" s="27">
        <v>1797.2630717314901</v>
      </c>
      <c r="BM41" s="27">
        <v>598.72229471979904</v>
      </c>
      <c r="BN41" s="27">
        <v>19.464938206169599</v>
      </c>
      <c r="BO41" s="27">
        <v>415.49582047836702</v>
      </c>
      <c r="BP41" s="27">
        <v>372.25952706059797</v>
      </c>
      <c r="BQ41" s="27">
        <v>5992.8001022866301</v>
      </c>
      <c r="BR41" s="27">
        <v>355.23010376521199</v>
      </c>
      <c r="BT41" s="36">
        <f t="shared" si="0"/>
        <v>3.3002165148542989E-3</v>
      </c>
      <c r="BU41" s="24">
        <f t="shared" si="9"/>
        <v>2.2112546426162889E-3</v>
      </c>
      <c r="BV41" s="24">
        <f t="shared" si="10"/>
        <v>2.624637831946941E-3</v>
      </c>
      <c r="BW41" s="24">
        <f t="shared" si="11"/>
        <v>2.6122910705360437E-3</v>
      </c>
      <c r="BX41" s="24">
        <f t="shared" si="12"/>
        <v>2.7445906530259743E-3</v>
      </c>
      <c r="BY41" s="24">
        <f t="shared" si="13"/>
        <v>2.7041477013194245E-3</v>
      </c>
      <c r="BZ41" s="24">
        <f t="shared" si="14"/>
        <v>3.1905067958528728E-3</v>
      </c>
      <c r="CA41" s="24">
        <f t="shared" si="15"/>
        <v>2.6431946514326463E-3</v>
      </c>
    </row>
    <row r="42" spans="1:79" x14ac:dyDescent="0.3">
      <c r="A42" s="21" t="s">
        <v>115</v>
      </c>
      <c r="B42" s="100">
        <v>15457.235371999999</v>
      </c>
      <c r="C42" s="100">
        <v>786.82754834000002</v>
      </c>
      <c r="D42" s="100">
        <v>40316.682180000003</v>
      </c>
      <c r="E42" s="100">
        <v>5878.1295946999999</v>
      </c>
      <c r="F42" s="100">
        <v>4317.1174745999997</v>
      </c>
      <c r="G42" s="100">
        <v>26038.57776</v>
      </c>
      <c r="H42" s="100">
        <v>7788.5712750000002</v>
      </c>
      <c r="I42" s="100"/>
      <c r="J42" s="100"/>
      <c r="K42" s="100"/>
      <c r="L42" s="27"/>
      <c r="M42" s="27" t="s">
        <v>206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T42" s="36" t="e">
        <f t="shared" si="0"/>
        <v>#DIV/0!</v>
      </c>
      <c r="BU42" s="24">
        <f t="shared" si="9"/>
        <v>-1</v>
      </c>
      <c r="BV42" s="24">
        <f t="shared" si="10"/>
        <v>-1</v>
      </c>
      <c r="BW42" s="24">
        <f t="shared" si="11"/>
        <v>-1</v>
      </c>
      <c r="BX42" s="24">
        <f t="shared" si="12"/>
        <v>-1</v>
      </c>
      <c r="BY42" s="24">
        <f t="shared" si="13"/>
        <v>-1</v>
      </c>
      <c r="BZ42" s="24">
        <f t="shared" si="14"/>
        <v>-1</v>
      </c>
      <c r="CA42" s="24">
        <f t="shared" si="15"/>
        <v>-1</v>
      </c>
    </row>
    <row r="43" spans="1:79" x14ac:dyDescent="0.3">
      <c r="A43" s="21" t="s">
        <v>116</v>
      </c>
      <c r="B43" s="100">
        <v>92749.165592999998</v>
      </c>
      <c r="C43" s="100">
        <v>2414.5436767000001</v>
      </c>
      <c r="D43" s="100">
        <v>69921.152929000003</v>
      </c>
      <c r="E43" s="100">
        <v>12085.016412000001</v>
      </c>
      <c r="F43" s="100">
        <v>10444.059362</v>
      </c>
      <c r="G43" s="100">
        <v>63957.391056</v>
      </c>
      <c r="H43" s="100">
        <v>39628.207420999999</v>
      </c>
      <c r="I43" s="100"/>
      <c r="J43" s="100"/>
      <c r="K43" s="100"/>
      <c r="L43" s="27"/>
      <c r="M43" s="27" t="s">
        <v>207</v>
      </c>
      <c r="N43" s="27">
        <v>180.26095239470999</v>
      </c>
      <c r="O43" s="27">
        <v>33.889407303897201</v>
      </c>
      <c r="P43" s="27">
        <v>33.0467082131781</v>
      </c>
      <c r="Q43" s="27">
        <v>30.8557692547827</v>
      </c>
      <c r="R43" s="27">
        <v>159.19460205524001</v>
      </c>
      <c r="S43" s="27">
        <v>5148.2881117316401</v>
      </c>
      <c r="T43" s="27">
        <v>7909.9832209324304</v>
      </c>
      <c r="U43" s="27">
        <v>191.99692214895001</v>
      </c>
      <c r="V43" s="27">
        <v>607.33257946495803</v>
      </c>
      <c r="W43" s="27">
        <v>77.222751252068207</v>
      </c>
      <c r="X43" s="27">
        <v>37.896535716689797</v>
      </c>
      <c r="Y43" s="27">
        <v>699.695422257823</v>
      </c>
      <c r="Z43" s="27">
        <v>699.695422257823</v>
      </c>
      <c r="AA43" s="27">
        <v>0</v>
      </c>
      <c r="AB43" s="27">
        <v>77.872415754515799</v>
      </c>
      <c r="AC43" s="27">
        <v>5.8430862014020102</v>
      </c>
      <c r="AD43" s="27">
        <v>79.489346944537203</v>
      </c>
      <c r="AE43" s="27">
        <v>31.9049312760846</v>
      </c>
      <c r="AF43" s="27">
        <v>3.2380058634782301</v>
      </c>
      <c r="AG43" s="27">
        <v>336.73547407666501</v>
      </c>
      <c r="AH43" s="27">
        <v>0</v>
      </c>
      <c r="AI43" s="27">
        <v>22189.4407162225</v>
      </c>
      <c r="AJ43" s="27">
        <v>2465.50344482741</v>
      </c>
      <c r="AK43" s="27">
        <v>24654.944161049902</v>
      </c>
      <c r="AL43" s="27">
        <v>6.6693289522219503</v>
      </c>
      <c r="AM43" s="27">
        <v>191.91320955614799</v>
      </c>
      <c r="AN43" s="27">
        <v>16.1708628175444</v>
      </c>
      <c r="AO43" s="27">
        <v>2536.5425017187899</v>
      </c>
      <c r="AP43" s="27">
        <v>21.6938298187623</v>
      </c>
      <c r="AQ43" s="27">
        <v>55.715750028935602</v>
      </c>
      <c r="AR43" s="27">
        <v>142.22196097464101</v>
      </c>
      <c r="AS43" s="27">
        <v>30.950772819510799</v>
      </c>
      <c r="AT43" s="27">
        <v>2.7532847570231</v>
      </c>
      <c r="AU43" s="27">
        <v>8.0467137816432004</v>
      </c>
      <c r="AV43" s="27">
        <v>2235.8878571079699</v>
      </c>
      <c r="AW43" s="27">
        <v>2161.30401114491</v>
      </c>
      <c r="AX43" s="27">
        <v>74.583845963061606</v>
      </c>
      <c r="AY43" s="27">
        <v>1.3891464034347999E-2</v>
      </c>
      <c r="AZ43" s="27">
        <v>1.17332103154262E-2</v>
      </c>
      <c r="BA43" s="27">
        <v>227.57601876146501</v>
      </c>
      <c r="BB43" s="27">
        <v>1.3004896211908199</v>
      </c>
      <c r="BC43" s="27">
        <v>358.34384174967602</v>
      </c>
      <c r="BD43" s="27">
        <v>87.919681379035396</v>
      </c>
      <c r="BE43" s="27">
        <v>47.590552839828703</v>
      </c>
      <c r="BF43" s="27">
        <v>896.65787705286198</v>
      </c>
      <c r="BG43" s="27">
        <v>166.37700909313901</v>
      </c>
      <c r="BH43" s="27">
        <v>49.263332991065603</v>
      </c>
      <c r="BI43" s="27">
        <v>210.94728643588601</v>
      </c>
      <c r="BJ43" s="27">
        <v>4.1261306414898904</v>
      </c>
      <c r="BK43" s="27">
        <v>4002.7902820880599</v>
      </c>
      <c r="BL43" s="27">
        <v>1589.8543325671001</v>
      </c>
      <c r="BM43" s="27">
        <v>12.774938326003401</v>
      </c>
      <c r="BN43" s="27">
        <v>39.463375848913898</v>
      </c>
      <c r="BO43" s="27">
        <v>511.82847138015001</v>
      </c>
      <c r="BP43" s="27">
        <v>411.40425863762903</v>
      </c>
      <c r="BQ43" s="27">
        <v>6475.9591602636701</v>
      </c>
      <c r="BR43" s="27">
        <v>656.16918816597502</v>
      </c>
      <c r="BT43" s="36">
        <f t="shared" si="0"/>
        <v>0</v>
      </c>
      <c r="BU43" s="24">
        <f t="shared" si="9"/>
        <v>-0.91471639480140587</v>
      </c>
      <c r="BV43" s="24">
        <f t="shared" si="10"/>
        <v>-0.86053866934522083</v>
      </c>
      <c r="BW43" s="24">
        <f t="shared" si="11"/>
        <v>-0.64738933601273341</v>
      </c>
      <c r="BX43" s="24">
        <f t="shared" si="12"/>
        <v>-0.81498677528581509</v>
      </c>
      <c r="BY43" s="24">
        <f t="shared" si="13"/>
        <v>-0.7930590074000663</v>
      </c>
      <c r="BZ43" s="24">
        <f t="shared" si="14"/>
        <v>-0.93741473477892046</v>
      </c>
      <c r="CA43" s="24">
        <f t="shared" si="15"/>
        <v>-0.83658208176149051</v>
      </c>
    </row>
    <row r="44" spans="1:79" x14ac:dyDescent="0.3">
      <c r="A44" s="21" t="s">
        <v>117</v>
      </c>
      <c r="B44" s="100">
        <v>331.46573962000002</v>
      </c>
      <c r="C44" s="100">
        <v>13.10324926</v>
      </c>
      <c r="D44" s="100">
        <v>1139.7125435</v>
      </c>
      <c r="E44" s="100">
        <v>408.61419832000001</v>
      </c>
      <c r="F44" s="100">
        <v>281.36756958000001</v>
      </c>
      <c r="G44" s="100">
        <v>1928.7397387000001</v>
      </c>
      <c r="H44" s="100">
        <v>1611.0241738</v>
      </c>
      <c r="I44" s="100"/>
      <c r="J44" s="100"/>
      <c r="K44" s="100"/>
      <c r="L44" s="27"/>
      <c r="M44" s="27" t="s">
        <v>208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T44" s="36" t="e">
        <f t="shared" si="0"/>
        <v>#DIV/0!</v>
      </c>
      <c r="BU44" s="24">
        <f t="shared" si="9"/>
        <v>-1</v>
      </c>
      <c r="BV44" s="24">
        <f t="shared" si="10"/>
        <v>-1</v>
      </c>
      <c r="BW44" s="24">
        <f t="shared" si="11"/>
        <v>-1</v>
      </c>
      <c r="BX44" s="24">
        <f t="shared" si="12"/>
        <v>-1</v>
      </c>
      <c r="BY44" s="24">
        <f t="shared" si="13"/>
        <v>-1</v>
      </c>
      <c r="BZ44" s="24">
        <f t="shared" si="14"/>
        <v>-1</v>
      </c>
      <c r="CA44" s="24">
        <f t="shared" si="15"/>
        <v>-1</v>
      </c>
    </row>
    <row r="45" spans="1:79" x14ac:dyDescent="0.3">
      <c r="A45" s="21" t="s">
        <v>118</v>
      </c>
      <c r="B45" s="100">
        <v>119972.44451</v>
      </c>
      <c r="C45" s="100">
        <v>10035.659949000001</v>
      </c>
      <c r="D45" s="100">
        <v>101302.43498999999</v>
      </c>
      <c r="E45" s="100">
        <v>55552.138228999996</v>
      </c>
      <c r="F45" s="100">
        <v>35118.422229000003</v>
      </c>
      <c r="G45" s="100">
        <v>171214.67353</v>
      </c>
      <c r="H45" s="100">
        <v>36162.576666000001</v>
      </c>
      <c r="I45" s="100"/>
      <c r="J45" s="100"/>
      <c r="K45" s="100"/>
      <c r="L45" s="27"/>
      <c r="M45" s="27" t="s">
        <v>209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T45" s="36" t="e">
        <f t="shared" si="0"/>
        <v>#DIV/0!</v>
      </c>
      <c r="BU45" s="24">
        <f t="shared" si="9"/>
        <v>-1</v>
      </c>
      <c r="BV45" s="24">
        <f t="shared" si="10"/>
        <v>-1</v>
      </c>
      <c r="BW45" s="24">
        <f t="shared" si="11"/>
        <v>-1</v>
      </c>
      <c r="BX45" s="24">
        <f t="shared" si="12"/>
        <v>-1</v>
      </c>
      <c r="BY45" s="24">
        <f t="shared" si="13"/>
        <v>-1</v>
      </c>
      <c r="BZ45" s="24">
        <f t="shared" si="14"/>
        <v>-1</v>
      </c>
      <c r="CA45" s="24">
        <f t="shared" si="15"/>
        <v>-1</v>
      </c>
    </row>
    <row r="46" spans="1:79" x14ac:dyDescent="0.3">
      <c r="A46" s="21" t="s">
        <v>119</v>
      </c>
      <c r="B46" s="100">
        <v>6651.1768230999996</v>
      </c>
      <c r="C46" s="100">
        <v>204.40986405000001</v>
      </c>
      <c r="D46" s="100">
        <v>18048.992416000001</v>
      </c>
      <c r="E46" s="100">
        <v>2689.6130735000002</v>
      </c>
      <c r="F46" s="100">
        <v>2318.0448987</v>
      </c>
      <c r="G46" s="100">
        <v>19154.013921999998</v>
      </c>
      <c r="H46" s="100">
        <v>5334.4439978</v>
      </c>
      <c r="I46" s="100"/>
      <c r="J46" s="100"/>
      <c r="K46" s="100"/>
      <c r="L46" s="27"/>
      <c r="M46" s="27" t="s">
        <v>210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T46" s="36" t="e">
        <f t="shared" si="0"/>
        <v>#DIV/0!</v>
      </c>
      <c r="BU46" s="24">
        <f t="shared" si="9"/>
        <v>-1</v>
      </c>
      <c r="BV46" s="24">
        <f t="shared" si="10"/>
        <v>-1</v>
      </c>
      <c r="BW46" s="24">
        <f t="shared" si="11"/>
        <v>-1</v>
      </c>
      <c r="BX46" s="24">
        <f t="shared" si="12"/>
        <v>-1</v>
      </c>
      <c r="BY46" s="24">
        <f t="shared" si="13"/>
        <v>-1</v>
      </c>
      <c r="BZ46" s="24">
        <f t="shared" si="14"/>
        <v>-1</v>
      </c>
      <c r="CA46" s="24">
        <f t="shared" si="15"/>
        <v>-1</v>
      </c>
    </row>
    <row r="47" spans="1:79" x14ac:dyDescent="0.3">
      <c r="A47" s="21" t="s">
        <v>120</v>
      </c>
      <c r="B47" s="100">
        <v>2.9755022072999999</v>
      </c>
      <c r="C47" s="100">
        <v>0.46769845929999998</v>
      </c>
      <c r="D47" s="100">
        <v>12.265729334</v>
      </c>
      <c r="E47" s="100">
        <v>53.504257117000002</v>
      </c>
      <c r="F47" s="100">
        <v>19.266762961000001</v>
      </c>
      <c r="G47" s="100">
        <v>3.2480096817000002</v>
      </c>
      <c r="H47" s="100">
        <v>255.32056349999999</v>
      </c>
      <c r="I47" s="100"/>
      <c r="J47" s="100"/>
      <c r="K47" s="100"/>
      <c r="L47" s="27"/>
      <c r="M47" s="27" t="s">
        <v>211</v>
      </c>
      <c r="N47" s="27">
        <v>0</v>
      </c>
      <c r="O47" s="27">
        <v>0</v>
      </c>
      <c r="P47" s="27">
        <v>0</v>
      </c>
      <c r="Q47" s="27">
        <v>0</v>
      </c>
      <c r="R47" s="27">
        <v>6.0569676453644702E-5</v>
      </c>
      <c r="S47" s="27">
        <v>8.4784220638568905E-4</v>
      </c>
      <c r="T47" s="27">
        <v>6.5824606888341001E-3</v>
      </c>
      <c r="U47" s="27">
        <v>0</v>
      </c>
      <c r="V47" s="27">
        <v>0</v>
      </c>
      <c r="W47" s="27">
        <v>0</v>
      </c>
      <c r="X47" s="27">
        <v>0</v>
      </c>
      <c r="Y47" s="27">
        <v>1.21114415436762E-4</v>
      </c>
      <c r="Z47" s="27">
        <v>1.21114415436762E-4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6.7426690256122104E-4</v>
      </c>
      <c r="AH47" s="27">
        <v>0</v>
      </c>
      <c r="AI47" s="27">
        <v>1.9198776434795398E-2</v>
      </c>
      <c r="AJ47" s="27">
        <v>2.1323725590700702E-3</v>
      </c>
      <c r="AK47" s="27">
        <v>2.1331148993865501E-2</v>
      </c>
      <c r="AL47" s="27">
        <v>0</v>
      </c>
      <c r="AM47" s="27">
        <v>0</v>
      </c>
      <c r="AN47" s="27">
        <v>0.127318180834118</v>
      </c>
      <c r="AO47" s="27">
        <v>3.9273344995783801E-4</v>
      </c>
      <c r="AP47" s="27">
        <v>5.1329010664858898E-2</v>
      </c>
      <c r="AQ47" s="27">
        <v>0.65218042842419</v>
      </c>
      <c r="AR47" s="27">
        <v>6.6345854483925697E-3</v>
      </c>
      <c r="AS47" s="27">
        <v>0.309885597116353</v>
      </c>
      <c r="AT47" s="27">
        <v>1.0551008890138101E-3</v>
      </c>
      <c r="AU47" s="27">
        <v>0.82017119465158805</v>
      </c>
      <c r="AV47" s="27">
        <v>20.465573750249298</v>
      </c>
      <c r="AW47" s="27">
        <v>5.3441851690889903</v>
      </c>
      <c r="AX47" s="27">
        <v>15.1213885811603</v>
      </c>
      <c r="AY47" s="27">
        <v>1.2435259621797E-2</v>
      </c>
      <c r="AZ47" s="27">
        <v>1.2759050248846601E-2</v>
      </c>
      <c r="BA47" s="27">
        <v>1.95715637604237</v>
      </c>
      <c r="BB47" s="27">
        <v>0.50396049317393898</v>
      </c>
      <c r="BC47" s="27">
        <v>4.1758431190992103E-2</v>
      </c>
      <c r="BD47" s="27">
        <v>5.2205889647645902E-5</v>
      </c>
      <c r="BE47" s="27">
        <v>8.15824093211414E-4</v>
      </c>
      <c r="BF47" s="27">
        <v>0.104588221807018</v>
      </c>
      <c r="BG47" s="27">
        <v>6.0558341401147097E-5</v>
      </c>
      <c r="BH47" s="27">
        <v>0.33938177275858999</v>
      </c>
      <c r="BI47" s="27">
        <v>0.399028404790642</v>
      </c>
      <c r="BJ47" s="27">
        <v>3.6750314434211202E-3</v>
      </c>
      <c r="BK47" s="27">
        <v>6.8760078705004597E-7</v>
      </c>
      <c r="BL47" s="27">
        <v>3.2263946227814599E-4</v>
      </c>
      <c r="BM47" s="27">
        <v>0</v>
      </c>
      <c r="BN47" s="27">
        <v>0</v>
      </c>
      <c r="BO47" s="27">
        <v>3.0277157102465201E-5</v>
      </c>
      <c r="BP47" s="27">
        <v>8.4496491145687098E-7</v>
      </c>
      <c r="BQ47" s="27">
        <v>6.6612940028770403E-4</v>
      </c>
      <c r="BR47" s="27">
        <v>0</v>
      </c>
      <c r="BT47" s="36">
        <f t="shared" si="0"/>
        <v>0</v>
      </c>
      <c r="BU47" s="24">
        <f t="shared" si="9"/>
        <v>-0.99778778161458426</v>
      </c>
      <c r="BV47" s="24">
        <f t="shared" si="10"/>
        <v>-0.99855832986157278</v>
      </c>
      <c r="BW47" s="24">
        <f t="shared" si="11"/>
        <v>-0.99826091474766709</v>
      </c>
      <c r="BX47" s="24">
        <f t="shared" si="12"/>
        <v>-0.61749634789814256</v>
      </c>
      <c r="BY47" s="24">
        <f t="shared" si="13"/>
        <v>-0.72262153326395562</v>
      </c>
      <c r="BZ47" s="24">
        <f t="shared" si="14"/>
        <v>-0.99999978830088132</v>
      </c>
      <c r="CA47" s="24">
        <f t="shared" si="15"/>
        <v>-0.99999739100763696</v>
      </c>
    </row>
    <row r="48" spans="1:79" x14ac:dyDescent="0.3">
      <c r="BU48" s="24" t="str">
        <f t="shared" si="9"/>
        <v/>
      </c>
      <c r="BV48" s="24" t="str">
        <f t="shared" si="10"/>
        <v/>
      </c>
      <c r="BW48" s="24" t="str">
        <f t="shared" si="11"/>
        <v/>
      </c>
      <c r="BX48" s="24" t="str">
        <f t="shared" si="12"/>
        <v/>
      </c>
      <c r="BY48" s="24" t="str">
        <f t="shared" si="13"/>
        <v/>
      </c>
      <c r="BZ48" s="24" t="str">
        <f t="shared" si="14"/>
        <v/>
      </c>
      <c r="CA48" s="24" t="str">
        <f t="shared" si="15"/>
        <v/>
      </c>
    </row>
    <row r="49" spans="1:79" x14ac:dyDescent="0.3">
      <c r="A49" s="22" t="s">
        <v>55</v>
      </c>
      <c r="B49" s="1">
        <f t="shared" ref="B49:H49" si="16">SUM(B3:B47)</f>
        <v>2209182.2308329274</v>
      </c>
      <c r="C49" s="1">
        <f t="shared" si="16"/>
        <v>558921.08191598649</v>
      </c>
      <c r="D49" s="1">
        <f t="shared" si="16"/>
        <v>2090861.101808104</v>
      </c>
      <c r="E49" s="1">
        <f t="shared" si="16"/>
        <v>442306.19873651577</v>
      </c>
      <c r="F49" s="1">
        <f t="shared" si="16"/>
        <v>267168.04186642339</v>
      </c>
      <c r="G49" s="1">
        <f t="shared" si="16"/>
        <v>3412959.3494509752</v>
      </c>
      <c r="H49" s="1">
        <f t="shared" si="16"/>
        <v>1345880.6548390719</v>
      </c>
      <c r="I49" s="1"/>
      <c r="J49" s="1"/>
      <c r="K49" s="1"/>
      <c r="N49" s="1">
        <f t="shared" ref="N49:AT49" si="17">SUM(N3:N47)</f>
        <v>5284.1877262602411</v>
      </c>
      <c r="O49" s="1">
        <f t="shared" si="17"/>
        <v>1861.0485849157881</v>
      </c>
      <c r="P49" s="1">
        <f t="shared" si="17"/>
        <v>1845.2247702667476</v>
      </c>
      <c r="Q49" s="1">
        <f t="shared" si="17"/>
        <v>8704.416641804195</v>
      </c>
      <c r="R49" s="1">
        <f t="shared" si="17"/>
        <v>50047.238276370939</v>
      </c>
      <c r="S49" s="1">
        <f t="shared" si="17"/>
        <v>2045937.3681998679</v>
      </c>
      <c r="T49" s="1">
        <f t="shared" si="17"/>
        <v>1300976.5553798901</v>
      </c>
      <c r="U49" s="1">
        <f t="shared" si="17"/>
        <v>5111.6042532558786</v>
      </c>
      <c r="V49" s="1">
        <f t="shared" si="17"/>
        <v>358909.7113771445</v>
      </c>
      <c r="W49" s="1">
        <f t="shared" si="17"/>
        <v>1650.5670662660737</v>
      </c>
      <c r="X49" s="1">
        <f t="shared" si="17"/>
        <v>86644.265216882995</v>
      </c>
      <c r="Y49" s="1">
        <f t="shared" si="17"/>
        <v>10981.027958425419</v>
      </c>
      <c r="Z49" s="1">
        <f t="shared" si="17"/>
        <v>10981.027958425419</v>
      </c>
      <c r="AA49" s="1">
        <f t="shared" si="17"/>
        <v>1893.4418109493506</v>
      </c>
      <c r="AB49" s="1">
        <f t="shared" si="17"/>
        <v>2384.7174405459932</v>
      </c>
      <c r="AC49" s="1">
        <f t="shared" si="17"/>
        <v>242.17458469582706</v>
      </c>
      <c r="AD49" s="1">
        <f t="shared" si="17"/>
        <v>2828.9058933809056</v>
      </c>
      <c r="AE49" s="1">
        <f t="shared" si="17"/>
        <v>19218.624514339925</v>
      </c>
      <c r="AF49" s="1">
        <f t="shared" ref="AF49" si="18">SUM(AF3:AF47)</f>
        <v>122.73543798671602</v>
      </c>
      <c r="AG49" s="1">
        <f t="shared" si="17"/>
        <v>508474.18827014242</v>
      </c>
      <c r="AH49" s="1">
        <f t="shared" si="17"/>
        <v>161787.39999078528</v>
      </c>
      <c r="AI49" s="1">
        <f t="shared" si="17"/>
        <v>1134274.7644142727</v>
      </c>
      <c r="AJ49" s="1">
        <f t="shared" si="17"/>
        <v>124137.17571496186</v>
      </c>
      <c r="AK49" s="1">
        <f t="shared" si="17"/>
        <v>1260305.3819401837</v>
      </c>
      <c r="AL49" s="1">
        <f t="shared" si="17"/>
        <v>112.15213862703506</v>
      </c>
      <c r="AM49" s="1">
        <f t="shared" si="17"/>
        <v>19527.780134696219</v>
      </c>
      <c r="AN49" s="1">
        <f t="shared" si="17"/>
        <v>3266.8492665928356</v>
      </c>
      <c r="AO49" s="1">
        <f t="shared" si="17"/>
        <v>418396.24425841874</v>
      </c>
      <c r="AP49" s="1">
        <f t="shared" si="17"/>
        <v>2288.2383114933841</v>
      </c>
      <c r="AQ49" s="1">
        <f t="shared" si="17"/>
        <v>994.88765233760341</v>
      </c>
      <c r="AR49" s="1">
        <f t="shared" si="17"/>
        <v>8452.5843421358095</v>
      </c>
      <c r="AS49" s="1">
        <f t="shared" si="17"/>
        <v>1764.6834764736925</v>
      </c>
      <c r="AT49" s="1">
        <f t="shared" si="17"/>
        <v>408.49548244791703</v>
      </c>
      <c r="AU49" s="1">
        <f t="shared" ref="AU49:BR49" si="19">SUM(AU3:AU47)</f>
        <v>1180.8945856381897</v>
      </c>
      <c r="AV49" s="1">
        <f t="shared" si="19"/>
        <v>191626.25637625993</v>
      </c>
      <c r="AW49" s="1">
        <f t="shared" si="19"/>
        <v>107047.05756523283</v>
      </c>
      <c r="AX49" s="1">
        <f t="shared" si="19"/>
        <v>84579.19881102712</v>
      </c>
      <c r="AY49" s="1">
        <f t="shared" si="19"/>
        <v>281.47693054937457</v>
      </c>
      <c r="AZ49" s="1">
        <f t="shared" si="19"/>
        <v>52.699496359700149</v>
      </c>
      <c r="BA49" s="1">
        <f t="shared" si="19"/>
        <v>40917.808576700947</v>
      </c>
      <c r="BB49" s="1">
        <f t="shared" si="19"/>
        <v>751.20717916893955</v>
      </c>
      <c r="BC49" s="1">
        <f t="shared" si="19"/>
        <v>7879.8438630776318</v>
      </c>
      <c r="BD49" s="1">
        <f t="shared" si="19"/>
        <v>1020.4819356749961</v>
      </c>
      <c r="BE49" s="1">
        <f t="shared" si="19"/>
        <v>874.3601268817074</v>
      </c>
      <c r="BF49" s="1">
        <f t="shared" si="19"/>
        <v>20556.030992335196</v>
      </c>
      <c r="BG49" s="1">
        <f t="shared" si="19"/>
        <v>140798.39682112695</v>
      </c>
      <c r="BH49" s="1">
        <f t="shared" si="19"/>
        <v>5416.1367458035711</v>
      </c>
      <c r="BI49" s="1">
        <f t="shared" si="19"/>
        <v>10444.851554601997</v>
      </c>
      <c r="BJ49" s="1">
        <f t="shared" si="19"/>
        <v>495.52704695927662</v>
      </c>
      <c r="BK49" s="1">
        <f t="shared" si="19"/>
        <v>1475803.8164950516</v>
      </c>
      <c r="BL49" s="1">
        <f t="shared" ref="BL49" si="20">SUM(BL3:BL47)</f>
        <v>224757.87255117577</v>
      </c>
      <c r="BM49" s="1">
        <f t="shared" si="19"/>
        <v>14968.145146841114</v>
      </c>
      <c r="BN49" s="1">
        <f t="shared" si="19"/>
        <v>5494.8977802971795</v>
      </c>
      <c r="BO49" s="1">
        <f t="shared" si="19"/>
        <v>37123.977104151025</v>
      </c>
      <c r="BP49" s="1">
        <f t="shared" si="19"/>
        <v>47710.527708140529</v>
      </c>
      <c r="BQ49" s="1">
        <f t="shared" si="19"/>
        <v>875301.899571124</v>
      </c>
      <c r="BR49" s="1">
        <f t="shared" si="19"/>
        <v>21121.691011552666</v>
      </c>
      <c r="BU49" s="24">
        <f t="shared" si="9"/>
        <v>-0.41110491600804555</v>
      </c>
      <c r="BV49" s="24">
        <f t="shared" si="10"/>
        <v>-9.0257632567574061E-2</v>
      </c>
      <c r="BW49" s="24">
        <f t="shared" si="11"/>
        <v>-0.39723141778747739</v>
      </c>
      <c r="BX49" s="24">
        <f t="shared" si="12"/>
        <v>-0.56675656609910474</v>
      </c>
      <c r="BY49" s="24">
        <f t="shared" si="13"/>
        <v>-0.59932686253412981</v>
      </c>
      <c r="BZ49" s="24">
        <f t="shared" si="14"/>
        <v>-0.56758822318453439</v>
      </c>
      <c r="CA49" s="24">
        <f t="shared" si="15"/>
        <v>-0.3496437470707352</v>
      </c>
    </row>
    <row r="50" spans="1:79" x14ac:dyDescent="0.3">
      <c r="A50" s="22" t="s">
        <v>74</v>
      </c>
      <c r="B50" s="1">
        <f>SUM(B3:B15)</f>
        <v>1338471.3501784301</v>
      </c>
      <c r="C50" s="1">
        <f t="shared" ref="C50:H50" si="21">SUM(C3:C15)</f>
        <v>522334.40313546918</v>
      </c>
      <c r="D50" s="1">
        <f t="shared" si="21"/>
        <v>1049856.6571820001</v>
      </c>
      <c r="E50" s="1">
        <f>SUM(E3:E15)</f>
        <v>156809.12037207888</v>
      </c>
      <c r="F50" s="1">
        <f t="shared" si="21"/>
        <v>61707.418010342306</v>
      </c>
      <c r="G50" s="1">
        <f t="shared" si="21"/>
        <v>1126872.885309204</v>
      </c>
      <c r="H50" s="1">
        <f t="shared" si="21"/>
        <v>989610.60165343224</v>
      </c>
      <c r="I50" s="1"/>
      <c r="J50" s="1"/>
      <c r="K50" s="1"/>
      <c r="N50" s="1">
        <f t="shared" ref="N50:BR50" si="22">SUM(N3:N15)</f>
        <v>3245.1948740520643</v>
      </c>
      <c r="O50" s="1">
        <f t="shared" si="22"/>
        <v>1550.0664000845402</v>
      </c>
      <c r="P50" s="1">
        <f t="shared" si="22"/>
        <v>1550.065926627803</v>
      </c>
      <c r="Q50" s="1">
        <f t="shared" si="22"/>
        <v>8321.2162641187297</v>
      </c>
      <c r="R50" s="1">
        <f t="shared" si="22"/>
        <v>47601.749592393651</v>
      </c>
      <c r="S50" s="1">
        <f t="shared" si="22"/>
        <v>2020517.8892235346</v>
      </c>
      <c r="T50" s="1">
        <f t="shared" si="22"/>
        <v>1095893.9122798492</v>
      </c>
      <c r="U50" s="1">
        <f t="shared" si="22"/>
        <v>2972.7711906381055</v>
      </c>
      <c r="V50" s="1">
        <f t="shared" si="22"/>
        <v>357393.11797407485</v>
      </c>
      <c r="W50" s="1">
        <f t="shared" si="22"/>
        <v>969.76785935925318</v>
      </c>
      <c r="X50" s="1">
        <f t="shared" si="22"/>
        <v>85419.161182486336</v>
      </c>
      <c r="Y50" s="1">
        <f t="shared" si="22"/>
        <v>4527.9816000631236</v>
      </c>
      <c r="Z50" s="1">
        <f t="shared" si="22"/>
        <v>4527.9816000631236</v>
      </c>
      <c r="AA50" s="1">
        <f t="shared" si="22"/>
        <v>1285.4051457487576</v>
      </c>
      <c r="AB50" s="1">
        <f t="shared" si="22"/>
        <v>1179.9544842541648</v>
      </c>
      <c r="AC50" s="1">
        <f t="shared" si="22"/>
        <v>156.11762532919334</v>
      </c>
      <c r="AD50" s="1">
        <f t="shared" si="22"/>
        <v>1887.0635362194269</v>
      </c>
      <c r="AE50" s="1">
        <f t="shared" si="22"/>
        <v>18778.154441711926</v>
      </c>
      <c r="AF50" s="1">
        <f t="shared" ref="AF50" si="23">SUM(AF3:AF15)</f>
        <v>89.471981825964633</v>
      </c>
      <c r="AG50" s="1">
        <f t="shared" si="22"/>
        <v>503424.72310767684</v>
      </c>
      <c r="AH50" s="1">
        <f t="shared" si="22"/>
        <v>161787.39999078528</v>
      </c>
      <c r="AI50" s="1">
        <f t="shared" si="22"/>
        <v>731366.93911784771</v>
      </c>
      <c r="AJ50" s="1">
        <f t="shared" si="22"/>
        <v>79977.65357352412</v>
      </c>
      <c r="AK50" s="1">
        <f t="shared" si="22"/>
        <v>812629.99783712032</v>
      </c>
      <c r="AL50" s="1">
        <f t="shared" si="22"/>
        <v>40.348372468806858</v>
      </c>
      <c r="AM50" s="1">
        <f t="shared" si="22"/>
        <v>17787.374508509369</v>
      </c>
      <c r="AN50" s="1">
        <f t="shared" si="22"/>
        <v>1965.0407940358828</v>
      </c>
      <c r="AO50" s="1">
        <f t="shared" si="22"/>
        <v>389785.83490785002</v>
      </c>
      <c r="AP50" s="1">
        <f t="shared" si="22"/>
        <v>993.10517922796089</v>
      </c>
      <c r="AQ50" s="1">
        <f t="shared" si="22"/>
        <v>454.65291564485455</v>
      </c>
      <c r="AR50" s="1">
        <f t="shared" si="22"/>
        <v>1934.6063602751619</v>
      </c>
      <c r="AS50" s="1">
        <f t="shared" si="22"/>
        <v>684.35554955325983</v>
      </c>
      <c r="AT50" s="1">
        <f t="shared" si="22"/>
        <v>295.77328998555953</v>
      </c>
      <c r="AU50" s="1">
        <f t="shared" si="22"/>
        <v>596.14418604342245</v>
      </c>
      <c r="AV50" s="1">
        <f t="shared" si="22"/>
        <v>118369.80251336489</v>
      </c>
      <c r="AW50" s="1">
        <f t="shared" si="22"/>
        <v>49606.928285069633</v>
      </c>
      <c r="AX50" s="1">
        <f t="shared" si="22"/>
        <v>68762.874228295259</v>
      </c>
      <c r="AY50" s="1">
        <f t="shared" si="22"/>
        <v>233.5627846464773</v>
      </c>
      <c r="AZ50" s="1">
        <f t="shared" si="22"/>
        <v>24.979891398740744</v>
      </c>
      <c r="BA50" s="1">
        <f t="shared" si="22"/>
        <v>21180.195124229347</v>
      </c>
      <c r="BB50" s="1">
        <f t="shared" si="22"/>
        <v>410.34097524366223</v>
      </c>
      <c r="BC50" s="1">
        <f t="shared" si="22"/>
        <v>4040.5002988353049</v>
      </c>
      <c r="BD50" s="1">
        <f t="shared" si="22"/>
        <v>300.95130103513077</v>
      </c>
      <c r="BE50" s="1">
        <f t="shared" si="22"/>
        <v>435.43871996862487</v>
      </c>
      <c r="BF50" s="1">
        <f t="shared" si="22"/>
        <v>10571.618838155257</v>
      </c>
      <c r="BG50" s="1">
        <f t="shared" si="22"/>
        <v>139523.09937875901</v>
      </c>
      <c r="BH50" s="1">
        <f t="shared" si="22"/>
        <v>2696.4208627290532</v>
      </c>
      <c r="BI50" s="1">
        <f t="shared" si="22"/>
        <v>2602.5901336613101</v>
      </c>
      <c r="BJ50" s="1">
        <f t="shared" si="22"/>
        <v>186.65108040063848</v>
      </c>
      <c r="BK50" s="1">
        <f t="shared" si="22"/>
        <v>999724.71320295474</v>
      </c>
      <c r="BL50" s="1">
        <f t="shared" ref="BL50" si="24">SUM(BL3:BL15)</f>
        <v>205979.4307108518</v>
      </c>
      <c r="BM50" s="1">
        <f t="shared" si="22"/>
        <v>6524.6320155425592</v>
      </c>
      <c r="BN50" s="1">
        <f t="shared" si="22"/>
        <v>5182.9433581439653</v>
      </c>
      <c r="BO50" s="1">
        <f t="shared" si="22"/>
        <v>29456.098057260682</v>
      </c>
      <c r="BP50" s="1">
        <f t="shared" si="22"/>
        <v>42792.542935901947</v>
      </c>
      <c r="BQ50" s="1">
        <f t="shared" si="22"/>
        <v>804270.85564900714</v>
      </c>
      <c r="BR50" s="1">
        <f t="shared" si="22"/>
        <v>15708.79354706131</v>
      </c>
      <c r="BU50" s="24">
        <f t="shared" si="9"/>
        <v>-0.18123468826302722</v>
      </c>
      <c r="BV50" s="24">
        <f t="shared" si="10"/>
        <v>-3.6202248816622665E-2</v>
      </c>
      <c r="BW50" s="24">
        <f t="shared" si="11"/>
        <v>-0.22596099926787896</v>
      </c>
      <c r="BX50" s="24">
        <f t="shared" si="12"/>
        <v>-0.24513445243175036</v>
      </c>
      <c r="BY50" s="24">
        <f t="shared" si="13"/>
        <v>-0.19609457202122124</v>
      </c>
      <c r="BZ50" s="24">
        <f t="shared" si="14"/>
        <v>-0.11283275493079321</v>
      </c>
      <c r="CA50" s="24">
        <f t="shared" si="15"/>
        <v>-0.1872855299799347</v>
      </c>
    </row>
    <row r="51" spans="1:79" x14ac:dyDescent="0.3">
      <c r="A51" s="22" t="s">
        <v>127</v>
      </c>
      <c r="B51" s="1">
        <f>SUM(B16:B47)</f>
        <v>870710.8806544973</v>
      </c>
      <c r="C51" s="1">
        <f t="shared" ref="C51:H51" si="25">SUM(C16:C47)</f>
        <v>36586.678780517301</v>
      </c>
      <c r="D51" s="1">
        <f t="shared" si="25"/>
        <v>1041004.4446261039</v>
      </c>
      <c r="E51" s="1">
        <f>SUM(E16:E47)</f>
        <v>285497.07836443698</v>
      </c>
      <c r="F51" s="1">
        <f t="shared" si="25"/>
        <v>205460.62385608096</v>
      </c>
      <c r="G51" s="1">
        <f t="shared" si="25"/>
        <v>2286086.4641417717</v>
      </c>
      <c r="H51" s="1">
        <f t="shared" si="25"/>
        <v>356270.05318564002</v>
      </c>
      <c r="I51" s="1"/>
      <c r="J51" s="1"/>
      <c r="K51" s="1"/>
      <c r="N51" s="1">
        <f t="shared" ref="N51:BR51" si="26">SUM(N16:N47)</f>
        <v>2038.9928522081768</v>
      </c>
      <c r="O51" s="1">
        <f t="shared" si="26"/>
        <v>310.98218483124748</v>
      </c>
      <c r="P51" s="1">
        <f t="shared" si="26"/>
        <v>295.15884363894429</v>
      </c>
      <c r="Q51" s="1">
        <f t="shared" si="26"/>
        <v>383.20037768546661</v>
      </c>
      <c r="R51" s="1">
        <f t="shared" si="26"/>
        <v>2445.4886839772907</v>
      </c>
      <c r="S51" s="1">
        <f t="shared" si="26"/>
        <v>25419.478976333081</v>
      </c>
      <c r="T51" s="1">
        <f t="shared" si="26"/>
        <v>205082.64310004105</v>
      </c>
      <c r="U51" s="1">
        <f t="shared" si="26"/>
        <v>2138.833062617774</v>
      </c>
      <c r="V51" s="1">
        <f t="shared" si="26"/>
        <v>1516.5934030696376</v>
      </c>
      <c r="W51" s="1">
        <f t="shared" si="26"/>
        <v>680.79920690682025</v>
      </c>
      <c r="X51" s="1">
        <f t="shared" si="26"/>
        <v>1225.1040343966495</v>
      </c>
      <c r="Y51" s="1">
        <f t="shared" si="26"/>
        <v>6453.0463583622932</v>
      </c>
      <c r="Z51" s="1">
        <f t="shared" si="26"/>
        <v>6453.0463583622932</v>
      </c>
      <c r="AA51" s="1">
        <f t="shared" si="26"/>
        <v>608.03666520059289</v>
      </c>
      <c r="AB51" s="1">
        <f t="shared" si="26"/>
        <v>1204.7629562918294</v>
      </c>
      <c r="AC51" s="1">
        <f t="shared" si="26"/>
        <v>86.056959366633706</v>
      </c>
      <c r="AD51" s="1">
        <f t="shared" si="26"/>
        <v>941.84235716147805</v>
      </c>
      <c r="AE51" s="1">
        <f t="shared" si="26"/>
        <v>440.47007262799423</v>
      </c>
      <c r="AF51" s="1">
        <f t="shared" ref="AF51" si="27">SUM(AF16:AF47)</f>
        <v>33.263456160751382</v>
      </c>
      <c r="AG51" s="1">
        <f t="shared" si="26"/>
        <v>5049.4651624655826</v>
      </c>
      <c r="AH51" s="1">
        <f t="shared" si="26"/>
        <v>0</v>
      </c>
      <c r="AI51" s="1">
        <f t="shared" si="26"/>
        <v>402907.8252964252</v>
      </c>
      <c r="AJ51" s="1">
        <f t="shared" si="26"/>
        <v>44159.522141437759</v>
      </c>
      <c r="AK51" s="1">
        <f t="shared" si="26"/>
        <v>447675.38410306367</v>
      </c>
      <c r="AL51" s="1">
        <f t="shared" si="26"/>
        <v>71.803766158228171</v>
      </c>
      <c r="AM51" s="1">
        <f t="shared" si="26"/>
        <v>1740.40562618685</v>
      </c>
      <c r="AN51" s="1">
        <f t="shared" si="26"/>
        <v>1301.8084725569531</v>
      </c>
      <c r="AO51" s="1">
        <f t="shared" si="26"/>
        <v>28610.409350568789</v>
      </c>
      <c r="AP51" s="1">
        <f t="shared" si="26"/>
        <v>1295.1331322654232</v>
      </c>
      <c r="AQ51" s="1">
        <f t="shared" si="26"/>
        <v>540.2347366927487</v>
      </c>
      <c r="AR51" s="1">
        <f t="shared" si="26"/>
        <v>6517.9779818606485</v>
      </c>
      <c r="AS51" s="1">
        <f t="shared" si="26"/>
        <v>1080.3279269204329</v>
      </c>
      <c r="AT51" s="1">
        <f t="shared" si="26"/>
        <v>112.72219246235751</v>
      </c>
      <c r="AU51" s="1">
        <f t="shared" si="26"/>
        <v>584.75039959476737</v>
      </c>
      <c r="AV51" s="1">
        <f t="shared" si="26"/>
        <v>73256.45386289501</v>
      </c>
      <c r="AW51" s="1">
        <f t="shared" si="26"/>
        <v>57440.129280163201</v>
      </c>
      <c r="AX51" s="1">
        <f t="shared" si="26"/>
        <v>15816.324582731846</v>
      </c>
      <c r="AY51" s="1">
        <f t="shared" si="26"/>
        <v>47.91414590289731</v>
      </c>
      <c r="AZ51" s="1">
        <f t="shared" si="26"/>
        <v>27.719604960959401</v>
      </c>
      <c r="BA51" s="1">
        <f t="shared" si="26"/>
        <v>19737.613452471607</v>
      </c>
      <c r="BB51" s="1">
        <f t="shared" si="26"/>
        <v>340.86620392527749</v>
      </c>
      <c r="BC51" s="1">
        <f t="shared" si="26"/>
        <v>3839.3435642423278</v>
      </c>
      <c r="BD51" s="1">
        <f t="shared" si="26"/>
        <v>719.53063463986541</v>
      </c>
      <c r="BE51" s="1">
        <f t="shared" si="26"/>
        <v>438.92140691308242</v>
      </c>
      <c r="BF51" s="1">
        <f t="shared" si="26"/>
        <v>9984.4121541799414</v>
      </c>
      <c r="BG51" s="1">
        <f t="shared" si="26"/>
        <v>1275.2974423679584</v>
      </c>
      <c r="BH51" s="1">
        <f t="shared" si="26"/>
        <v>2719.7158830745188</v>
      </c>
      <c r="BI51" s="1">
        <f t="shared" si="26"/>
        <v>7842.2614209406838</v>
      </c>
      <c r="BJ51" s="1">
        <f t="shared" si="26"/>
        <v>308.87596655863814</v>
      </c>
      <c r="BK51" s="1">
        <f t="shared" si="26"/>
        <v>476079.10329209658</v>
      </c>
      <c r="BL51" s="1">
        <f t="shared" ref="BL51" si="28">SUM(BL16:BL47)</f>
        <v>18778.441840323983</v>
      </c>
      <c r="BM51" s="1">
        <f t="shared" si="26"/>
        <v>8443.5131312985559</v>
      </c>
      <c r="BN51" s="1">
        <f t="shared" si="26"/>
        <v>311.95442215321521</v>
      </c>
      <c r="BO51" s="1">
        <f t="shared" si="26"/>
        <v>7667.8790468903453</v>
      </c>
      <c r="BP51" s="1">
        <f t="shared" si="26"/>
        <v>4917.9847722385812</v>
      </c>
      <c r="BQ51" s="1">
        <f t="shared" si="26"/>
        <v>71031.043922116936</v>
      </c>
      <c r="BR51" s="1">
        <f t="shared" si="26"/>
        <v>5412.8974644913496</v>
      </c>
      <c r="BU51" s="24">
        <f t="shared" si="9"/>
        <v>-0.76446528043168105</v>
      </c>
      <c r="BV51" s="24">
        <f t="shared" si="10"/>
        <v>-0.86198623841324284</v>
      </c>
      <c r="BW51" s="24">
        <f t="shared" si="11"/>
        <v>-0.56995823945415081</v>
      </c>
      <c r="BX51" s="24">
        <f t="shared" si="12"/>
        <v>-0.74340734314141321</v>
      </c>
      <c r="BY51" s="24">
        <f t="shared" si="13"/>
        <v>-0.72043242056736723</v>
      </c>
      <c r="BZ51" s="24">
        <f t="shared" si="14"/>
        <v>-0.79174930136738142</v>
      </c>
      <c r="CA51" s="24">
        <f t="shared" si="15"/>
        <v>-0.80062583625263306</v>
      </c>
    </row>
    <row r="53" spans="1:79" x14ac:dyDescent="0.3">
      <c r="A53" s="39"/>
    </row>
    <row r="54" spans="1:79" x14ac:dyDescent="0.3">
      <c r="A54" s="39"/>
    </row>
    <row r="56" spans="1:79" x14ac:dyDescent="0.3">
      <c r="E56" s="27"/>
    </row>
    <row r="57" spans="1:79" x14ac:dyDescent="0.3">
      <c r="E57" s="27"/>
    </row>
    <row r="58" spans="1:79" x14ac:dyDescent="0.3">
      <c r="E58" s="27"/>
    </row>
    <row r="59" spans="1:79" x14ac:dyDescent="0.3">
      <c r="E59" s="27"/>
    </row>
    <row r="60" spans="1:79" x14ac:dyDescent="0.3">
      <c r="E60" s="27"/>
    </row>
    <row r="61" spans="1:79" x14ac:dyDescent="0.3">
      <c r="E61" s="27"/>
    </row>
    <row r="62" spans="1:79" x14ac:dyDescent="0.3">
      <c r="E62" s="27"/>
    </row>
    <row r="63" spans="1:79" x14ac:dyDescent="0.3">
      <c r="E63" s="27"/>
    </row>
    <row r="64" spans="1:79" x14ac:dyDescent="0.3">
      <c r="E64" s="27"/>
    </row>
    <row r="65" spans="5:5" x14ac:dyDescent="0.3">
      <c r="E65" s="27"/>
    </row>
    <row r="66" spans="5:5" x14ac:dyDescent="0.3">
      <c r="E66" s="27"/>
    </row>
    <row r="67" spans="5:5" x14ac:dyDescent="0.3">
      <c r="E67" s="27"/>
    </row>
    <row r="68" spans="5:5" x14ac:dyDescent="0.3">
      <c r="E68" s="27"/>
    </row>
    <row r="69" spans="5:5" x14ac:dyDescent="0.3">
      <c r="E69" s="27"/>
    </row>
    <row r="70" spans="5:5" x14ac:dyDescent="0.3">
      <c r="E70" s="27"/>
    </row>
    <row r="71" spans="5:5" x14ac:dyDescent="0.3">
      <c r="E71" s="27"/>
    </row>
    <row r="72" spans="5:5" x14ac:dyDescent="0.3">
      <c r="E72" s="27"/>
    </row>
    <row r="73" spans="5:5" x14ac:dyDescent="0.3">
      <c r="E73" s="27"/>
    </row>
    <row r="74" spans="5:5" x14ac:dyDescent="0.3">
      <c r="E74" s="27"/>
    </row>
    <row r="75" spans="5:5" x14ac:dyDescent="0.3">
      <c r="E75" s="27"/>
    </row>
    <row r="76" spans="5:5" x14ac:dyDescent="0.3">
      <c r="E76" s="27"/>
    </row>
    <row r="77" spans="5:5" x14ac:dyDescent="0.3">
      <c r="E77" s="27"/>
    </row>
    <row r="78" spans="5:5" x14ac:dyDescent="0.3">
      <c r="E78" s="27"/>
    </row>
    <row r="79" spans="5:5" x14ac:dyDescent="0.3">
      <c r="E79" s="27"/>
    </row>
    <row r="80" spans="5:5" x14ac:dyDescent="0.3">
      <c r="E80" s="27"/>
    </row>
    <row r="81" spans="5:5" x14ac:dyDescent="0.3">
      <c r="E81" s="27"/>
    </row>
    <row r="82" spans="5:5" x14ac:dyDescent="0.3">
      <c r="E82" s="27"/>
    </row>
    <row r="83" spans="5:5" x14ac:dyDescent="0.3">
      <c r="E83" s="27"/>
    </row>
    <row r="84" spans="5:5" x14ac:dyDescent="0.3">
      <c r="E84" s="27"/>
    </row>
    <row r="85" spans="5:5" x14ac:dyDescent="0.3">
      <c r="E85" s="27"/>
    </row>
    <row r="86" spans="5:5" x14ac:dyDescent="0.3">
      <c r="E86" s="27"/>
    </row>
    <row r="87" spans="5:5" x14ac:dyDescent="0.3">
      <c r="E87" s="27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87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3" sqref="E13"/>
    </sheetView>
  </sheetViews>
  <sheetFormatPr defaultColWidth="9.109375" defaultRowHeight="14.4" x14ac:dyDescent="0.3"/>
  <cols>
    <col min="1" max="1" width="19.88671875" style="29" customWidth="1"/>
    <col min="2" max="12" width="9.109375" style="29"/>
    <col min="13" max="13" width="15.5546875" style="29" bestFit="1" customWidth="1"/>
    <col min="14" max="14" width="6.6640625" style="29" bestFit="1" customWidth="1"/>
    <col min="15" max="15" width="5.6640625" style="29" bestFit="1" customWidth="1"/>
    <col min="16" max="16" width="14.5546875" style="29" bestFit="1" customWidth="1"/>
    <col min="17" max="17" width="5.5546875" style="29" bestFit="1" customWidth="1"/>
    <col min="18" max="18" width="6.6640625" style="29" bestFit="1" customWidth="1"/>
    <col min="19" max="20" width="9.33203125" style="29" bestFit="1" customWidth="1"/>
    <col min="21" max="21" width="5.6640625" style="29" bestFit="1" customWidth="1"/>
    <col min="22" max="22" width="7.6640625" style="29" bestFit="1" customWidth="1"/>
    <col min="23" max="23" width="5.6640625" style="29" bestFit="1" customWidth="1"/>
    <col min="24" max="25" width="6.6640625" style="29" bestFit="1" customWidth="1"/>
    <col min="26" max="26" width="15.44140625" style="29" bestFit="1" customWidth="1"/>
    <col min="27" max="27" width="6.5546875" style="29" customWidth="1"/>
    <col min="28" max="28" width="5.6640625" style="29" bestFit="1" customWidth="1"/>
    <col min="29" max="29" width="5.109375" style="29" bestFit="1" customWidth="1"/>
    <col min="30" max="30" width="5.6640625" style="29" bestFit="1" customWidth="1"/>
    <col min="31" max="31" width="6.6640625" style="29" bestFit="1" customWidth="1"/>
    <col min="32" max="32" width="6.109375" style="29" bestFit="1" customWidth="1"/>
    <col min="33" max="33" width="6.6640625" style="29" bestFit="1" customWidth="1"/>
    <col min="34" max="34" width="10" style="29" bestFit="1" customWidth="1"/>
    <col min="35" max="35" width="9.33203125" style="29" bestFit="1" customWidth="1"/>
    <col min="36" max="36" width="7.6640625" style="29" bestFit="1" customWidth="1"/>
    <col min="37" max="37" width="9.33203125" style="29" bestFit="1" customWidth="1"/>
    <col min="38" max="38" width="6" style="29" bestFit="1" customWidth="1"/>
    <col min="39" max="39" width="6.6640625" style="29" bestFit="1" customWidth="1"/>
    <col min="40" max="40" width="5.6640625" style="29" bestFit="1" customWidth="1"/>
    <col min="41" max="41" width="7.6640625" style="29" bestFit="1" customWidth="1"/>
    <col min="42" max="42" width="5.6640625" style="29" bestFit="1" customWidth="1"/>
    <col min="43" max="43" width="4.109375" style="29" bestFit="1" customWidth="1"/>
    <col min="44" max="44" width="6.6640625" style="29" bestFit="1" customWidth="1"/>
    <col min="45" max="45" width="5.6640625" style="29" bestFit="1" customWidth="1"/>
    <col min="46" max="46" width="5.88671875" style="29" bestFit="1" customWidth="1"/>
    <col min="47" max="47" width="5.6640625" style="29" bestFit="1" customWidth="1"/>
    <col min="48" max="49" width="7.6640625" style="29" bestFit="1" customWidth="1"/>
    <col min="50" max="50" width="6.6640625" style="29" bestFit="1" customWidth="1"/>
    <col min="51" max="51" width="5.109375" style="29" bestFit="1" customWidth="1"/>
    <col min="52" max="52" width="5.33203125" style="29" bestFit="1" customWidth="1"/>
    <col min="53" max="53" width="8.6640625" style="29" bestFit="1" customWidth="1"/>
    <col min="54" max="54" width="4.88671875" style="29" bestFit="1" customWidth="1"/>
    <col min="55" max="55" width="7.88671875" style="29" bestFit="1" customWidth="1"/>
    <col min="56" max="56" width="5.88671875" style="29" bestFit="1" customWidth="1"/>
    <col min="57" max="57" width="6" style="29" bestFit="1" customWidth="1"/>
    <col min="58" max="58" width="6.6640625" style="29" bestFit="1" customWidth="1"/>
    <col min="59" max="59" width="7.6640625" style="29" bestFit="1" customWidth="1"/>
    <col min="60" max="60" width="5.6640625" style="29" bestFit="1" customWidth="1"/>
    <col min="61" max="61" width="6.6640625" style="29" bestFit="1" customWidth="1"/>
    <col min="62" max="62" width="4.109375" style="29" bestFit="1" customWidth="1"/>
    <col min="63" max="63" width="9.33203125" style="29" bestFit="1" customWidth="1"/>
    <col min="64" max="64" width="8" style="29" bestFit="1" customWidth="1"/>
    <col min="65" max="68" width="6.6640625" style="29" bestFit="1" customWidth="1"/>
    <col min="69" max="69" width="9.109375" style="29" bestFit="1" customWidth="1"/>
    <col min="70" max="70" width="7.109375" style="29" bestFit="1" customWidth="1"/>
    <col min="71" max="16384" width="9.109375" style="29"/>
  </cols>
  <sheetData>
    <row r="1" spans="1:80" x14ac:dyDescent="0.3">
      <c r="B1" s="99" t="s">
        <v>516</v>
      </c>
      <c r="I1" s="69" t="s">
        <v>412</v>
      </c>
      <c r="M1" s="29" t="s">
        <v>483</v>
      </c>
      <c r="BU1" s="29" t="s">
        <v>316</v>
      </c>
    </row>
    <row r="2" spans="1:80" x14ac:dyDescent="0.3">
      <c r="A2" s="2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150</v>
      </c>
      <c r="J2" s="27"/>
      <c r="K2" s="27"/>
      <c r="L2" s="27"/>
      <c r="M2" s="27" t="s">
        <v>227</v>
      </c>
      <c r="N2" s="27" t="s">
        <v>391</v>
      </c>
      <c r="O2" s="27" t="s">
        <v>131</v>
      </c>
      <c r="P2" s="27" t="s">
        <v>132</v>
      </c>
      <c r="Q2" s="27" t="s">
        <v>133</v>
      </c>
      <c r="R2" s="27" t="s">
        <v>392</v>
      </c>
      <c r="S2" s="27" t="s">
        <v>134</v>
      </c>
      <c r="T2" s="27" t="s">
        <v>59</v>
      </c>
      <c r="U2" s="27" t="s">
        <v>136</v>
      </c>
      <c r="V2" s="27" t="s">
        <v>137</v>
      </c>
      <c r="W2" s="27" t="s">
        <v>393</v>
      </c>
      <c r="X2" s="27" t="s">
        <v>138</v>
      </c>
      <c r="Y2" s="27" t="s">
        <v>139</v>
      </c>
      <c r="Z2" s="27" t="s">
        <v>140</v>
      </c>
      <c r="AA2" s="27" t="s">
        <v>141</v>
      </c>
      <c r="AB2" s="27" t="s">
        <v>142</v>
      </c>
      <c r="AC2" s="27" t="s">
        <v>143</v>
      </c>
      <c r="AD2" s="27" t="s">
        <v>394</v>
      </c>
      <c r="AE2" s="27" t="s">
        <v>144</v>
      </c>
      <c r="AF2" s="27" t="s">
        <v>400</v>
      </c>
      <c r="AG2" s="27" t="s">
        <v>57</v>
      </c>
      <c r="AH2" s="27" t="s">
        <v>128</v>
      </c>
      <c r="AI2" s="27" t="s">
        <v>145</v>
      </c>
      <c r="AJ2" s="27" t="s">
        <v>146</v>
      </c>
      <c r="AK2" s="27" t="s">
        <v>60</v>
      </c>
      <c r="AL2" s="27" t="s">
        <v>147</v>
      </c>
      <c r="AM2" s="27" t="s">
        <v>148</v>
      </c>
      <c r="AN2" s="27" t="s">
        <v>149</v>
      </c>
      <c r="AO2" s="27" t="s">
        <v>150</v>
      </c>
      <c r="AP2" s="27" t="s">
        <v>151</v>
      </c>
      <c r="AQ2" s="27" t="s">
        <v>152</v>
      </c>
      <c r="AR2" s="27" t="s">
        <v>153</v>
      </c>
      <c r="AS2" s="27" t="s">
        <v>154</v>
      </c>
      <c r="AT2" s="27" t="s">
        <v>155</v>
      </c>
      <c r="AU2" s="27" t="s">
        <v>156</v>
      </c>
      <c r="AV2" s="27" t="s">
        <v>54</v>
      </c>
      <c r="AW2" s="27" t="s">
        <v>53</v>
      </c>
      <c r="AX2" s="27" t="s">
        <v>157</v>
      </c>
      <c r="AY2" s="27" t="s">
        <v>158</v>
      </c>
      <c r="AZ2" s="27" t="s">
        <v>159</v>
      </c>
      <c r="BA2" s="27" t="s">
        <v>160</v>
      </c>
      <c r="BB2" s="27" t="s">
        <v>161</v>
      </c>
      <c r="BC2" s="27" t="s">
        <v>162</v>
      </c>
      <c r="BD2" s="27" t="s">
        <v>163</v>
      </c>
      <c r="BE2" s="27" t="s">
        <v>164</v>
      </c>
      <c r="BF2" s="27" t="s">
        <v>165</v>
      </c>
      <c r="BG2" s="27" t="s">
        <v>395</v>
      </c>
      <c r="BH2" s="27" t="s">
        <v>166</v>
      </c>
      <c r="BI2" s="27" t="s">
        <v>167</v>
      </c>
      <c r="BJ2" s="27" t="s">
        <v>168</v>
      </c>
      <c r="BK2" s="27" t="s">
        <v>61</v>
      </c>
      <c r="BL2" s="27" t="s">
        <v>401</v>
      </c>
      <c r="BM2" s="27" t="s">
        <v>169</v>
      </c>
      <c r="BN2" s="27" t="s">
        <v>170</v>
      </c>
      <c r="BO2" s="27" t="s">
        <v>171</v>
      </c>
      <c r="BP2" s="27" t="s">
        <v>173</v>
      </c>
      <c r="BQ2" s="27" t="s">
        <v>174</v>
      </c>
      <c r="BR2" s="27" t="s">
        <v>402</v>
      </c>
      <c r="BT2" s="27" t="s">
        <v>141</v>
      </c>
      <c r="BU2" s="27" t="s">
        <v>59</v>
      </c>
      <c r="BV2" s="27" t="s">
        <v>57</v>
      </c>
      <c r="BW2" s="27" t="s">
        <v>60</v>
      </c>
      <c r="BX2" s="27" t="s">
        <v>54</v>
      </c>
      <c r="BY2" s="27" t="s">
        <v>53</v>
      </c>
      <c r="BZ2" s="27" t="s">
        <v>61</v>
      </c>
      <c r="CA2" s="27" t="s">
        <v>62</v>
      </c>
      <c r="CB2" s="27" t="s">
        <v>150</v>
      </c>
    </row>
    <row r="3" spans="1:80" x14ac:dyDescent="0.3">
      <c r="A3" s="20" t="s">
        <v>76</v>
      </c>
      <c r="B3" s="27">
        <v>12619.887798</v>
      </c>
      <c r="C3" s="27">
        <v>631.59406808000006</v>
      </c>
      <c r="D3" s="27">
        <v>43652.823081000002</v>
      </c>
      <c r="E3" s="27">
        <v>5796.6658778000001</v>
      </c>
      <c r="F3" s="27">
        <v>2361.4943681999998</v>
      </c>
      <c r="G3" s="27">
        <v>21527.887809</v>
      </c>
      <c r="H3" s="27">
        <v>5396.5843758877891</v>
      </c>
      <c r="I3" s="27">
        <v>2325.6807843000001</v>
      </c>
      <c r="J3" s="27"/>
      <c r="K3" s="27"/>
      <c r="L3" s="27"/>
      <c r="M3" s="27" t="s">
        <v>121</v>
      </c>
      <c r="N3" s="27">
        <v>54.392566539997802</v>
      </c>
      <c r="O3" s="27">
        <v>3.4239753091611198</v>
      </c>
      <c r="P3" s="27">
        <v>3.4239753091611198</v>
      </c>
      <c r="Q3" s="27">
        <v>81.742019684870698</v>
      </c>
      <c r="R3" s="27">
        <v>38.954724777082802</v>
      </c>
      <c r="S3" s="27">
        <v>5182.1447233041899</v>
      </c>
      <c r="T3" s="27">
        <v>9472.9075583088197</v>
      </c>
      <c r="U3" s="27">
        <v>22.543665766310401</v>
      </c>
      <c r="V3" s="27">
        <v>1264.91854866057</v>
      </c>
      <c r="W3" s="27">
        <v>17.3124839648499</v>
      </c>
      <c r="X3" s="27">
        <v>202.06794935442699</v>
      </c>
      <c r="Y3" s="27">
        <v>15.072781683751501</v>
      </c>
      <c r="Z3" s="27">
        <v>15.072781683751501</v>
      </c>
      <c r="AA3" s="27">
        <v>120.616721440223</v>
      </c>
      <c r="AB3" s="27">
        <v>11.963097144838001</v>
      </c>
      <c r="AC3" s="27">
        <v>6.3359341187718803</v>
      </c>
      <c r="AD3" s="27">
        <v>6.7994311031708001</v>
      </c>
      <c r="AE3" s="27">
        <v>89.136881518406398</v>
      </c>
      <c r="AF3" s="27">
        <v>0.43154333757109897</v>
      </c>
      <c r="AG3" s="27">
        <v>618.57630616064296</v>
      </c>
      <c r="AH3" s="27">
        <v>13.304000743288301</v>
      </c>
      <c r="AI3" s="27">
        <v>25016.0396211359</v>
      </c>
      <c r="AJ3" s="27">
        <v>2658.9691159188001</v>
      </c>
      <c r="AK3" s="27">
        <v>27795.625458494898</v>
      </c>
      <c r="AL3" s="27">
        <v>1.3331919119426E-2</v>
      </c>
      <c r="AM3" s="27">
        <v>60.452613983546897</v>
      </c>
      <c r="AN3" s="27">
        <v>62.7593654889574</v>
      </c>
      <c r="AO3" s="27">
        <v>2043.6399944352299</v>
      </c>
      <c r="AP3" s="27">
        <v>27.462445486828098</v>
      </c>
      <c r="AQ3" s="27">
        <v>8.4072123495860804</v>
      </c>
      <c r="AR3" s="27">
        <v>87.842086707540403</v>
      </c>
      <c r="AS3" s="27">
        <v>28.438783367104101</v>
      </c>
      <c r="AT3" s="27">
        <v>1.39462015663838</v>
      </c>
      <c r="AU3" s="27">
        <v>26.923323357323699</v>
      </c>
      <c r="AV3" s="27">
        <v>4970.5433171267496</v>
      </c>
      <c r="AW3" s="27">
        <v>1555.28717888447</v>
      </c>
      <c r="AX3" s="27">
        <v>3415.25613824227</v>
      </c>
      <c r="AY3" s="27">
        <v>4.8993020217485803</v>
      </c>
      <c r="AZ3" s="27">
        <v>1.02093725556529</v>
      </c>
      <c r="BA3" s="27">
        <v>661.38152133238896</v>
      </c>
      <c r="BB3" s="27">
        <v>4.1125097719869803</v>
      </c>
      <c r="BC3" s="27">
        <v>95.420376112036493</v>
      </c>
      <c r="BD3" s="27">
        <v>7.2716856375160397</v>
      </c>
      <c r="BE3" s="27">
        <v>4.2750146014191897</v>
      </c>
      <c r="BF3" s="27">
        <v>288.13222295819401</v>
      </c>
      <c r="BG3" s="27">
        <v>115.996668037828</v>
      </c>
      <c r="BH3" s="27">
        <v>178.23168976559299</v>
      </c>
      <c r="BI3" s="27">
        <v>65.1218367696424</v>
      </c>
      <c r="BJ3" s="27">
        <v>2.1922457444086101</v>
      </c>
      <c r="BK3" s="27">
        <v>21098.8265303265</v>
      </c>
      <c r="BL3" s="27">
        <v>879.67642280648499</v>
      </c>
      <c r="BM3" s="27">
        <v>0</v>
      </c>
      <c r="BN3" s="27">
        <v>32.662018167924501</v>
      </c>
      <c r="BO3" s="27">
        <v>202.77080553276301</v>
      </c>
      <c r="BP3" s="27">
        <v>595.11654501063094</v>
      </c>
      <c r="BQ3" s="27">
        <v>3517.74200826072</v>
      </c>
      <c r="BR3" s="27">
        <v>169.36156931897801</v>
      </c>
      <c r="BT3" s="36">
        <f t="shared" ref="BT3:BT47" si="0">AA3/AK3</f>
        <v>4.3394138268387167E-3</v>
      </c>
      <c r="BU3" s="24">
        <f t="shared" ref="BU3:BU51" si="1">IF(B3=0,"",(T3-B3)/B3)</f>
        <v>-0.24936673685719404</v>
      </c>
      <c r="BV3" s="24">
        <f t="shared" ref="BV3:BV51" si="2">IF(C3=0,"",(AG3-C3)/C3)</f>
        <v>-2.0610962922641352E-2</v>
      </c>
      <c r="BW3" s="24">
        <f t="shared" ref="BW3:BW51" si="3">IF(D3=0,"",(AK3-D3)/D3)</f>
        <v>-0.36325709320291333</v>
      </c>
      <c r="BX3" s="24">
        <f t="shared" ref="BX3:BY34" si="4">IF(E3=0,"",(AV3-E3)/E3)</f>
        <v>-0.14251684987349789</v>
      </c>
      <c r="BY3" s="24">
        <f t="shared" si="4"/>
        <v>-0.34139704086190331</v>
      </c>
      <c r="BZ3" s="24">
        <f t="shared" ref="BZ3:BZ51" si="5">IF(G3=0,"",(BK3-G3)/G3)</f>
        <v>-1.9930486561441745E-2</v>
      </c>
      <c r="CA3" s="24">
        <f t="shared" ref="CA3:CA51" si="6">IF(H3=0,"",(BQ3-H3)/H3)</f>
        <v>-0.34815398718156459</v>
      </c>
      <c r="CB3" s="24">
        <f>IF(I3=0,"",(AO3-I3)/I3)</f>
        <v>-0.12127235679494201</v>
      </c>
    </row>
    <row r="4" spans="1:80" x14ac:dyDescent="0.3">
      <c r="A4" s="20" t="s">
        <v>77</v>
      </c>
      <c r="B4" s="27">
        <v>199.02860372000001</v>
      </c>
      <c r="C4" s="27">
        <v>2590.7916699000002</v>
      </c>
      <c r="D4" s="27">
        <v>618.84149907000005</v>
      </c>
      <c r="E4" s="27">
        <v>46.203717099000002</v>
      </c>
      <c r="F4" s="27">
        <v>26.668882913000001</v>
      </c>
      <c r="G4" s="27">
        <v>165.1875699</v>
      </c>
      <c r="H4" s="27">
        <v>959.16671590999999</v>
      </c>
      <c r="I4" s="27">
        <v>122.9061942</v>
      </c>
      <c r="J4" s="27"/>
      <c r="K4" s="27"/>
      <c r="L4" s="27"/>
      <c r="M4" s="27" t="s">
        <v>77</v>
      </c>
      <c r="N4" s="27">
        <v>26.769215235301498</v>
      </c>
      <c r="O4" s="27">
        <v>0.81021583098596095</v>
      </c>
      <c r="P4" s="27">
        <v>0.81021583098596095</v>
      </c>
      <c r="Q4" s="27">
        <v>37.8599607930025</v>
      </c>
      <c r="R4" s="27">
        <v>2.8202683831464599</v>
      </c>
      <c r="S4" s="27">
        <v>5946.6070286508102</v>
      </c>
      <c r="T4" s="27">
        <v>199.10464744456701</v>
      </c>
      <c r="U4" s="27">
        <v>0.81754757848211701</v>
      </c>
      <c r="V4" s="27">
        <v>1460.69611158369</v>
      </c>
      <c r="W4" s="27">
        <v>0.49480696345339698</v>
      </c>
      <c r="X4" s="27">
        <v>468.06831482262203</v>
      </c>
      <c r="Y4" s="27">
        <v>0.46260727335943602</v>
      </c>
      <c r="Z4" s="27">
        <v>0.46260727335943602</v>
      </c>
      <c r="AA4" s="27">
        <v>3.07252684362079</v>
      </c>
      <c r="AB4" s="27">
        <v>1.0999632863352</v>
      </c>
      <c r="AC4" s="27">
        <v>0.64838554623378797</v>
      </c>
      <c r="AD4" s="27">
        <v>3.4147591207747001</v>
      </c>
      <c r="AE4" s="27">
        <v>16.095083091823501</v>
      </c>
      <c r="AF4" s="27">
        <v>2.0330802437888498E-2</v>
      </c>
      <c r="AG4" s="27">
        <v>2586.08355591196</v>
      </c>
      <c r="AH4" s="27">
        <v>742.49688045988501</v>
      </c>
      <c r="AI4" s="27">
        <v>558.23744176438004</v>
      </c>
      <c r="AJ4" s="27">
        <v>58.953807764686502</v>
      </c>
      <c r="AK4" s="27">
        <v>620.26377637268695</v>
      </c>
      <c r="AL4" s="27">
        <v>0</v>
      </c>
      <c r="AM4" s="27">
        <v>10.3149171018039</v>
      </c>
      <c r="AN4" s="27">
        <v>7.1809829307142399E-3</v>
      </c>
      <c r="AO4" s="27">
        <v>249.584706863538</v>
      </c>
      <c r="AP4" s="27">
        <v>0.18232152582549299</v>
      </c>
      <c r="AQ4" s="27">
        <v>4.9882763133539398E-2</v>
      </c>
      <c r="AR4" s="27">
        <v>1.7660815427062799</v>
      </c>
      <c r="AS4" s="27">
        <v>9.0734056116039893E-2</v>
      </c>
      <c r="AT4" s="27">
        <v>0.177814634831924</v>
      </c>
      <c r="AU4" s="27">
        <v>0.286944772821289</v>
      </c>
      <c r="AV4" s="27">
        <v>46.334027268962103</v>
      </c>
      <c r="AW4" s="27">
        <v>26.761488126670301</v>
      </c>
      <c r="AX4" s="27">
        <v>19.572539142291699</v>
      </c>
      <c r="AY4" s="27">
        <v>2.8536545798266099E-2</v>
      </c>
      <c r="AZ4" s="27">
        <v>7.7620044423132601E-3</v>
      </c>
      <c r="BA4" s="27">
        <v>13.645379367013501</v>
      </c>
      <c r="BB4" s="27">
        <v>4.6822739573515902E-3</v>
      </c>
      <c r="BC4" s="27">
        <v>1.9384745150735501</v>
      </c>
      <c r="BD4" s="27">
        <v>4.0973564377717799E-2</v>
      </c>
      <c r="BE4" s="27">
        <v>4.5456109502604203E-2</v>
      </c>
      <c r="BF4" s="27">
        <v>6.0414691841322199</v>
      </c>
      <c r="BG4" s="27">
        <v>0.58139019671760495</v>
      </c>
      <c r="BH4" s="27">
        <v>0.53886712081879795</v>
      </c>
      <c r="BI4" s="27">
        <v>1.9078985047077399</v>
      </c>
      <c r="BJ4" s="27">
        <v>1.0286584808958401E-3</v>
      </c>
      <c r="BK4" s="27">
        <v>167.14210578143499</v>
      </c>
      <c r="BL4" s="27">
        <v>150.36433367749899</v>
      </c>
      <c r="BM4" s="27">
        <v>0</v>
      </c>
      <c r="BN4" s="27">
        <v>3.8302897499980699</v>
      </c>
      <c r="BO4" s="27">
        <v>40.458475115699798</v>
      </c>
      <c r="BP4" s="27">
        <v>100.483279112418</v>
      </c>
      <c r="BQ4" s="27">
        <v>958.19101748816297</v>
      </c>
      <c r="BR4" s="27">
        <v>15.858209904132501</v>
      </c>
      <c r="BT4" s="36">
        <f t="shared" si="0"/>
        <v>4.9535809774173484E-3</v>
      </c>
      <c r="BU4" s="24">
        <f t="shared" si="1"/>
        <v>3.8207435085050033E-4</v>
      </c>
      <c r="BV4" s="24">
        <f t="shared" si="2"/>
        <v>-1.8172491608412081E-3</v>
      </c>
      <c r="BW4" s="24">
        <f t="shared" si="3"/>
        <v>2.2982901192378068E-3</v>
      </c>
      <c r="BX4" s="24">
        <f t="shared" si="4"/>
        <v>2.8203395342172874E-3</v>
      </c>
      <c r="BY4" s="24">
        <f t="shared" si="4"/>
        <v>3.4724069235445424E-3</v>
      </c>
      <c r="BZ4" s="24">
        <f t="shared" si="5"/>
        <v>1.1832221290126215E-2</v>
      </c>
      <c r="CA4" s="24">
        <f t="shared" si="6"/>
        <v>-1.0172354874838825E-3</v>
      </c>
      <c r="CB4" s="24">
        <f t="shared" ref="CB4:CB15" si="7">IF(I4=0,"",(AO4-I4)/I4)</f>
        <v>1.0306926635235281</v>
      </c>
    </row>
    <row r="5" spans="1:80" x14ac:dyDescent="0.3">
      <c r="A5" s="20" t="s">
        <v>78</v>
      </c>
      <c r="B5" s="27">
        <v>7700.6629204000001</v>
      </c>
      <c r="C5" s="27">
        <v>3455.6753637000002</v>
      </c>
      <c r="D5" s="27">
        <v>52741.405759000001</v>
      </c>
      <c r="E5" s="27">
        <v>3745.5184033999999</v>
      </c>
      <c r="F5" s="27">
        <v>2130.0027912999999</v>
      </c>
      <c r="G5" s="27">
        <v>69647.700041000004</v>
      </c>
      <c r="H5" s="27">
        <v>8313.0089062060997</v>
      </c>
      <c r="I5" s="27">
        <v>2455.5945849</v>
      </c>
      <c r="J5" s="27"/>
      <c r="K5" s="27"/>
      <c r="L5" s="27"/>
      <c r="M5" s="27" t="s">
        <v>71</v>
      </c>
      <c r="N5" s="27">
        <v>324.34198378235197</v>
      </c>
      <c r="O5" s="27">
        <v>84.060808800537799</v>
      </c>
      <c r="P5" s="27">
        <v>84.060808800537799</v>
      </c>
      <c r="Q5" s="27">
        <v>244.59755897379199</v>
      </c>
      <c r="R5" s="27">
        <v>51.770410468126798</v>
      </c>
      <c r="S5" s="27">
        <v>23651.269009824198</v>
      </c>
      <c r="T5" s="27">
        <v>7694.2104049268801</v>
      </c>
      <c r="U5" s="27">
        <v>37.557960500977401</v>
      </c>
      <c r="V5" s="27">
        <v>6087.3612480352504</v>
      </c>
      <c r="W5" s="27">
        <v>34.060843177805303</v>
      </c>
      <c r="X5" s="27">
        <v>1390.0132973135501</v>
      </c>
      <c r="Y5" s="27">
        <v>63.697255345117</v>
      </c>
      <c r="Z5" s="27">
        <v>63.697255345117</v>
      </c>
      <c r="AA5" s="27">
        <v>264.70479073172498</v>
      </c>
      <c r="AB5" s="27">
        <v>85.527952075603494</v>
      </c>
      <c r="AC5" s="27">
        <v>15.2500937949261</v>
      </c>
      <c r="AD5" s="27">
        <v>28.3221302876421</v>
      </c>
      <c r="AE5" s="27">
        <v>395.53319625143399</v>
      </c>
      <c r="AF5" s="27">
        <v>0.47015855919066901</v>
      </c>
      <c r="AG5" s="27">
        <v>3450.3455177741998</v>
      </c>
      <c r="AH5" s="27">
        <v>153.856229476788</v>
      </c>
      <c r="AI5" s="27">
        <v>47417.596850115697</v>
      </c>
      <c r="AJ5" s="27">
        <v>5003.8745823141298</v>
      </c>
      <c r="AK5" s="27">
        <v>52686.176223161601</v>
      </c>
      <c r="AL5" s="27">
        <v>22.899136645051399</v>
      </c>
      <c r="AM5" s="27">
        <v>110.316599770804</v>
      </c>
      <c r="AN5" s="27">
        <v>28.7257591267491</v>
      </c>
      <c r="AO5" s="27">
        <v>4077.9544302428199</v>
      </c>
      <c r="AP5" s="27">
        <v>34.5999487408424</v>
      </c>
      <c r="AQ5" s="27">
        <v>3.8845350474042899</v>
      </c>
      <c r="AR5" s="27">
        <v>102.907550163336</v>
      </c>
      <c r="AS5" s="27">
        <v>17.346944804459099</v>
      </c>
      <c r="AT5" s="27">
        <v>2.6504109991898002</v>
      </c>
      <c r="AU5" s="27">
        <v>8.9403612474528593</v>
      </c>
      <c r="AV5" s="27">
        <v>3742.5082912268199</v>
      </c>
      <c r="AW5" s="27">
        <v>2131.64869398774</v>
      </c>
      <c r="AX5" s="27">
        <v>1610.8595972390699</v>
      </c>
      <c r="AY5" s="27">
        <v>2.4396832883039199</v>
      </c>
      <c r="AZ5" s="27">
        <v>0.508277806731814</v>
      </c>
      <c r="BA5" s="27">
        <v>713.14207996756204</v>
      </c>
      <c r="BB5" s="27">
        <v>4.3565706123888903</v>
      </c>
      <c r="BC5" s="27">
        <v>260.36134582697599</v>
      </c>
      <c r="BD5" s="27">
        <v>2.9469481709904799</v>
      </c>
      <c r="BE5" s="27">
        <v>7.3523389665910397</v>
      </c>
      <c r="BF5" s="27">
        <v>742.78857591061205</v>
      </c>
      <c r="BG5" s="27">
        <v>83.279248327739197</v>
      </c>
      <c r="BH5" s="27">
        <v>56.004420758720599</v>
      </c>
      <c r="BI5" s="27">
        <v>119.100442877284</v>
      </c>
      <c r="BJ5" s="27">
        <v>23.592499672150101</v>
      </c>
      <c r="BK5" s="27">
        <v>69664.196997836902</v>
      </c>
      <c r="BL5" s="27">
        <v>2209.36696245553</v>
      </c>
      <c r="BM5" s="27">
        <v>1586.2316286093701</v>
      </c>
      <c r="BN5" s="27">
        <v>105.435346602246</v>
      </c>
      <c r="BO5" s="27">
        <v>393.95646502635799</v>
      </c>
      <c r="BP5" s="27">
        <v>926.755551183649</v>
      </c>
      <c r="BQ5" s="27">
        <v>8313.0659796292894</v>
      </c>
      <c r="BR5" s="27">
        <v>296.18004112788998</v>
      </c>
      <c r="BT5" s="36">
        <f t="shared" si="0"/>
        <v>5.0241792004513883E-3</v>
      </c>
      <c r="BU5" s="24">
        <f t="shared" si="1"/>
        <v>-8.3791688323696096E-4</v>
      </c>
      <c r="BV5" s="24">
        <f t="shared" si="2"/>
        <v>-1.5423456675900391E-3</v>
      </c>
      <c r="BW5" s="24">
        <f t="shared" si="3"/>
        <v>-1.0471760288447622E-3</v>
      </c>
      <c r="BX5" s="24">
        <f t="shared" si="4"/>
        <v>-8.0365702393761333E-4</v>
      </c>
      <c r="BY5" s="24">
        <f t="shared" si="4"/>
        <v>7.7272325391439982E-4</v>
      </c>
      <c r="BZ5" s="24">
        <f t="shared" si="5"/>
        <v>2.3686290900039054E-4</v>
      </c>
      <c r="CA5" s="24">
        <f t="shared" si="6"/>
        <v>6.8655554004087679E-6</v>
      </c>
      <c r="CB5" s="24">
        <f t="shared" si="7"/>
        <v>0.66067902874483975</v>
      </c>
    </row>
    <row r="6" spans="1:80" x14ac:dyDescent="0.3">
      <c r="A6" s="20" t="s">
        <v>79</v>
      </c>
      <c r="B6" s="27">
        <v>28266.967325000001</v>
      </c>
      <c r="C6" s="27">
        <v>3397.4450456</v>
      </c>
      <c r="D6" s="27">
        <v>15637.592282</v>
      </c>
      <c r="E6" s="27">
        <v>3228.4148387999999</v>
      </c>
      <c r="F6" s="27">
        <v>1447.5206211</v>
      </c>
      <c r="G6" s="27">
        <v>23221.168231</v>
      </c>
      <c r="H6" s="27">
        <v>5147.9734452585908</v>
      </c>
      <c r="I6" s="27">
        <v>1420.2720239</v>
      </c>
      <c r="J6" s="27"/>
      <c r="K6" s="27"/>
      <c r="L6" s="27"/>
      <c r="M6" s="27" t="s">
        <v>122</v>
      </c>
      <c r="N6" s="27">
        <v>41.411391677632302</v>
      </c>
      <c r="O6" s="27">
        <v>28.685073424995601</v>
      </c>
      <c r="P6" s="27">
        <v>28.6845999682585</v>
      </c>
      <c r="Q6" s="27">
        <v>196.71300430562599</v>
      </c>
      <c r="R6" s="27">
        <v>12.9704484651584</v>
      </c>
      <c r="S6" s="27">
        <v>10952.382798508101</v>
      </c>
      <c r="T6" s="27">
        <v>28259.1930253026</v>
      </c>
      <c r="U6" s="27">
        <v>9.2163056872064306</v>
      </c>
      <c r="V6" s="27">
        <v>2545.0478527134001</v>
      </c>
      <c r="W6" s="27">
        <v>3.6118899678654</v>
      </c>
      <c r="X6" s="27">
        <v>638.05301434758599</v>
      </c>
      <c r="Y6" s="27">
        <v>258.97407032226602</v>
      </c>
      <c r="Z6" s="27">
        <v>258.97407032226602</v>
      </c>
      <c r="AA6" s="27">
        <v>16.111122908055101</v>
      </c>
      <c r="AB6" s="27">
        <v>33.819053434998402</v>
      </c>
      <c r="AC6" s="27">
        <v>1.8795190724226001</v>
      </c>
      <c r="AD6" s="27">
        <v>20.599776168087001</v>
      </c>
      <c r="AE6" s="27">
        <v>1392.9867540248599</v>
      </c>
      <c r="AF6" s="27">
        <v>0.32020492196752398</v>
      </c>
      <c r="AG6" s="27">
        <v>3392.2748434663199</v>
      </c>
      <c r="AH6" s="27">
        <v>615.54103179836397</v>
      </c>
      <c r="AI6" s="27">
        <v>14090.499354912799</v>
      </c>
      <c r="AJ6" s="27">
        <v>1549.5006881951299</v>
      </c>
      <c r="AK6" s="27">
        <v>15656.111166016</v>
      </c>
      <c r="AL6" s="27">
        <v>4.46372508579174E-2</v>
      </c>
      <c r="AM6" s="27">
        <v>64.805235548702896</v>
      </c>
      <c r="AN6" s="27">
        <v>8.6865201356944794</v>
      </c>
      <c r="AO6" s="27">
        <v>1704.29314795813</v>
      </c>
      <c r="AP6" s="27">
        <v>9.5412159524231495</v>
      </c>
      <c r="AQ6" s="27">
        <v>19.475092670147699</v>
      </c>
      <c r="AR6" s="27">
        <v>76.1551798156936</v>
      </c>
      <c r="AS6" s="27">
        <v>11.1589694052106</v>
      </c>
      <c r="AT6" s="27">
        <v>5.1883724242574498</v>
      </c>
      <c r="AU6" s="27">
        <v>10.932079761988399</v>
      </c>
      <c r="AV6" s="27">
        <v>3203.2992469527699</v>
      </c>
      <c r="AW6" s="27">
        <v>1443.4581907934401</v>
      </c>
      <c r="AX6" s="27">
        <v>1759.84105615932</v>
      </c>
      <c r="AY6" s="27">
        <v>0.26343376312438999</v>
      </c>
      <c r="AZ6" s="27">
        <v>0.49725802113130202</v>
      </c>
      <c r="BA6" s="27">
        <v>351.74772813833903</v>
      </c>
      <c r="BB6" s="27">
        <v>9.3136475917260402</v>
      </c>
      <c r="BC6" s="27">
        <v>232.93023199733199</v>
      </c>
      <c r="BD6" s="27">
        <v>16.105700360124899</v>
      </c>
      <c r="BE6" s="27">
        <v>15.0532638715333</v>
      </c>
      <c r="BF6" s="27">
        <v>588.81234558309495</v>
      </c>
      <c r="BG6" s="27">
        <v>32.155879578804502</v>
      </c>
      <c r="BH6" s="27">
        <v>21.8493240422846</v>
      </c>
      <c r="BI6" s="27">
        <v>65.139910323969104</v>
      </c>
      <c r="BJ6" s="27">
        <v>0.607916935366975</v>
      </c>
      <c r="BK6" s="27">
        <v>23246.599487260799</v>
      </c>
      <c r="BL6" s="27">
        <v>1198.51065169398</v>
      </c>
      <c r="BM6" s="27">
        <v>101.301332363299</v>
      </c>
      <c r="BN6" s="27">
        <v>237.45138468986701</v>
      </c>
      <c r="BO6" s="27">
        <v>110.506796519557</v>
      </c>
      <c r="BP6" s="27">
        <v>508.59765335313</v>
      </c>
      <c r="BQ6" s="27">
        <v>5140.1099521045799</v>
      </c>
      <c r="BR6" s="27">
        <v>69.896298285648896</v>
      </c>
      <c r="BT6" s="36">
        <f t="shared" si="0"/>
        <v>1.0290628839572098E-3</v>
      </c>
      <c r="BU6" s="24">
        <f t="shared" si="1"/>
        <v>-2.7503126203868943E-4</v>
      </c>
      <c r="BV6" s="24">
        <f t="shared" si="2"/>
        <v>-1.5217912473303819E-3</v>
      </c>
      <c r="BW6" s="24">
        <f t="shared" si="3"/>
        <v>1.1842541794184892E-3</v>
      </c>
      <c r="BX6" s="24">
        <f t="shared" si="4"/>
        <v>-7.779542934007037E-3</v>
      </c>
      <c r="BY6" s="24">
        <f t="shared" si="4"/>
        <v>-2.8064749111987057E-3</v>
      </c>
      <c r="BZ6" s="24">
        <f t="shared" si="5"/>
        <v>1.0951755746228492E-3</v>
      </c>
      <c r="CA6" s="24">
        <f t="shared" si="6"/>
        <v>-1.527492951863108E-3</v>
      </c>
      <c r="CB6" s="24">
        <f t="shared" si="7"/>
        <v>0.19997656736082245</v>
      </c>
    </row>
    <row r="7" spans="1:80" x14ac:dyDescent="0.3">
      <c r="A7" s="20" t="s">
        <v>80</v>
      </c>
      <c r="B7" s="27">
        <v>457942.43514000002</v>
      </c>
      <c r="C7" s="27">
        <v>73146.694961000001</v>
      </c>
      <c r="D7" s="27">
        <v>88266.546973999997</v>
      </c>
      <c r="E7" s="27">
        <v>15775.319572</v>
      </c>
      <c r="F7" s="27">
        <v>9417.0063852999992</v>
      </c>
      <c r="G7" s="27">
        <v>120628.61341999999</v>
      </c>
      <c r="H7" s="27">
        <v>44834.304562189602</v>
      </c>
      <c r="I7" s="27">
        <v>8638.1258971999996</v>
      </c>
      <c r="J7" s="27"/>
      <c r="K7" s="27"/>
      <c r="L7" s="27"/>
      <c r="M7" s="27" t="s">
        <v>123</v>
      </c>
      <c r="N7" s="27">
        <v>447.17253241163399</v>
      </c>
      <c r="O7" s="27">
        <v>186.09061209273801</v>
      </c>
      <c r="P7" s="27">
        <v>186.09061209273801</v>
      </c>
      <c r="Q7" s="27">
        <v>1785.7351506806101</v>
      </c>
      <c r="R7" s="27">
        <v>177.01308918049901</v>
      </c>
      <c r="S7" s="27">
        <v>196308.98780420399</v>
      </c>
      <c r="T7" s="27">
        <v>457299.96617232799</v>
      </c>
      <c r="U7" s="27">
        <v>96.233809275187397</v>
      </c>
      <c r="V7" s="27">
        <v>39782.010257263697</v>
      </c>
      <c r="W7" s="27">
        <v>52.081457265526304</v>
      </c>
      <c r="X7" s="27">
        <v>14766.5949452112</v>
      </c>
      <c r="Y7" s="27">
        <v>581.12398603258703</v>
      </c>
      <c r="Z7" s="27">
        <v>581.12398603258703</v>
      </c>
      <c r="AA7" s="27">
        <v>346.61853958091001</v>
      </c>
      <c r="AB7" s="27">
        <v>79.145309461703803</v>
      </c>
      <c r="AC7" s="27">
        <v>33.359831181691</v>
      </c>
      <c r="AD7" s="27">
        <v>310.75377683171803</v>
      </c>
      <c r="AE7" s="27">
        <v>3348.59262824599</v>
      </c>
      <c r="AF7" s="27">
        <v>28.023929359145502</v>
      </c>
      <c r="AG7" s="27">
        <v>73024.545759048095</v>
      </c>
      <c r="AH7" s="27">
        <v>10464.0946706008</v>
      </c>
      <c r="AI7" s="27">
        <v>77059.286595497106</v>
      </c>
      <c r="AJ7" s="27">
        <v>8215.4832839519095</v>
      </c>
      <c r="AK7" s="27">
        <v>85621.3884190299</v>
      </c>
      <c r="AL7" s="27">
        <v>4.5764974959508002</v>
      </c>
      <c r="AM7" s="27">
        <v>638.20095748561198</v>
      </c>
      <c r="AN7" s="27">
        <v>1001.09116370599</v>
      </c>
      <c r="AO7" s="27">
        <v>12674.655276198901</v>
      </c>
      <c r="AP7" s="27">
        <v>129.17270564151801</v>
      </c>
      <c r="AQ7" s="27">
        <v>99.645755999583599</v>
      </c>
      <c r="AR7" s="27">
        <v>382.03222931653198</v>
      </c>
      <c r="AS7" s="27">
        <v>79.559716590537505</v>
      </c>
      <c r="AT7" s="27">
        <v>69.123143101241794</v>
      </c>
      <c r="AU7" s="27">
        <v>132.876425706752</v>
      </c>
      <c r="AV7" s="27">
        <v>15315.92393234</v>
      </c>
      <c r="AW7" s="27">
        <v>9316.5554770392191</v>
      </c>
      <c r="AX7" s="27">
        <v>5999.3684553007697</v>
      </c>
      <c r="AY7" s="27">
        <v>118.00952003885099</v>
      </c>
      <c r="AZ7" s="27">
        <v>3.68837810258837</v>
      </c>
      <c r="BA7" s="27">
        <v>3986.8379962536401</v>
      </c>
      <c r="BB7" s="27">
        <v>200.77063904001099</v>
      </c>
      <c r="BC7" s="27">
        <v>611.26665045020297</v>
      </c>
      <c r="BD7" s="27">
        <v>13.498765572739</v>
      </c>
      <c r="BE7" s="27">
        <v>80.841331719509895</v>
      </c>
      <c r="BF7" s="27">
        <v>1667.0183248365299</v>
      </c>
      <c r="BG7" s="27">
        <v>192.602527738768</v>
      </c>
      <c r="BH7" s="27">
        <v>280.67823665466102</v>
      </c>
      <c r="BI7" s="27">
        <v>454.34150775283098</v>
      </c>
      <c r="BJ7" s="27">
        <v>6.1029865554891698</v>
      </c>
      <c r="BK7" s="27">
        <v>120696.61136343201</v>
      </c>
      <c r="BL7" s="27">
        <v>5958.9126031312398</v>
      </c>
      <c r="BM7" s="27">
        <v>0</v>
      </c>
      <c r="BN7" s="27">
        <v>1160.16911439982</v>
      </c>
      <c r="BO7" s="27">
        <v>3208.4686243246701</v>
      </c>
      <c r="BP7" s="27">
        <v>4701.20238329319</v>
      </c>
      <c r="BQ7" s="27">
        <v>44810.909699895798</v>
      </c>
      <c r="BR7" s="27">
        <v>1486.20963896167</v>
      </c>
      <c r="BT7" s="36">
        <f t="shared" si="0"/>
        <v>4.0482704845261749E-3</v>
      </c>
      <c r="BU7" s="24">
        <f t="shared" si="1"/>
        <v>-1.4029470046286873E-3</v>
      </c>
      <c r="BV7" s="24">
        <f t="shared" si="2"/>
        <v>-1.6699209993976262E-3</v>
      </c>
      <c r="BW7" s="24">
        <f t="shared" si="3"/>
        <v>-2.9967849039673679E-2</v>
      </c>
      <c r="BX7" s="24">
        <f t="shared" si="4"/>
        <v>-2.9121162177620358E-2</v>
      </c>
      <c r="BY7" s="24">
        <f t="shared" si="4"/>
        <v>-1.0666968264732683E-2</v>
      </c>
      <c r="BZ7" s="24">
        <f t="shared" si="5"/>
        <v>5.6369663468864987E-4</v>
      </c>
      <c r="CA7" s="24">
        <f t="shared" si="6"/>
        <v>-5.2180718586485931E-4</v>
      </c>
      <c r="CB7" s="24">
        <f t="shared" si="7"/>
        <v>0.46729226073300456</v>
      </c>
    </row>
    <row r="8" spans="1:80" x14ac:dyDescent="0.3">
      <c r="A8" s="59" t="s">
        <v>81</v>
      </c>
      <c r="B8" s="27">
        <v>86914.790483999997</v>
      </c>
      <c r="C8" s="27">
        <v>88529.245194999996</v>
      </c>
      <c r="D8" s="27">
        <v>86561.467552000002</v>
      </c>
      <c r="E8" s="27">
        <v>21286.151522</v>
      </c>
      <c r="F8" s="27">
        <v>11001.377317</v>
      </c>
      <c r="G8" s="27">
        <v>273617.87527000002</v>
      </c>
      <c r="H8" s="27">
        <v>75378.103110478798</v>
      </c>
      <c r="I8" s="27">
        <v>19984.195366</v>
      </c>
      <c r="J8" s="27"/>
      <c r="K8" s="27"/>
      <c r="L8" s="27"/>
      <c r="M8" s="27" t="s">
        <v>72</v>
      </c>
      <c r="N8" s="27">
        <v>1468.10260176064</v>
      </c>
      <c r="O8" s="27">
        <v>194.970978954233</v>
      </c>
      <c r="P8" s="27">
        <v>194.970978954233</v>
      </c>
      <c r="Q8" s="27">
        <v>2708.6848118570001</v>
      </c>
      <c r="R8" s="27">
        <v>525.19115182993301</v>
      </c>
      <c r="S8" s="27">
        <v>330992.344703504</v>
      </c>
      <c r="T8" s="27">
        <v>86695.691445271994</v>
      </c>
      <c r="U8" s="27">
        <v>954.28483652850002</v>
      </c>
      <c r="V8" s="27">
        <v>51668.379149493201</v>
      </c>
      <c r="W8" s="27">
        <v>97.363322972335496</v>
      </c>
      <c r="X8" s="27">
        <v>20937.2910686334</v>
      </c>
      <c r="Y8" s="27">
        <v>595.13617254124995</v>
      </c>
      <c r="Z8" s="27">
        <v>595.13617254124995</v>
      </c>
      <c r="AA8" s="27">
        <v>96.424262080415801</v>
      </c>
      <c r="AB8" s="27">
        <v>225.14974896467501</v>
      </c>
      <c r="AC8" s="27">
        <v>30.829723226976199</v>
      </c>
      <c r="AD8" s="27">
        <v>1090.93738133535</v>
      </c>
      <c r="AE8" s="27">
        <v>4187.7178899927603</v>
      </c>
      <c r="AF8" s="27">
        <v>35.997082952720902</v>
      </c>
      <c r="AG8" s="27">
        <v>88386.316541025197</v>
      </c>
      <c r="AH8" s="27">
        <v>13309.970652468901</v>
      </c>
      <c r="AI8" s="27">
        <v>77900.784937360702</v>
      </c>
      <c r="AJ8" s="27">
        <v>8559.2197014785306</v>
      </c>
      <c r="AK8" s="27">
        <v>86556.428900919695</v>
      </c>
      <c r="AL8" s="27">
        <v>3.5156955890128399</v>
      </c>
      <c r="AM8" s="27">
        <v>930.23969464702202</v>
      </c>
      <c r="AN8" s="27">
        <v>226.19315457927499</v>
      </c>
      <c r="AO8" s="27">
        <v>26162.940937559099</v>
      </c>
      <c r="AP8" s="27">
        <v>303.46914017402003</v>
      </c>
      <c r="AQ8" s="27">
        <v>95.052102073356707</v>
      </c>
      <c r="AR8" s="27">
        <v>488.85547332484498</v>
      </c>
      <c r="AS8" s="27">
        <v>150.26913883806901</v>
      </c>
      <c r="AT8" s="27">
        <v>66.888777231435697</v>
      </c>
      <c r="AU8" s="27">
        <v>230.91788624905601</v>
      </c>
      <c r="AV8" s="27">
        <v>21319.5525341432</v>
      </c>
      <c r="AW8" s="27">
        <v>10993.359971067101</v>
      </c>
      <c r="AX8" s="27">
        <v>10326.192563076</v>
      </c>
      <c r="AY8" s="27">
        <v>66.081622856528597</v>
      </c>
      <c r="AZ8" s="27">
        <v>5.9774770173669003</v>
      </c>
      <c r="BA8" s="27">
        <v>4931.5353596444702</v>
      </c>
      <c r="BB8" s="27">
        <v>101.971385735875</v>
      </c>
      <c r="BC8" s="27">
        <v>831.067707104394</v>
      </c>
      <c r="BD8" s="27">
        <v>61.465188776820597</v>
      </c>
      <c r="BE8" s="27">
        <v>167.381405403613</v>
      </c>
      <c r="BF8" s="27">
        <v>2115.9213429553101</v>
      </c>
      <c r="BG8" s="27">
        <v>1511.4460399316599</v>
      </c>
      <c r="BH8" s="27">
        <v>647.17063168152004</v>
      </c>
      <c r="BI8" s="27">
        <v>491.95543278820702</v>
      </c>
      <c r="BJ8" s="27">
        <v>11.186744633004899</v>
      </c>
      <c r="BK8" s="27">
        <v>273634.48940347601</v>
      </c>
      <c r="BL8" s="27">
        <v>10898.525461114399</v>
      </c>
      <c r="BM8" s="27">
        <v>0</v>
      </c>
      <c r="BN8" s="27">
        <v>590.76545063696699</v>
      </c>
      <c r="BO8" s="27">
        <v>4299.7368496266399</v>
      </c>
      <c r="BP8" s="27">
        <v>7087.0315456452699</v>
      </c>
      <c r="BQ8" s="27">
        <v>75629.617047349704</v>
      </c>
      <c r="BR8" s="27">
        <v>4045.8332072141102</v>
      </c>
      <c r="BT8" s="36">
        <f t="shared" si="0"/>
        <v>1.1140046245529805E-3</v>
      </c>
      <c r="BU8" s="24">
        <f t="shared" si="1"/>
        <v>-2.5208487244565941E-3</v>
      </c>
      <c r="BV8" s="24">
        <f t="shared" si="2"/>
        <v>-1.6144795277535191E-3</v>
      </c>
      <c r="BW8" s="24">
        <f t="shared" si="3"/>
        <v>-5.8208937796490721E-5</v>
      </c>
      <c r="BX8" s="24">
        <f t="shared" si="4"/>
        <v>1.5691428348933371E-3</v>
      </c>
      <c r="BY8" s="24">
        <f t="shared" si="4"/>
        <v>-7.2875838196286122E-4</v>
      </c>
      <c r="BZ8" s="24">
        <f t="shared" si="5"/>
        <v>6.0720204992433999E-5</v>
      </c>
      <c r="CA8" s="24">
        <f t="shared" si="6"/>
        <v>3.3366976149860352E-3</v>
      </c>
      <c r="CB8" s="24">
        <f t="shared" si="7"/>
        <v>0.30918160368224146</v>
      </c>
    </row>
    <row r="9" spans="1:80" x14ac:dyDescent="0.3">
      <c r="A9" s="20" t="s">
        <v>82</v>
      </c>
      <c r="B9" s="27">
        <v>4541.4125525999998</v>
      </c>
      <c r="C9" s="27">
        <v>65289.612805999997</v>
      </c>
      <c r="D9" s="27">
        <v>4327.3229763999998</v>
      </c>
      <c r="E9" s="27">
        <v>3339.6589395000001</v>
      </c>
      <c r="F9" s="27">
        <v>1794.6904271999999</v>
      </c>
      <c r="G9" s="27">
        <v>169248.67266000001</v>
      </c>
      <c r="H9" s="27">
        <v>31231.978220624398</v>
      </c>
      <c r="I9" s="27">
        <v>2540.6470058</v>
      </c>
      <c r="J9" s="27"/>
      <c r="K9" s="27"/>
      <c r="L9" s="27"/>
      <c r="M9" s="27" t="s">
        <v>124</v>
      </c>
      <c r="N9" s="27">
        <v>192.65728848204199</v>
      </c>
      <c r="O9" s="27">
        <v>48.976002652204599</v>
      </c>
      <c r="P9" s="27">
        <v>48.976002652204599</v>
      </c>
      <c r="Q9" s="27">
        <v>699.28290061112102</v>
      </c>
      <c r="R9" s="27">
        <v>1596.03806712187</v>
      </c>
      <c r="S9" s="27">
        <v>112028.69795094299</v>
      </c>
      <c r="T9" s="27">
        <v>4532.38102390317</v>
      </c>
      <c r="U9" s="27">
        <v>33.389873199380197</v>
      </c>
      <c r="V9" s="27">
        <v>22744.638039454701</v>
      </c>
      <c r="W9" s="27">
        <v>18.501766024253399</v>
      </c>
      <c r="X9" s="27">
        <v>11736.118593098199</v>
      </c>
      <c r="Y9" s="27">
        <v>51.684167553338497</v>
      </c>
      <c r="Z9" s="27">
        <v>51.684167553338497</v>
      </c>
      <c r="AA9" s="27">
        <v>4.5207726580055203</v>
      </c>
      <c r="AB9" s="27">
        <v>64.4690843818383</v>
      </c>
      <c r="AC9" s="27">
        <v>9.64232720335586</v>
      </c>
      <c r="AD9" s="27">
        <v>101.351304753672</v>
      </c>
      <c r="AE9" s="27">
        <v>412.62733158927301</v>
      </c>
      <c r="AF9" s="27">
        <v>0.86771047899940701</v>
      </c>
      <c r="AG9" s="27">
        <v>65151.878914329798</v>
      </c>
      <c r="AH9" s="27">
        <v>27746.640152460601</v>
      </c>
      <c r="AI9" s="27">
        <v>3896.62390464697</v>
      </c>
      <c r="AJ9" s="27">
        <v>428.43710992906</v>
      </c>
      <c r="AK9" s="27">
        <v>4329.5817872340303</v>
      </c>
      <c r="AL9" s="27">
        <v>9.48047638419945E-6</v>
      </c>
      <c r="AM9" s="27">
        <v>636.02766505034697</v>
      </c>
      <c r="AN9" s="27">
        <v>64.734168593870095</v>
      </c>
      <c r="AO9" s="27">
        <v>10124.043526965301</v>
      </c>
      <c r="AP9" s="27">
        <v>41.518029774196798</v>
      </c>
      <c r="AQ9" s="27">
        <v>11.784438013834199</v>
      </c>
      <c r="AR9" s="27">
        <v>51.944355711569202</v>
      </c>
      <c r="AS9" s="27">
        <v>32.476993713400098</v>
      </c>
      <c r="AT9" s="27">
        <v>3.0192041655781301</v>
      </c>
      <c r="AU9" s="27">
        <v>18.583979915423601</v>
      </c>
      <c r="AV9" s="27">
        <v>3339.8353801127901</v>
      </c>
      <c r="AW9" s="27">
        <v>1795.4655987853901</v>
      </c>
      <c r="AX9" s="27">
        <v>1544.3697813274</v>
      </c>
      <c r="AY9" s="27">
        <v>6.9397179373225901</v>
      </c>
      <c r="AZ9" s="27">
        <v>1.58936395228095</v>
      </c>
      <c r="BA9" s="27">
        <v>861.98456489509397</v>
      </c>
      <c r="BB9" s="27">
        <v>9.0077354865986496</v>
      </c>
      <c r="BC9" s="27">
        <v>136.38798298927901</v>
      </c>
      <c r="BD9" s="27">
        <v>6.3138482238573204</v>
      </c>
      <c r="BE9" s="27">
        <v>7.14559822634057</v>
      </c>
      <c r="BF9" s="27">
        <v>345.563664127381</v>
      </c>
      <c r="BG9" s="27">
        <v>2508.0451027123499</v>
      </c>
      <c r="BH9" s="27">
        <v>163.51335531065899</v>
      </c>
      <c r="BI9" s="27">
        <v>30.741464143927601</v>
      </c>
      <c r="BJ9" s="27">
        <v>2.21713360477621</v>
      </c>
      <c r="BK9" s="27">
        <v>169313.03330561801</v>
      </c>
      <c r="BL9" s="27">
        <v>4529.3418917941699</v>
      </c>
      <c r="BM9" s="27">
        <v>0</v>
      </c>
      <c r="BN9" s="27">
        <v>138.841376516857</v>
      </c>
      <c r="BO9" s="27">
        <v>1555.17462111284</v>
      </c>
      <c r="BP9" s="27">
        <v>1573.31426164963</v>
      </c>
      <c r="BQ9" s="27">
        <v>31250.357664754101</v>
      </c>
      <c r="BR9" s="27">
        <v>517.27426200880404</v>
      </c>
      <c r="BT9" s="36">
        <f t="shared" si="0"/>
        <v>1.0441592006265421E-3</v>
      </c>
      <c r="BU9" s="24">
        <f t="shared" si="1"/>
        <v>-1.9887047459846339E-3</v>
      </c>
      <c r="BV9" s="24">
        <f t="shared" si="2"/>
        <v>-2.109583527160108E-3</v>
      </c>
      <c r="BW9" s="24">
        <f t="shared" si="3"/>
        <v>5.2198803887518294E-4</v>
      </c>
      <c r="BX9" s="24">
        <f t="shared" si="4"/>
        <v>5.2831925650584743E-5</v>
      </c>
      <c r="BY9" s="24">
        <f t="shared" si="4"/>
        <v>4.3192495688491297E-4</v>
      </c>
      <c r="BZ9" s="24">
        <f t="shared" si="5"/>
        <v>3.8027267574080995E-4</v>
      </c>
      <c r="CA9" s="24">
        <f t="shared" si="6"/>
        <v>5.8848158768137553E-4</v>
      </c>
      <c r="CB9" s="24">
        <f t="shared" si="7"/>
        <v>2.9848288659751998</v>
      </c>
    </row>
    <row r="10" spans="1:80" x14ac:dyDescent="0.3">
      <c r="A10" s="20" t="s">
        <v>83</v>
      </c>
      <c r="B10" s="27">
        <v>55036.590433999998</v>
      </c>
      <c r="C10" s="27">
        <v>113131.12025000001</v>
      </c>
      <c r="D10" s="27">
        <v>67384.672242000001</v>
      </c>
      <c r="E10" s="27">
        <v>9877.8952647000006</v>
      </c>
      <c r="F10" s="27">
        <v>4163.4004864999997</v>
      </c>
      <c r="G10" s="27">
        <v>110515.66860999999</v>
      </c>
      <c r="H10" s="27">
        <v>200191.96553878562</v>
      </c>
      <c r="I10" s="27">
        <v>8836.0435087999995</v>
      </c>
      <c r="J10" s="27"/>
      <c r="K10" s="27"/>
      <c r="L10" s="27"/>
      <c r="M10" s="27" t="s">
        <v>125</v>
      </c>
      <c r="N10" s="27">
        <v>151.23963070525201</v>
      </c>
      <c r="O10" s="27">
        <v>335.65627213032298</v>
      </c>
      <c r="P10" s="27">
        <v>335.65627213032298</v>
      </c>
      <c r="Q10" s="27">
        <v>587.94992599794898</v>
      </c>
      <c r="R10" s="27">
        <v>13077.770828631599</v>
      </c>
      <c r="S10" s="27">
        <v>437461.21300348098</v>
      </c>
      <c r="T10" s="27">
        <v>55092.737065626003</v>
      </c>
      <c r="U10" s="27">
        <v>263.936234753973</v>
      </c>
      <c r="V10" s="27">
        <v>75819.015021265106</v>
      </c>
      <c r="W10" s="27">
        <v>366.07707954660702</v>
      </c>
      <c r="X10" s="27">
        <v>10305.293722205401</v>
      </c>
      <c r="Y10" s="27">
        <v>507.977470768854</v>
      </c>
      <c r="Z10" s="27">
        <v>507.977470768854</v>
      </c>
      <c r="AA10" s="27">
        <v>1.0355604724872201</v>
      </c>
      <c r="AB10" s="27">
        <v>148.48576765051001</v>
      </c>
      <c r="AC10" s="27">
        <v>10.6094808585307</v>
      </c>
      <c r="AD10" s="27">
        <v>66.847165646054506</v>
      </c>
      <c r="AE10" s="27">
        <v>1064.59520611368</v>
      </c>
      <c r="AF10" s="27">
        <v>15.439863493059599</v>
      </c>
      <c r="AG10" s="27">
        <v>112849.779644835</v>
      </c>
      <c r="AH10" s="27">
        <v>64967.355693753801</v>
      </c>
      <c r="AI10" s="27">
        <v>60666.529911448197</v>
      </c>
      <c r="AJ10" s="27">
        <v>6739.6607696655001</v>
      </c>
      <c r="AK10" s="27">
        <v>67407.226241586104</v>
      </c>
      <c r="AL10" s="27">
        <v>0.10767017316196099</v>
      </c>
      <c r="AM10" s="27">
        <v>4382.0901348714897</v>
      </c>
      <c r="AN10" s="27">
        <v>48.263833064920497</v>
      </c>
      <c r="AO10" s="27">
        <v>108592.15624175299</v>
      </c>
      <c r="AP10" s="27">
        <v>43.102126836312301</v>
      </c>
      <c r="AQ10" s="27">
        <v>45.247687685312201</v>
      </c>
      <c r="AR10" s="27">
        <v>142.63221103413301</v>
      </c>
      <c r="AS10" s="27">
        <v>45.300504707308797</v>
      </c>
      <c r="AT10" s="27">
        <v>61.483147417561</v>
      </c>
      <c r="AU10" s="27">
        <v>17.139634470367099</v>
      </c>
      <c r="AV10" s="27">
        <v>9875.1260658124102</v>
      </c>
      <c r="AW10" s="27">
        <v>4162.1469442109701</v>
      </c>
      <c r="AX10" s="27">
        <v>5712.9791216014301</v>
      </c>
      <c r="AY10" s="27">
        <v>2.2355666846343301</v>
      </c>
      <c r="AZ10" s="27">
        <v>1.24433696966991</v>
      </c>
      <c r="BA10" s="27">
        <v>1981.4477060357001</v>
      </c>
      <c r="BB10" s="27">
        <v>5.0977928180029402</v>
      </c>
      <c r="BC10" s="27">
        <v>318.41449547556402</v>
      </c>
      <c r="BD10" s="27">
        <v>54.676104329767298</v>
      </c>
      <c r="BE10" s="27">
        <v>35.636093158396498</v>
      </c>
      <c r="BF10" s="27">
        <v>796.93307519414395</v>
      </c>
      <c r="BG10" s="27">
        <v>45570.368991423398</v>
      </c>
      <c r="BH10" s="27">
        <v>126.04153677585001</v>
      </c>
      <c r="BI10" s="27">
        <v>395.78724110848401</v>
      </c>
      <c r="BJ10" s="27">
        <v>41.463850444841398</v>
      </c>
      <c r="BK10" s="27">
        <v>110540.734132995</v>
      </c>
      <c r="BL10" s="27">
        <v>60743.5374872908</v>
      </c>
      <c r="BM10" s="27">
        <v>2171.3476349366301</v>
      </c>
      <c r="BN10" s="27">
        <v>106.953535742314</v>
      </c>
      <c r="BO10" s="27">
        <v>5701.5764778637003</v>
      </c>
      <c r="BP10" s="27">
        <v>8515.3519184239103</v>
      </c>
      <c r="BQ10" s="27">
        <v>200193.64990768101</v>
      </c>
      <c r="BR10" s="27">
        <v>2855.6544694320901</v>
      </c>
      <c r="BT10" s="36">
        <f t="shared" si="0"/>
        <v>1.5362751595441604E-5</v>
      </c>
      <c r="BU10" s="24">
        <f t="shared" si="1"/>
        <v>1.0201691489834565E-3</v>
      </c>
      <c r="BV10" s="24">
        <f t="shared" si="2"/>
        <v>-2.4868542320034969E-3</v>
      </c>
      <c r="BW10" s="24">
        <f t="shared" si="3"/>
        <v>3.3470519089422808E-4</v>
      </c>
      <c r="BX10" s="24">
        <f t="shared" si="4"/>
        <v>-2.8034300965778608E-4</v>
      </c>
      <c r="BY10" s="24">
        <f t="shared" si="4"/>
        <v>-3.0108616576624654E-4</v>
      </c>
      <c r="BZ10" s="24">
        <f t="shared" si="5"/>
        <v>2.2680515179671209E-4</v>
      </c>
      <c r="CA10" s="24">
        <f t="shared" si="6"/>
        <v>8.4137687087624823E-6</v>
      </c>
      <c r="CB10" s="24">
        <f t="shared" si="7"/>
        <v>11.289681024499687</v>
      </c>
    </row>
    <row r="11" spans="1:80" x14ac:dyDescent="0.3">
      <c r="A11" s="20" t="s">
        <v>84</v>
      </c>
      <c r="B11" s="27">
        <v>535147.86210999999</v>
      </c>
      <c r="C11" s="27">
        <v>153761.76663999999</v>
      </c>
      <c r="D11" s="27">
        <v>510292.91128</v>
      </c>
      <c r="E11" s="27">
        <v>50435.101152000003</v>
      </c>
      <c r="F11" s="27">
        <v>15959.571120000001</v>
      </c>
      <c r="G11" s="27">
        <v>271988.60077000002</v>
      </c>
      <c r="H11" s="27">
        <v>549852.62536840979</v>
      </c>
      <c r="I11" s="27">
        <v>51051.025555</v>
      </c>
      <c r="J11" s="27"/>
      <c r="K11" s="27"/>
      <c r="L11" s="27"/>
      <c r="M11" s="27" t="s">
        <v>126</v>
      </c>
      <c r="N11" s="27">
        <v>321.06955281734503</v>
      </c>
      <c r="O11" s="27">
        <v>395.732979850079</v>
      </c>
      <c r="P11" s="27">
        <v>395.732979850079</v>
      </c>
      <c r="Q11" s="27">
        <v>1232.20314826402</v>
      </c>
      <c r="R11" s="27">
        <v>41737.980235812</v>
      </c>
      <c r="S11" s="27">
        <v>981589.90338266804</v>
      </c>
      <c r="T11" s="27">
        <v>535938.15930333897</v>
      </c>
      <c r="U11" s="27">
        <v>1972.04778613801</v>
      </c>
      <c r="V11" s="27">
        <v>162317.119653081</v>
      </c>
      <c r="W11" s="27">
        <v>457.42979153701299</v>
      </c>
      <c r="X11" s="27">
        <v>22610.353677680399</v>
      </c>
      <c r="Y11" s="27">
        <v>2639.6597647445601</v>
      </c>
      <c r="Z11" s="27">
        <v>2639.6597647445601</v>
      </c>
      <c r="AA11" s="27">
        <v>8.2604048849416607</v>
      </c>
      <c r="AB11" s="27">
        <v>723.28392647120802</v>
      </c>
      <c r="AC11" s="27">
        <v>22.998777469886299</v>
      </c>
      <c r="AD11" s="27">
        <v>175.133617612932</v>
      </c>
      <c r="AE11" s="27">
        <v>3581.1812272861298</v>
      </c>
      <c r="AF11" s="27">
        <v>5.2496635254428101</v>
      </c>
      <c r="AG11" s="27">
        <v>153431.65631464301</v>
      </c>
      <c r="AH11" s="27">
        <v>49767.026255138197</v>
      </c>
      <c r="AI11" s="27">
        <v>460075.82089055702</v>
      </c>
      <c r="AJ11" s="27">
        <v>51111.321555801696</v>
      </c>
      <c r="AK11" s="27">
        <v>511195.40285124403</v>
      </c>
      <c r="AL11" s="27">
        <v>0.84505721430295899</v>
      </c>
      <c r="AM11" s="27">
        <v>14976.2760134377</v>
      </c>
      <c r="AN11" s="27">
        <v>430.26332731471501</v>
      </c>
      <c r="AO11" s="27">
        <v>295010.44882958999</v>
      </c>
      <c r="AP11" s="27">
        <v>432.808683895787</v>
      </c>
      <c r="AQ11" s="27">
        <v>180.84717736735001</v>
      </c>
      <c r="AR11" s="27">
        <v>574.14238010990005</v>
      </c>
      <c r="AS11" s="27">
        <v>279.46396424103102</v>
      </c>
      <c r="AT11" s="27">
        <v>52.673932925037299</v>
      </c>
      <c r="AU11" s="27">
        <v>136.39303460705301</v>
      </c>
      <c r="AV11" s="27">
        <v>50443.130374206499</v>
      </c>
      <c r="AW11" s="27">
        <v>15964.498017960699</v>
      </c>
      <c r="AX11" s="27">
        <v>34478.632356245798</v>
      </c>
      <c r="AY11" s="27">
        <v>24.106333064148899</v>
      </c>
      <c r="AZ11" s="27">
        <v>6.6658518930537802</v>
      </c>
      <c r="BA11" s="27">
        <v>6145.4052719125602</v>
      </c>
      <c r="BB11" s="27">
        <v>50.265041733824901</v>
      </c>
      <c r="BC11" s="27">
        <v>1416.9394743078799</v>
      </c>
      <c r="BD11" s="27">
        <v>170.362578525879</v>
      </c>
      <c r="BE11" s="27">
        <v>113.36985995138799</v>
      </c>
      <c r="BF11" s="27">
        <v>3544.7453738763302</v>
      </c>
      <c r="BG11" s="27">
        <v>106648.289473788</v>
      </c>
      <c r="BH11" s="27">
        <v>965.78240072311598</v>
      </c>
      <c r="BI11" s="27">
        <v>822.91246294857206</v>
      </c>
      <c r="BJ11" s="27">
        <v>617.35086856308305</v>
      </c>
      <c r="BK11" s="27">
        <v>272136.60905966401</v>
      </c>
      <c r="BL11" s="27">
        <v>173114.432251127</v>
      </c>
      <c r="BM11" s="27">
        <v>2665.75141963326</v>
      </c>
      <c r="BN11" s="27">
        <v>1117.9060202293199</v>
      </c>
      <c r="BO11" s="27">
        <v>21051.863840531099</v>
      </c>
      <c r="BP11" s="27">
        <v>35986.8426750297</v>
      </c>
      <c r="BQ11" s="27">
        <v>550790.61489872495</v>
      </c>
      <c r="BR11" s="27">
        <v>11582.6697045336</v>
      </c>
      <c r="BT11" s="36">
        <f t="shared" si="0"/>
        <v>1.6158996811920485E-5</v>
      </c>
      <c r="BU11" s="24">
        <f t="shared" si="1"/>
        <v>1.4767828656232808E-3</v>
      </c>
      <c r="BV11" s="24">
        <f t="shared" si="2"/>
        <v>-2.1468947227294586E-3</v>
      </c>
      <c r="BW11" s="24">
        <f t="shared" si="3"/>
        <v>1.7685755598294522E-3</v>
      </c>
      <c r="BX11" s="24">
        <f t="shared" si="4"/>
        <v>1.5919908998096545E-4</v>
      </c>
      <c r="BY11" s="24">
        <f t="shared" si="4"/>
        <v>3.0871117548543655E-4</v>
      </c>
      <c r="BZ11" s="24">
        <f t="shared" si="5"/>
        <v>5.4417092938815299E-4</v>
      </c>
      <c r="CA11" s="24">
        <f t="shared" si="6"/>
        <v>1.705892610200214E-3</v>
      </c>
      <c r="CB11" s="24">
        <f t="shared" si="7"/>
        <v>4.7787369719293782</v>
      </c>
    </row>
    <row r="12" spans="1:80" x14ac:dyDescent="0.3">
      <c r="A12" s="20" t="s">
        <v>85</v>
      </c>
      <c r="B12" s="27">
        <v>143959.64686000001</v>
      </c>
      <c r="C12" s="27">
        <v>18389.935646999998</v>
      </c>
      <c r="D12" s="27">
        <v>157831.27606</v>
      </c>
      <c r="E12" s="27">
        <v>40895.405242000001</v>
      </c>
      <c r="F12" s="27">
        <v>12373.721460000001</v>
      </c>
      <c r="G12" s="27">
        <v>62802.214249999997</v>
      </c>
      <c r="H12" s="27">
        <v>66370.2744571847</v>
      </c>
      <c r="I12" s="27">
        <v>5070.2628751000002</v>
      </c>
      <c r="J12" s="27"/>
      <c r="K12" s="27"/>
      <c r="L12" s="27"/>
      <c r="M12" s="27" t="s">
        <v>73</v>
      </c>
      <c r="N12" s="27">
        <v>317.30738802896002</v>
      </c>
      <c r="O12" s="27">
        <v>407.53140138707101</v>
      </c>
      <c r="P12" s="27">
        <v>407.53140138707101</v>
      </c>
      <c r="Q12" s="27">
        <v>940.14558564116203</v>
      </c>
      <c r="R12" s="27">
        <v>1696.9728132984999</v>
      </c>
      <c r="S12" s="27">
        <v>181084.078788087</v>
      </c>
      <c r="T12" s="27">
        <v>144159.789180508</v>
      </c>
      <c r="U12" s="27">
        <v>167.3351076001</v>
      </c>
      <c r="V12" s="27">
        <v>31010.324011171</v>
      </c>
      <c r="W12" s="27">
        <v>132.63253909267399</v>
      </c>
      <c r="X12" s="27">
        <v>4119.8644334853998</v>
      </c>
      <c r="Y12" s="27">
        <v>943.96760124865204</v>
      </c>
      <c r="Z12" s="27">
        <v>943.96760124865204</v>
      </c>
      <c r="AA12" s="27">
        <v>655.43405981801902</v>
      </c>
      <c r="AB12" s="27">
        <v>136.658062926578</v>
      </c>
      <c r="AC12" s="27">
        <v>38.7324113550902</v>
      </c>
      <c r="AD12" s="27">
        <v>97.648404310142297</v>
      </c>
      <c r="AE12" s="27">
        <v>5860.8942373649797</v>
      </c>
      <c r="AF12" s="27">
        <v>5.0406023885467803</v>
      </c>
      <c r="AG12" s="27">
        <v>18360.755183240901</v>
      </c>
      <c r="AH12" s="27">
        <v>2519.3376126306198</v>
      </c>
      <c r="AI12" s="27">
        <v>142342.349555911</v>
      </c>
      <c r="AJ12" s="27">
        <v>15160.4792975659</v>
      </c>
      <c r="AK12" s="27">
        <v>158158.26291329501</v>
      </c>
      <c r="AL12" s="27">
        <v>9.4220069644748303</v>
      </c>
      <c r="AM12" s="27">
        <v>822.39325279518403</v>
      </c>
      <c r="AN12" s="27">
        <v>403.87361358399897</v>
      </c>
      <c r="AO12" s="27">
        <v>29960.1225452894</v>
      </c>
      <c r="AP12" s="27">
        <v>201.82480986943099</v>
      </c>
      <c r="AQ12" s="27">
        <v>63.653853613871398</v>
      </c>
      <c r="AR12" s="27">
        <v>421.932605565568</v>
      </c>
      <c r="AS12" s="27">
        <v>184.75414732992701</v>
      </c>
      <c r="AT12" s="27">
        <v>58.0623169687548</v>
      </c>
      <c r="AU12" s="27">
        <v>97.9381816221278</v>
      </c>
      <c r="AV12" s="27">
        <v>40917.863532687203</v>
      </c>
      <c r="AW12" s="27">
        <v>12380.23947346</v>
      </c>
      <c r="AX12" s="27">
        <v>28537.624059227099</v>
      </c>
      <c r="AY12" s="27">
        <v>34.742959122560499</v>
      </c>
      <c r="AZ12" s="27">
        <v>7.05929163202656</v>
      </c>
      <c r="BA12" s="27">
        <v>5239.9384666429596</v>
      </c>
      <c r="BB12" s="27">
        <v>53.853430202549603</v>
      </c>
      <c r="BC12" s="27">
        <v>1108.29007376665</v>
      </c>
      <c r="BD12" s="27">
        <v>47.040812280317503</v>
      </c>
      <c r="BE12" s="27">
        <v>59.079587134156696</v>
      </c>
      <c r="BF12" s="27">
        <v>2998.3601021842301</v>
      </c>
      <c r="BG12" s="27">
        <v>13201.5406979776</v>
      </c>
      <c r="BH12" s="27">
        <v>885.03847258111603</v>
      </c>
      <c r="BI12" s="27">
        <v>499.113563120202</v>
      </c>
      <c r="BJ12" s="27">
        <v>15.6831862396027</v>
      </c>
      <c r="BK12" s="27">
        <v>62925.9909103436</v>
      </c>
      <c r="BL12" s="27">
        <v>17621.512715431301</v>
      </c>
      <c r="BM12" s="27">
        <v>0</v>
      </c>
      <c r="BN12" s="27">
        <v>2732.2891356292998</v>
      </c>
      <c r="BO12" s="27">
        <v>2051.4875505892901</v>
      </c>
      <c r="BP12" s="27">
        <v>3399.3201833452599</v>
      </c>
      <c r="BQ12" s="27">
        <v>66431.904310035898</v>
      </c>
      <c r="BR12" s="27">
        <v>1082.29426761183</v>
      </c>
      <c r="BT12" s="36">
        <f t="shared" si="0"/>
        <v>4.1441657725928543E-3</v>
      </c>
      <c r="BU12" s="24">
        <f t="shared" si="1"/>
        <v>1.3902668204141203E-3</v>
      </c>
      <c r="BV12" s="24">
        <f t="shared" si="2"/>
        <v>-1.5867626901597076E-3</v>
      </c>
      <c r="BW12" s="24">
        <f t="shared" si="3"/>
        <v>2.0717494115089132E-3</v>
      </c>
      <c r="BX12" s="24">
        <f t="shared" si="4"/>
        <v>5.4916415558922151E-4</v>
      </c>
      <c r="BY12" s="24">
        <f t="shared" si="4"/>
        <v>5.267625815782316E-4</v>
      </c>
      <c r="BZ12" s="24">
        <f t="shared" si="5"/>
        <v>1.9708964376778004E-3</v>
      </c>
      <c r="CA12" s="24">
        <f t="shared" si="6"/>
        <v>9.2857613374727277E-4</v>
      </c>
      <c r="CB12" s="24">
        <f t="shared" si="7"/>
        <v>4.9089880117307523</v>
      </c>
    </row>
    <row r="13" spans="1:80" x14ac:dyDescent="0.3">
      <c r="A13" s="23" t="s">
        <v>86</v>
      </c>
      <c r="B13" s="27">
        <v>206.61074310999999</v>
      </c>
      <c r="C13" s="27">
        <v>0.1237170309</v>
      </c>
      <c r="D13" s="27">
        <v>163.28678613</v>
      </c>
      <c r="E13" s="27">
        <v>7.9451598799000003</v>
      </c>
      <c r="F13" s="27">
        <v>6.9366303693000004</v>
      </c>
      <c r="G13" s="27">
        <v>37.576426404000003</v>
      </c>
      <c r="H13" s="27">
        <v>23.808357937</v>
      </c>
      <c r="I13" s="27"/>
      <c r="J13" s="27"/>
      <c r="K13" s="27"/>
      <c r="L13" s="27"/>
      <c r="M13" s="27" t="s">
        <v>86</v>
      </c>
      <c r="N13" s="27">
        <v>3.98554521337985E-6</v>
      </c>
      <c r="O13" s="27">
        <v>4.6121727340068498E-5</v>
      </c>
      <c r="P13" s="27">
        <v>4.6121727340068498E-5</v>
      </c>
      <c r="Q13" s="27">
        <v>8.8362879677243597E-5</v>
      </c>
      <c r="R13" s="27">
        <v>1.81466561916257E-5</v>
      </c>
      <c r="S13" s="27">
        <v>0</v>
      </c>
      <c r="T13" s="27">
        <v>4.1848994416794703E-2</v>
      </c>
      <c r="U13" s="27">
        <v>1.6698335769440599E-4</v>
      </c>
      <c r="V13" s="27">
        <v>5.6280871046148199E-6</v>
      </c>
      <c r="W13" s="27">
        <v>4.2556791051439302E-5</v>
      </c>
      <c r="X13" s="27">
        <v>0</v>
      </c>
      <c r="Y13" s="27">
        <v>1.32961576150398E-4</v>
      </c>
      <c r="Z13" s="27">
        <v>1.32961576150398E-4</v>
      </c>
      <c r="AA13" s="27">
        <v>1.2027789260183901E-6</v>
      </c>
      <c r="AB13" s="27">
        <v>4.6154578018816403E-5</v>
      </c>
      <c r="AC13" s="27">
        <v>0</v>
      </c>
      <c r="AD13" s="27">
        <v>0</v>
      </c>
      <c r="AE13" s="27">
        <v>1.95515590998528E-5</v>
      </c>
      <c r="AF13" s="27">
        <v>5.8432416465219204E-6</v>
      </c>
      <c r="AG13" s="27">
        <v>1.6586892419958401E-6</v>
      </c>
      <c r="AH13" s="27">
        <v>0</v>
      </c>
      <c r="AI13" s="27">
        <v>1.35321946460754E-4</v>
      </c>
      <c r="AJ13" s="27">
        <v>1.38312097312014E-5</v>
      </c>
      <c r="AK13" s="27">
        <v>1.5035593511797399E-4</v>
      </c>
      <c r="AL13" s="27">
        <v>0</v>
      </c>
      <c r="AM13" s="27">
        <v>7.2693088510061304E-5</v>
      </c>
      <c r="AN13" s="27">
        <v>0</v>
      </c>
      <c r="AO13" s="27">
        <v>3.7415547214735798E-4</v>
      </c>
      <c r="AP13" s="27">
        <v>9.3231590028494705E-10</v>
      </c>
      <c r="AQ13" s="27">
        <v>3.2782288066932402E-10</v>
      </c>
      <c r="AR13" s="27">
        <v>1.23320160716943E-6</v>
      </c>
      <c r="AS13" s="27">
        <v>4.1898179533391701E-10</v>
      </c>
      <c r="AT13" s="27">
        <v>0</v>
      </c>
      <c r="AU13" s="27">
        <v>6.0768751687913703E-11</v>
      </c>
      <c r="AV13" s="27">
        <v>2.3174976488698501E-6</v>
      </c>
      <c r="AW13" s="27">
        <v>1.5990278769931101E-6</v>
      </c>
      <c r="AX13" s="27">
        <v>7.1846977187673799E-7</v>
      </c>
      <c r="AY13" s="27">
        <v>0</v>
      </c>
      <c r="AZ13" s="27">
        <v>0</v>
      </c>
      <c r="BA13" s="27">
        <v>6.5421606397813001E-9</v>
      </c>
      <c r="BB13" s="27">
        <v>0</v>
      </c>
      <c r="BC13" s="27">
        <v>7.0200675716639895E-8</v>
      </c>
      <c r="BD13" s="27">
        <v>0</v>
      </c>
      <c r="BE13" s="27">
        <v>1.82453413581573E-9</v>
      </c>
      <c r="BF13" s="27">
        <v>2.8079498668959398E-7</v>
      </c>
      <c r="BG13" s="27">
        <v>8.4247986992730098E-7</v>
      </c>
      <c r="BH13" s="27">
        <v>0</v>
      </c>
      <c r="BI13" s="27">
        <v>4.7176265039655499E-9</v>
      </c>
      <c r="BJ13" s="27">
        <v>6.3968099119804603E-12</v>
      </c>
      <c r="BK13" s="27">
        <v>2.6786474644091302E-7</v>
      </c>
      <c r="BL13" s="27">
        <v>1.2503634755865601E-4</v>
      </c>
      <c r="BM13" s="27">
        <v>0</v>
      </c>
      <c r="BN13" s="27">
        <v>0</v>
      </c>
      <c r="BO13" s="27">
        <v>2.13705396297337E-5</v>
      </c>
      <c r="BP13" s="27">
        <v>1.8039198002612402E-5</v>
      </c>
      <c r="BQ13" s="27">
        <v>1.0705057954000501E-3</v>
      </c>
      <c r="BR13" s="27">
        <v>2.4390969460473801E-5</v>
      </c>
      <c r="BT13" s="36">
        <f t="shared" si="0"/>
        <v>7.9995440490902604E-3</v>
      </c>
      <c r="BU13" s="24">
        <f t="shared" si="1"/>
        <v>-0.99979745005614484</v>
      </c>
      <c r="BV13" s="24">
        <f t="shared" si="2"/>
        <v>-0.99998659287868508</v>
      </c>
      <c r="BW13" s="24">
        <f t="shared" si="3"/>
        <v>-0.99999907919104369</v>
      </c>
      <c r="BX13" s="24">
        <f t="shared" si="4"/>
        <v>-0.999999708313277</v>
      </c>
      <c r="BY13" s="24">
        <f t="shared" si="4"/>
        <v>-0.9999997694805991</v>
      </c>
      <c r="BZ13" s="24">
        <f t="shared" si="5"/>
        <v>-0.99999999287146824</v>
      </c>
      <c r="CA13" s="24">
        <f t="shared" si="6"/>
        <v>-0.99995503655488405</v>
      </c>
      <c r="CB13" s="24" t="str">
        <f t="shared" si="7"/>
        <v/>
      </c>
    </row>
    <row r="14" spans="1:80" x14ac:dyDescent="0.3">
      <c r="A14" s="23" t="s">
        <v>87</v>
      </c>
      <c r="B14" s="27">
        <v>4286.5962624000003</v>
      </c>
      <c r="C14" s="27">
        <v>2.7007923587999998</v>
      </c>
      <c r="D14" s="27">
        <v>12639.360446000001</v>
      </c>
      <c r="E14" s="27">
        <v>1103.1088165000001</v>
      </c>
      <c r="F14" s="27">
        <v>517.56686233000005</v>
      </c>
      <c r="G14" s="27">
        <v>988.15870289999998</v>
      </c>
      <c r="H14" s="27">
        <v>1633.2543731999999</v>
      </c>
      <c r="I14" s="27">
        <v>315.37271107999999</v>
      </c>
      <c r="J14" s="27"/>
      <c r="K14" s="27"/>
      <c r="L14" s="27"/>
      <c r="M14" s="27" t="s">
        <v>180</v>
      </c>
      <c r="N14" s="27">
        <v>1.22773073162783E-2</v>
      </c>
      <c r="O14" s="27">
        <v>0.166668391769242</v>
      </c>
      <c r="P14" s="27">
        <v>0.166668391769242</v>
      </c>
      <c r="Q14" s="27">
        <v>0.27223484486350502</v>
      </c>
      <c r="R14" s="27">
        <v>6.9551417982854398</v>
      </c>
      <c r="S14" s="27">
        <v>28.712703457618701</v>
      </c>
      <c r="T14" s="27">
        <v>187.35936330516901</v>
      </c>
      <c r="U14" s="27">
        <v>0.83399577395790203</v>
      </c>
      <c r="V14" s="27">
        <v>3.6168957196898002</v>
      </c>
      <c r="W14" s="27">
        <v>0.29727050942310501</v>
      </c>
      <c r="X14" s="27">
        <v>0</v>
      </c>
      <c r="Y14" s="27">
        <v>1.6052984519012099</v>
      </c>
      <c r="Z14" s="27">
        <v>1.6052984519012099</v>
      </c>
      <c r="AA14" s="27">
        <v>1.97774035329067E-2</v>
      </c>
      <c r="AB14" s="27">
        <v>2.3374916164927702</v>
      </c>
      <c r="AC14" s="27">
        <v>0</v>
      </c>
      <c r="AD14" s="27">
        <v>0</v>
      </c>
      <c r="AE14" s="27">
        <v>6.1829395487799997E-2</v>
      </c>
      <c r="AF14" s="27">
        <v>1.8001830952586801E-2</v>
      </c>
      <c r="AG14" s="27">
        <v>0.17846637047570099</v>
      </c>
      <c r="AH14" s="27">
        <v>0</v>
      </c>
      <c r="AI14" s="27">
        <v>170.05478930978799</v>
      </c>
      <c r="AJ14" s="27">
        <v>18.875207901144702</v>
      </c>
      <c r="AK14" s="27">
        <v>188.94977461446501</v>
      </c>
      <c r="AL14" s="27">
        <v>0</v>
      </c>
      <c r="AM14" s="27">
        <v>3.4925819143835</v>
      </c>
      <c r="AN14" s="27">
        <v>1.79444633674497E-2</v>
      </c>
      <c r="AO14" s="27">
        <v>79.108565816233593</v>
      </c>
      <c r="AP14" s="27">
        <v>2.8937140384816699E-2</v>
      </c>
      <c r="AQ14" s="27">
        <v>6.6070417169595996E-2</v>
      </c>
      <c r="AR14" s="27">
        <v>3.3669259302126902</v>
      </c>
      <c r="AS14" s="27">
        <v>3.6976283778942597E-2</v>
      </c>
      <c r="AT14" s="27">
        <v>0</v>
      </c>
      <c r="AU14" s="27">
        <v>3.9847942547550898E-2</v>
      </c>
      <c r="AV14" s="27">
        <v>7.2345667921702796</v>
      </c>
      <c r="AW14" s="27">
        <v>6.8071374486516003</v>
      </c>
      <c r="AX14" s="27">
        <v>0.427429343518687</v>
      </c>
      <c r="AY14" s="27">
        <v>5.0103457067742396E-4</v>
      </c>
      <c r="AZ14" s="27">
        <v>0</v>
      </c>
      <c r="BA14" s="27">
        <v>0.206035707160061</v>
      </c>
      <c r="BB14" s="27">
        <v>5.3051005913898504E-4</v>
      </c>
      <c r="BC14" s="27">
        <v>0.64333144948384302</v>
      </c>
      <c r="BD14" s="27">
        <v>0.10239051571619801</v>
      </c>
      <c r="BE14" s="27">
        <v>5.9624278399664998E-2</v>
      </c>
      <c r="BF14" s="27">
        <v>1.8816375601448401</v>
      </c>
      <c r="BG14" s="27">
        <v>5.2631625168271503</v>
      </c>
      <c r="BH14" s="27">
        <v>0.103677458511769</v>
      </c>
      <c r="BI14" s="27">
        <v>0.25269015757535701</v>
      </c>
      <c r="BJ14" s="27">
        <v>1.6599568996400901E-5</v>
      </c>
      <c r="BK14" s="27">
        <v>315.38846281982097</v>
      </c>
      <c r="BL14" s="27">
        <v>23.092148406012001</v>
      </c>
      <c r="BM14" s="27">
        <v>0</v>
      </c>
      <c r="BN14" s="27">
        <v>0</v>
      </c>
      <c r="BO14" s="27">
        <v>3.0902063560376298</v>
      </c>
      <c r="BP14" s="27">
        <v>5.8131611739612001</v>
      </c>
      <c r="BQ14" s="27">
        <v>104.398767616307</v>
      </c>
      <c r="BR14" s="27">
        <v>1.60193708866989</v>
      </c>
      <c r="BT14" s="36">
        <f t="shared" si="0"/>
        <v>1.0467016207487259E-4</v>
      </c>
      <c r="BU14" s="24">
        <f t="shared" si="1"/>
        <v>-0.95629181013649533</v>
      </c>
      <c r="BV14" s="24">
        <f t="shared" si="2"/>
        <v>-0.93392073630014405</v>
      </c>
      <c r="BW14" s="24">
        <f t="shared" si="3"/>
        <v>-0.98505068548193342</v>
      </c>
      <c r="BX14" s="24">
        <f t="shared" si="4"/>
        <v>-0.99344165626821446</v>
      </c>
      <c r="BY14" s="24">
        <f t="shared" si="4"/>
        <v>-0.98684781050701931</v>
      </c>
      <c r="BZ14" s="24">
        <f t="shared" si="5"/>
        <v>-0.6808321761532492</v>
      </c>
      <c r="CA14" s="24">
        <f t="shared" si="6"/>
        <v>-0.9360792970590609</v>
      </c>
      <c r="CB14" s="24">
        <f t="shared" si="7"/>
        <v>-0.74915849394411849</v>
      </c>
    </row>
    <row r="15" spans="1:80" x14ac:dyDescent="0.3">
      <c r="A15" s="17" t="s">
        <v>88</v>
      </c>
      <c r="B15" s="41">
        <v>1648.8589452000001</v>
      </c>
      <c r="C15" s="41">
        <v>7.6969797995000002</v>
      </c>
      <c r="D15" s="41">
        <v>9739.1502443999998</v>
      </c>
      <c r="E15" s="41">
        <v>1271.7318663999999</v>
      </c>
      <c r="F15" s="41">
        <v>507.46065813000001</v>
      </c>
      <c r="G15" s="41">
        <v>2483.561549</v>
      </c>
      <c r="H15" s="41">
        <v>277.55422135988977</v>
      </c>
      <c r="I15" s="41">
        <v>14.561358943</v>
      </c>
      <c r="J15" s="41"/>
      <c r="K15" s="41"/>
      <c r="L15" s="27"/>
      <c r="M15" s="27" t="s">
        <v>88</v>
      </c>
      <c r="N15" s="27">
        <v>1.62347829816409E-3</v>
      </c>
      <c r="O15" s="27">
        <v>1.8787506288992801E-2</v>
      </c>
      <c r="P15" s="27">
        <v>1.8787506288992801E-2</v>
      </c>
      <c r="Q15" s="27">
        <v>3.5997497280047502E-2</v>
      </c>
      <c r="R15" s="27">
        <v>0.68864461130091104</v>
      </c>
      <c r="S15" s="27">
        <v>0</v>
      </c>
      <c r="T15" s="27">
        <v>123.19116744655101</v>
      </c>
      <c r="U15" s="27">
        <v>0.62679470826435402</v>
      </c>
      <c r="V15" s="27">
        <v>1.2078728489883399</v>
      </c>
      <c r="W15" s="27">
        <v>0.83635663450321396</v>
      </c>
      <c r="X15" s="27">
        <v>0</v>
      </c>
      <c r="Y15" s="27">
        <v>5.4161858542414197E-2</v>
      </c>
      <c r="Z15" s="27">
        <v>5.4161858542414197E-2</v>
      </c>
      <c r="AA15" s="27">
        <v>7.6878789448678999</v>
      </c>
      <c r="AB15" s="27">
        <v>0.46532031009661601</v>
      </c>
      <c r="AC15" s="27">
        <v>0.35976604919944499</v>
      </c>
      <c r="AD15" s="27">
        <v>0</v>
      </c>
      <c r="AE15" s="27">
        <v>7.9637550633884103E-3</v>
      </c>
      <c r="AF15" s="27">
        <v>2.38035387082953E-3</v>
      </c>
      <c r="AG15" s="27">
        <v>1.3556973041882201</v>
      </c>
      <c r="AH15" s="27">
        <v>0</v>
      </c>
      <c r="AI15" s="27">
        <v>1052.6463166829201</v>
      </c>
      <c r="AJ15" s="27">
        <v>109.27279679447901</v>
      </c>
      <c r="AK15" s="27">
        <v>1169.60699242227</v>
      </c>
      <c r="AL15" s="27">
        <v>0</v>
      </c>
      <c r="AM15" s="27">
        <v>1.1344065655186</v>
      </c>
      <c r="AN15" s="27">
        <v>0</v>
      </c>
      <c r="AO15" s="27">
        <v>20.300568194302102</v>
      </c>
      <c r="AP15" s="27">
        <v>1.01979789877477</v>
      </c>
      <c r="AQ15" s="27">
        <v>7.4115852885574501E-4</v>
      </c>
      <c r="AR15" s="27">
        <v>6.5621123585597099</v>
      </c>
      <c r="AS15" s="27">
        <v>4.2460336535546601E-2</v>
      </c>
      <c r="AT15" s="27">
        <v>0</v>
      </c>
      <c r="AU15" s="27">
        <v>1.3738603482200401E-4</v>
      </c>
      <c r="AV15" s="27">
        <v>61.708264426463202</v>
      </c>
      <c r="AW15" s="27">
        <v>56.827235532687403</v>
      </c>
      <c r="AX15" s="27">
        <v>4.8810288937758104</v>
      </c>
      <c r="AY15" s="27">
        <v>0.17737378814685001</v>
      </c>
      <c r="AZ15" s="27">
        <v>0</v>
      </c>
      <c r="BA15" s="27">
        <v>13.2963669800536</v>
      </c>
      <c r="BB15" s="27">
        <v>0</v>
      </c>
      <c r="BC15" s="27">
        <v>5.81956214002654</v>
      </c>
      <c r="BD15" s="27">
        <v>0</v>
      </c>
      <c r="BE15" s="27">
        <v>4.1251986088835201E-3</v>
      </c>
      <c r="BF15" s="27">
        <v>23.278245484658601</v>
      </c>
      <c r="BG15" s="27">
        <v>1.3666862332574099</v>
      </c>
      <c r="BH15" s="27">
        <v>0.181146083764612</v>
      </c>
      <c r="BI15" s="27">
        <v>6.4376044280934996</v>
      </c>
      <c r="BJ15" s="27">
        <v>7.5622909009738903E-3</v>
      </c>
      <c r="BK15" s="27">
        <v>406.98200073414</v>
      </c>
      <c r="BL15" s="27">
        <v>9.5775085765273307</v>
      </c>
      <c r="BM15" s="27">
        <v>0</v>
      </c>
      <c r="BN15" s="27">
        <v>0</v>
      </c>
      <c r="BO15" s="27">
        <v>4.0067950012837299</v>
      </c>
      <c r="BP15" s="27">
        <v>3.7873299683612398</v>
      </c>
      <c r="BQ15" s="27">
        <v>37.502939113852001</v>
      </c>
      <c r="BR15" s="27">
        <v>4.2013052703594704</v>
      </c>
      <c r="BT15" s="36">
        <f t="shared" si="0"/>
        <v>6.5730446164195813E-3</v>
      </c>
      <c r="BU15" s="24">
        <f t="shared" si="1"/>
        <v>-0.92528701875610808</v>
      </c>
      <c r="BV15" s="24">
        <f t="shared" si="2"/>
        <v>-0.82386632945609573</v>
      </c>
      <c r="BW15" s="24">
        <f t="shared" si="3"/>
        <v>-0.87990666915783611</v>
      </c>
      <c r="BX15" s="24">
        <f t="shared" si="4"/>
        <v>-0.95147698500223465</v>
      </c>
      <c r="BY15" s="24">
        <f t="shared" si="4"/>
        <v>-0.88801647059282074</v>
      </c>
      <c r="BZ15" s="24">
        <f t="shared" si="5"/>
        <v>-0.8361296900823697</v>
      </c>
      <c r="CA15" s="24">
        <f t="shared" si="6"/>
        <v>-0.8648806747376977</v>
      </c>
      <c r="CB15" s="24">
        <f t="shared" si="7"/>
        <v>0.39413967293630098</v>
      </c>
    </row>
    <row r="16" spans="1:80" x14ac:dyDescent="0.3">
      <c r="A16" s="21" t="s">
        <v>89</v>
      </c>
      <c r="B16" s="27">
        <v>310.37820736999998</v>
      </c>
      <c r="C16" s="27">
        <v>17.939331609</v>
      </c>
      <c r="D16" s="27">
        <v>1115.4353475999999</v>
      </c>
      <c r="E16" s="27">
        <v>1248.9167828</v>
      </c>
      <c r="F16" s="27">
        <v>829.86894594</v>
      </c>
      <c r="G16" s="27">
        <v>2404.6465635</v>
      </c>
      <c r="H16" s="27">
        <v>2432.7157379</v>
      </c>
      <c r="I16" s="27"/>
      <c r="J16" s="27"/>
      <c r="K16" s="27"/>
      <c r="L16" s="27"/>
      <c r="M16" s="27" t="s">
        <v>181</v>
      </c>
      <c r="N16" s="27">
        <v>171.85732213325099</v>
      </c>
      <c r="O16" s="27">
        <v>7.6523790257446098</v>
      </c>
      <c r="P16" s="27">
        <v>7.6523790257446098</v>
      </c>
      <c r="Q16" s="27">
        <v>2.4825332012235499</v>
      </c>
      <c r="R16" s="27">
        <v>30.930738130206301</v>
      </c>
      <c r="S16" s="27">
        <v>128.12615488774</v>
      </c>
      <c r="T16" s="27">
        <v>311.239335474021</v>
      </c>
      <c r="U16" s="27">
        <v>39.3993643464134</v>
      </c>
      <c r="V16" s="27">
        <v>15.0927109570223</v>
      </c>
      <c r="W16" s="27">
        <v>19.504116395039901</v>
      </c>
      <c r="X16" s="27">
        <v>1.2666055356631301</v>
      </c>
      <c r="Y16" s="27">
        <v>16.170307809525301</v>
      </c>
      <c r="Z16" s="27">
        <v>16.170307809525301</v>
      </c>
      <c r="AA16" s="27">
        <v>0</v>
      </c>
      <c r="AB16" s="27">
        <v>18.8559047042103</v>
      </c>
      <c r="AC16" s="27">
        <v>1.1406846569893001E-2</v>
      </c>
      <c r="AD16" s="27">
        <v>45.761562327071204</v>
      </c>
      <c r="AE16" s="27">
        <v>45.124238854635799</v>
      </c>
      <c r="AF16" s="27">
        <v>0.23033165257108701</v>
      </c>
      <c r="AG16" s="27">
        <v>17.991141426941599</v>
      </c>
      <c r="AH16" s="27">
        <v>0</v>
      </c>
      <c r="AI16" s="27">
        <v>1006.7787558035</v>
      </c>
      <c r="AJ16" s="27">
        <v>111.86402072388699</v>
      </c>
      <c r="AK16" s="27">
        <v>1118.64277652738</v>
      </c>
      <c r="AL16" s="27">
        <v>3.9799131242769403E-2</v>
      </c>
      <c r="AM16" s="27">
        <v>36.507060770679502</v>
      </c>
      <c r="AN16" s="27">
        <v>13.824406590497</v>
      </c>
      <c r="AO16" s="27">
        <v>1137.4507416695201</v>
      </c>
      <c r="AP16" s="27">
        <v>81.733577924722795</v>
      </c>
      <c r="AQ16" s="27">
        <v>15.466765101583499</v>
      </c>
      <c r="AR16" s="27">
        <v>23.263602569707299</v>
      </c>
      <c r="AS16" s="27">
        <v>9.9333367297739592</v>
      </c>
      <c r="AT16" s="27">
        <v>23.7378864884626</v>
      </c>
      <c r="AU16" s="27">
        <v>30.996100167134799</v>
      </c>
      <c r="AV16" s="27">
        <v>1252.28352129163</v>
      </c>
      <c r="AW16" s="27">
        <v>832.09631817429897</v>
      </c>
      <c r="AX16" s="27">
        <v>420.187203117335</v>
      </c>
      <c r="AY16" s="27">
        <v>0.82215701372928196</v>
      </c>
      <c r="AZ16" s="27">
        <v>0.701362729796014</v>
      </c>
      <c r="BA16" s="27">
        <v>273.30862791359999</v>
      </c>
      <c r="BB16" s="27">
        <v>13.238894379827601</v>
      </c>
      <c r="BC16" s="27">
        <v>45.866890001708597</v>
      </c>
      <c r="BD16" s="27">
        <v>11.4547963284225</v>
      </c>
      <c r="BE16" s="27">
        <v>20.909994482448401</v>
      </c>
      <c r="BF16" s="27">
        <v>114.708141139459</v>
      </c>
      <c r="BG16" s="27">
        <v>1.7998135548596701</v>
      </c>
      <c r="BH16" s="27">
        <v>40.019970180040403</v>
      </c>
      <c r="BI16" s="27">
        <v>105.29331306822699</v>
      </c>
      <c r="BJ16" s="27">
        <v>6.8164953651570297</v>
      </c>
      <c r="BK16" s="27">
        <v>2411.5435081260698</v>
      </c>
      <c r="BL16" s="27">
        <v>608.39115976424898</v>
      </c>
      <c r="BM16" s="27">
        <v>37.593281396663301</v>
      </c>
      <c r="BN16" s="27">
        <v>1.43154717084274E-2</v>
      </c>
      <c r="BO16" s="27">
        <v>374.55544821296797</v>
      </c>
      <c r="BP16" s="27">
        <v>184.076409564611</v>
      </c>
      <c r="BQ16" s="27">
        <v>2439.3195300102998</v>
      </c>
      <c r="BR16" s="27">
        <v>289.148682719774</v>
      </c>
      <c r="BT16" s="36">
        <f t="shared" si="0"/>
        <v>0</v>
      </c>
      <c r="BU16" s="24">
        <f t="shared" si="1"/>
        <v>2.7744477014601562E-3</v>
      </c>
      <c r="BV16" s="24">
        <f t="shared" si="2"/>
        <v>2.8880573184569941E-3</v>
      </c>
      <c r="BW16" s="24">
        <f t="shared" si="3"/>
        <v>2.8754951457126291E-3</v>
      </c>
      <c r="BX16" s="24">
        <f t="shared" si="4"/>
        <v>2.6957268394472173E-3</v>
      </c>
      <c r="BY16" s="24">
        <f t="shared" si="4"/>
        <v>2.6840048000302073E-3</v>
      </c>
      <c r="BZ16" s="24">
        <f t="shared" si="5"/>
        <v>2.868173947372642E-3</v>
      </c>
      <c r="CA16" s="24">
        <f t="shared" si="6"/>
        <v>2.7145761452591144E-3</v>
      </c>
    </row>
    <row r="17" spans="1:79" x14ac:dyDescent="0.3">
      <c r="A17" s="57" t="s">
        <v>90</v>
      </c>
      <c r="B17" s="27">
        <v>27949.895635000001</v>
      </c>
      <c r="C17" s="27">
        <v>450.00564645999998</v>
      </c>
      <c r="D17" s="27">
        <v>57006.914205000001</v>
      </c>
      <c r="E17" s="27">
        <v>6205.7852327000001</v>
      </c>
      <c r="F17" s="27">
        <v>5810.3436197000001</v>
      </c>
      <c r="G17" s="27">
        <v>26050.836780000001</v>
      </c>
      <c r="H17" s="27">
        <v>17239.971683</v>
      </c>
      <c r="I17" s="27"/>
      <c r="J17" s="27"/>
      <c r="K17" s="27"/>
      <c r="L17" s="27"/>
      <c r="M17" s="27" t="s">
        <v>336</v>
      </c>
      <c r="N17" s="27">
        <v>484.78799874902597</v>
      </c>
      <c r="O17" s="27">
        <v>45.450874213460096</v>
      </c>
      <c r="P17" s="27">
        <v>37.549662276629903</v>
      </c>
      <c r="Q17" s="27">
        <v>44.974058420278098</v>
      </c>
      <c r="R17" s="27">
        <v>472.37512049504397</v>
      </c>
      <c r="S17" s="27">
        <v>6300.8952295015797</v>
      </c>
      <c r="T17" s="27">
        <v>28006.6117852477</v>
      </c>
      <c r="U17" s="27">
        <v>284.53241230185603</v>
      </c>
      <c r="V17" s="27">
        <v>132.706232953719</v>
      </c>
      <c r="W17" s="27">
        <v>98.5609298915724</v>
      </c>
      <c r="X17" s="27">
        <v>229.92999412254201</v>
      </c>
      <c r="Y17" s="27">
        <v>1407.2721708766801</v>
      </c>
      <c r="Z17" s="27">
        <v>1407.2721708766801</v>
      </c>
      <c r="AA17" s="27">
        <v>289.786264118124</v>
      </c>
      <c r="AB17" s="27">
        <v>661.19178439491395</v>
      </c>
      <c r="AC17" s="27">
        <v>19.751141271541201</v>
      </c>
      <c r="AD17" s="27">
        <v>294.638445215253</v>
      </c>
      <c r="AE17" s="27">
        <v>94.7098432031014</v>
      </c>
      <c r="AF17" s="27">
        <v>4.4389162243843199</v>
      </c>
      <c r="AG17" s="27">
        <v>451.02030173558802</v>
      </c>
      <c r="AH17" s="27">
        <v>0</v>
      </c>
      <c r="AI17" s="27">
        <v>51425.197178524701</v>
      </c>
      <c r="AJ17" s="27">
        <v>5424.1264864829</v>
      </c>
      <c r="AK17" s="27">
        <v>57139.1099291258</v>
      </c>
      <c r="AL17" s="27">
        <v>11.8094657538385</v>
      </c>
      <c r="AM17" s="27">
        <v>287.56545054151002</v>
      </c>
      <c r="AN17" s="27">
        <v>28.680708841085298</v>
      </c>
      <c r="AO17" s="27">
        <v>7437.6256092560898</v>
      </c>
      <c r="AP17" s="27">
        <v>40.171230884549303</v>
      </c>
      <c r="AQ17" s="27">
        <v>77.747381140561203</v>
      </c>
      <c r="AR17" s="27">
        <v>2263.3430112931701</v>
      </c>
      <c r="AS17" s="27">
        <v>43.316290648544602</v>
      </c>
      <c r="AT17" s="27">
        <v>2.0759026725530099</v>
      </c>
      <c r="AU17" s="27">
        <v>16.856280278002799</v>
      </c>
      <c r="AV17" s="27">
        <v>6220.0278220616401</v>
      </c>
      <c r="AW17" s="27">
        <v>5823.5767587173405</v>
      </c>
      <c r="AX17" s="27">
        <v>396.45106334430102</v>
      </c>
      <c r="AY17" s="27">
        <v>0.36397662108610901</v>
      </c>
      <c r="AZ17" s="27">
        <v>0.14299815032214999</v>
      </c>
      <c r="BA17" s="27">
        <v>339.55488792252902</v>
      </c>
      <c r="BB17" s="27">
        <v>20.3827149390698</v>
      </c>
      <c r="BC17" s="27">
        <v>617.58357381349902</v>
      </c>
      <c r="BD17" s="27">
        <v>116.714844636981</v>
      </c>
      <c r="BE17" s="27">
        <v>67.278082279799605</v>
      </c>
      <c r="BF17" s="27">
        <v>1721.4919837739801</v>
      </c>
      <c r="BG17" s="27">
        <v>286.235907418821</v>
      </c>
      <c r="BH17" s="27">
        <v>77.9029863148087</v>
      </c>
      <c r="BI17" s="27">
        <v>351.83496993446698</v>
      </c>
      <c r="BJ17" s="27">
        <v>38.134934572330899</v>
      </c>
      <c r="BK17" s="27">
        <v>26117.860555454401</v>
      </c>
      <c r="BL17" s="27">
        <v>4739.8036587092402</v>
      </c>
      <c r="BM17" s="27">
        <v>111.921306190358</v>
      </c>
      <c r="BN17" s="27">
        <v>55.141390736532401</v>
      </c>
      <c r="BO17" s="27">
        <v>2231.6762393273002</v>
      </c>
      <c r="BP17" s="27">
        <v>1134.0264118652699</v>
      </c>
      <c r="BQ17" s="27">
        <v>17284.850015156699</v>
      </c>
      <c r="BR17" s="27">
        <v>1556.4572354306899</v>
      </c>
      <c r="BT17" s="36">
        <f t="shared" si="0"/>
        <v>5.0715921980158431E-3</v>
      </c>
      <c r="BU17" s="24">
        <f t="shared" si="1"/>
        <v>2.029207943684662E-3</v>
      </c>
      <c r="BV17" s="24">
        <f t="shared" si="2"/>
        <v>2.2547612092645845E-3</v>
      </c>
      <c r="BW17" s="24">
        <f t="shared" si="3"/>
        <v>2.3189419383483141E-3</v>
      </c>
      <c r="BX17" s="24">
        <f t="shared" si="4"/>
        <v>2.2950503163712325E-3</v>
      </c>
      <c r="BY17" s="24">
        <f t="shared" si="4"/>
        <v>2.2775140135384312E-3</v>
      </c>
      <c r="BZ17" s="24">
        <f t="shared" si="5"/>
        <v>2.5728070088656698E-3</v>
      </c>
      <c r="CA17" s="24">
        <f t="shared" si="6"/>
        <v>2.6031557929386009E-3</v>
      </c>
    </row>
    <row r="18" spans="1:79" x14ac:dyDescent="0.3">
      <c r="A18" s="21" t="s">
        <v>91</v>
      </c>
      <c r="B18" s="27">
        <v>9349.0904900000005</v>
      </c>
      <c r="C18" s="27">
        <v>90.242118955999999</v>
      </c>
      <c r="D18" s="27">
        <v>26951.680908999999</v>
      </c>
      <c r="E18" s="27">
        <v>2286.0817821000001</v>
      </c>
      <c r="F18" s="27">
        <v>2000.9033147</v>
      </c>
      <c r="G18" s="27">
        <v>22361.505415</v>
      </c>
      <c r="H18" s="27">
        <v>1641.1714371999999</v>
      </c>
      <c r="I18" s="27"/>
      <c r="J18" s="27"/>
      <c r="K18" s="27"/>
      <c r="L18" s="27"/>
      <c r="M18" s="27" t="s">
        <v>182</v>
      </c>
      <c r="N18" s="27">
        <v>12.8629549828006</v>
      </c>
      <c r="O18" s="27">
        <v>8.56980626690153</v>
      </c>
      <c r="P18" s="27">
        <v>8.30948711764702</v>
      </c>
      <c r="Q18" s="27">
        <v>8.7491825194530701</v>
      </c>
      <c r="R18" s="27">
        <v>47.260195243171701</v>
      </c>
      <c r="S18" s="27">
        <v>102.161265754458</v>
      </c>
      <c r="T18" s="27">
        <v>9366.4590482474705</v>
      </c>
      <c r="U18" s="27">
        <v>62.2994732565436</v>
      </c>
      <c r="V18" s="27">
        <v>37.541009379181602</v>
      </c>
      <c r="W18" s="27">
        <v>37.171723358821303</v>
      </c>
      <c r="X18" s="27">
        <v>6.7480159195366403</v>
      </c>
      <c r="Y18" s="27">
        <v>21.7911044661906</v>
      </c>
      <c r="Z18" s="27">
        <v>21.7911044661906</v>
      </c>
      <c r="AA18" s="27">
        <v>165.215368382413</v>
      </c>
      <c r="AB18" s="27">
        <v>28.967782134848701</v>
      </c>
      <c r="AC18" s="27">
        <v>7.7210170672729301</v>
      </c>
      <c r="AD18" s="27">
        <v>4.3885294529605101</v>
      </c>
      <c r="AE18" s="27">
        <v>6.2822018703256797</v>
      </c>
      <c r="AF18" s="27">
        <v>0.97367063056844305</v>
      </c>
      <c r="AG18" s="27">
        <v>90.5123147020728</v>
      </c>
      <c r="AH18" s="27">
        <v>0</v>
      </c>
      <c r="AI18" s="27">
        <v>24315.395902809199</v>
      </c>
      <c r="AJ18" s="27">
        <v>2536.4949916934202</v>
      </c>
      <c r="AK18" s="27">
        <v>27017.106262885001</v>
      </c>
      <c r="AL18" s="27">
        <v>1.7051884430078701</v>
      </c>
      <c r="AM18" s="27">
        <v>64.537355715884701</v>
      </c>
      <c r="AN18" s="27">
        <v>6.5508708808016403E-3</v>
      </c>
      <c r="AO18" s="27">
        <v>746.78044167564894</v>
      </c>
      <c r="AP18" s="27">
        <v>1.1267220917012499</v>
      </c>
      <c r="AQ18" s="27">
        <v>1.20693484634335</v>
      </c>
      <c r="AR18" s="27">
        <v>1338.4483360393899</v>
      </c>
      <c r="AS18" s="27">
        <v>0.53801866172831303</v>
      </c>
      <c r="AT18" s="27">
        <v>2.7196283007324801E-3</v>
      </c>
      <c r="AU18" s="27">
        <v>8.7291443189647197E-2</v>
      </c>
      <c r="AV18" s="27">
        <v>2291.7912185237401</v>
      </c>
      <c r="AW18" s="27">
        <v>2005.8056663331699</v>
      </c>
      <c r="AX18" s="27">
        <v>285.98555219056698</v>
      </c>
      <c r="AY18" s="27">
        <v>6.2715653367284704E-3</v>
      </c>
      <c r="AZ18" s="27">
        <v>1.05034504538765E-2</v>
      </c>
      <c r="BA18" s="27">
        <v>153.29234174109999</v>
      </c>
      <c r="BB18" s="27">
        <v>1.4856085583425599E-3</v>
      </c>
      <c r="BC18" s="27">
        <v>77.205585356790394</v>
      </c>
      <c r="BD18" s="27">
        <v>2.9760181219927501E-3</v>
      </c>
      <c r="BE18" s="27">
        <v>1.9762981107491799</v>
      </c>
      <c r="BF18" s="27">
        <v>307.06334648280102</v>
      </c>
      <c r="BG18" s="27">
        <v>34.124333643616701</v>
      </c>
      <c r="BH18" s="27">
        <v>0.200980795648077</v>
      </c>
      <c r="BI18" s="27">
        <v>124.44820812336999</v>
      </c>
      <c r="BJ18" s="27">
        <v>0.18109549870941399</v>
      </c>
      <c r="BK18" s="27">
        <v>22425.344661781601</v>
      </c>
      <c r="BL18" s="27">
        <v>451.06880063118803</v>
      </c>
      <c r="BM18" s="27">
        <v>157.85221172484</v>
      </c>
      <c r="BN18" s="27">
        <v>2.9637314037145699</v>
      </c>
      <c r="BO18" s="27">
        <v>144.661819793001</v>
      </c>
      <c r="BP18" s="27">
        <v>121.736439347879</v>
      </c>
      <c r="BQ18" s="27">
        <v>1645.04890587917</v>
      </c>
      <c r="BR18" s="27">
        <v>146.097143724494</v>
      </c>
      <c r="BT18" s="36">
        <f t="shared" si="0"/>
        <v>6.1152133309472579E-3</v>
      </c>
      <c r="BU18" s="24">
        <f t="shared" si="1"/>
        <v>1.8577805259289977E-3</v>
      </c>
      <c r="BV18" s="24">
        <f t="shared" si="2"/>
        <v>2.9941201425527511E-3</v>
      </c>
      <c r="BW18" s="24">
        <f t="shared" si="3"/>
        <v>2.4275055090591771E-3</v>
      </c>
      <c r="BX18" s="24">
        <f t="shared" si="4"/>
        <v>2.4974768918788822E-3</v>
      </c>
      <c r="BY18" s="24">
        <f t="shared" si="4"/>
        <v>2.4500692248115691E-3</v>
      </c>
      <c r="BZ18" s="24">
        <f t="shared" si="5"/>
        <v>2.8548724961414279E-3</v>
      </c>
      <c r="CA18" s="24">
        <f t="shared" si="6"/>
        <v>2.3626225702449602E-3</v>
      </c>
    </row>
    <row r="19" spans="1:79" x14ac:dyDescent="0.3">
      <c r="A19" s="21" t="s">
        <v>92</v>
      </c>
      <c r="B19" s="27">
        <v>15465.683102000001</v>
      </c>
      <c r="C19" s="27">
        <v>445.88666969000002</v>
      </c>
      <c r="D19" s="27">
        <v>109752.52292</v>
      </c>
      <c r="E19" s="27">
        <v>10815.849389000001</v>
      </c>
      <c r="F19" s="27">
        <v>9593.8037874000001</v>
      </c>
      <c r="G19" s="27">
        <v>640700.82796000002</v>
      </c>
      <c r="H19" s="27">
        <v>6127.5098392</v>
      </c>
      <c r="I19" s="27"/>
      <c r="J19" s="27"/>
      <c r="K19" s="27"/>
      <c r="L19" s="27"/>
      <c r="M19" s="27" t="s">
        <v>183</v>
      </c>
      <c r="N19" s="27">
        <v>3.3328176511027001</v>
      </c>
      <c r="O19" s="27">
        <v>2.7673024604042298</v>
      </c>
      <c r="P19" s="27">
        <v>2.7607349987536298</v>
      </c>
      <c r="Q19" s="27">
        <v>0.96143994687412004</v>
      </c>
      <c r="R19" s="27">
        <v>443.73911992045402</v>
      </c>
      <c r="S19" s="27">
        <v>4123.7130264587204</v>
      </c>
      <c r="T19" s="27">
        <v>15505.771757149399</v>
      </c>
      <c r="U19" s="27">
        <v>172.70595924704199</v>
      </c>
      <c r="V19" s="27">
        <v>175.86570950500499</v>
      </c>
      <c r="W19" s="27">
        <v>64.088704779389204</v>
      </c>
      <c r="X19" s="27">
        <v>117.486473408113</v>
      </c>
      <c r="Y19" s="27">
        <v>569.66856102134795</v>
      </c>
      <c r="Z19" s="27">
        <v>569.66856102134795</v>
      </c>
      <c r="AA19" s="27">
        <v>593.48043730925701</v>
      </c>
      <c r="AB19" s="27">
        <v>37.849047925238096</v>
      </c>
      <c r="AC19" s="27">
        <v>23.885023839329701</v>
      </c>
      <c r="AD19" s="27">
        <v>0.15374811516283801</v>
      </c>
      <c r="AE19" s="27">
        <v>0.16058311957737401</v>
      </c>
      <c r="AF19" s="27">
        <v>0.11489646488047001</v>
      </c>
      <c r="AG19" s="27">
        <v>447.58111432618398</v>
      </c>
      <c r="AH19" s="27">
        <v>0</v>
      </c>
      <c r="AI19" s="27">
        <v>99021.588788638794</v>
      </c>
      <c r="AJ19" s="27">
        <v>10408.9273849616</v>
      </c>
      <c r="AK19" s="27">
        <v>110023.996610909</v>
      </c>
      <c r="AL19" s="27">
        <v>4.3586205768217097E-2</v>
      </c>
      <c r="AM19" s="27">
        <v>107.203863614813</v>
      </c>
      <c r="AN19" s="27">
        <v>41.458005028257801</v>
      </c>
      <c r="AO19" s="27">
        <v>3152.8854101441498</v>
      </c>
      <c r="AP19" s="27">
        <v>42.383867980466903</v>
      </c>
      <c r="AQ19" s="27">
        <v>87.051709899259905</v>
      </c>
      <c r="AR19" s="27">
        <v>4403.6043153275205</v>
      </c>
      <c r="AS19" s="27">
        <v>54.1259978098403</v>
      </c>
      <c r="AT19" s="27">
        <v>0.158098315117643</v>
      </c>
      <c r="AU19" s="27">
        <v>66.329574618209094</v>
      </c>
      <c r="AV19" s="27">
        <v>10845.7727156929</v>
      </c>
      <c r="AW19" s="27">
        <v>9619.3209329805195</v>
      </c>
      <c r="AX19" s="27">
        <v>1226.45178271246</v>
      </c>
      <c r="AY19" s="27">
        <v>1.78553007335879</v>
      </c>
      <c r="AZ19" s="27">
        <v>0.314703537315982</v>
      </c>
      <c r="BA19" s="27">
        <v>668.35169421077103</v>
      </c>
      <c r="BB19" s="27">
        <v>2.0332524868687099</v>
      </c>
      <c r="BC19" s="27">
        <v>847.46757945093805</v>
      </c>
      <c r="BD19" s="27">
        <v>130.63567715780101</v>
      </c>
      <c r="BE19" s="27">
        <v>76.324993263424602</v>
      </c>
      <c r="BF19" s="27">
        <v>2475.7908316850398</v>
      </c>
      <c r="BG19" s="27">
        <v>380.271523036514</v>
      </c>
      <c r="BH19" s="27">
        <v>194.80939640353401</v>
      </c>
      <c r="BI19" s="27">
        <v>525.84065762705598</v>
      </c>
      <c r="BJ19" s="27">
        <v>0.85504810573113799</v>
      </c>
      <c r="BK19" s="27">
        <v>642453.35147908097</v>
      </c>
      <c r="BL19" s="27">
        <v>2068.62341148216</v>
      </c>
      <c r="BM19" s="27">
        <v>248.74701071997401</v>
      </c>
      <c r="BN19" s="27">
        <v>7.5758475188809501E-2</v>
      </c>
      <c r="BO19" s="27">
        <v>433.61754881467601</v>
      </c>
      <c r="BP19" s="27">
        <v>276.722694006398</v>
      </c>
      <c r="BQ19" s="27">
        <v>6144.5321472484602</v>
      </c>
      <c r="BR19" s="27">
        <v>316.96211682578598</v>
      </c>
      <c r="BT19" s="36">
        <f t="shared" si="0"/>
        <v>5.3940999744633237E-3</v>
      </c>
      <c r="BU19" s="24">
        <f t="shared" si="1"/>
        <v>2.5921037489908486E-3</v>
      </c>
      <c r="BV19" s="24">
        <f t="shared" si="2"/>
        <v>3.8001688576202826E-3</v>
      </c>
      <c r="BW19" s="24">
        <f t="shared" si="3"/>
        <v>2.4735075211608521E-3</v>
      </c>
      <c r="BX19" s="24">
        <f t="shared" si="4"/>
        <v>2.7666182855071398E-3</v>
      </c>
      <c r="BY19" s="24">
        <f t="shared" si="4"/>
        <v>2.6597527055986113E-3</v>
      </c>
      <c r="BZ19" s="24">
        <f t="shared" si="5"/>
        <v>2.7353227007072948E-3</v>
      </c>
      <c r="CA19" s="24">
        <f t="shared" si="6"/>
        <v>2.7780139885801684E-3</v>
      </c>
    </row>
    <row r="20" spans="1:79" x14ac:dyDescent="0.3">
      <c r="A20" s="57" t="s">
        <v>93</v>
      </c>
      <c r="B20" s="27">
        <v>34553.219631</v>
      </c>
      <c r="C20" s="27">
        <v>1623.9063324000001</v>
      </c>
      <c r="D20" s="27">
        <v>233908.94034</v>
      </c>
      <c r="E20" s="27">
        <v>28313.011779</v>
      </c>
      <c r="F20" s="27">
        <v>23251.279600000002</v>
      </c>
      <c r="G20" s="27">
        <v>279079.95903999999</v>
      </c>
      <c r="H20" s="27">
        <v>8277.1704458000004</v>
      </c>
      <c r="I20" s="27"/>
      <c r="J20" s="27"/>
      <c r="K20" s="27"/>
      <c r="L20" s="27"/>
      <c r="M20" s="27" t="s">
        <v>184</v>
      </c>
      <c r="N20" s="27">
        <v>659.16558234932302</v>
      </c>
      <c r="O20" s="27">
        <v>18.5399593757551</v>
      </c>
      <c r="P20" s="27">
        <v>18.237563820353099</v>
      </c>
      <c r="Q20" s="27">
        <v>13.6904728876469</v>
      </c>
      <c r="R20" s="27">
        <v>86.523077525744696</v>
      </c>
      <c r="S20" s="27">
        <v>720.14930243035701</v>
      </c>
      <c r="T20" s="27">
        <v>34648.517532556099</v>
      </c>
      <c r="U20" s="27">
        <v>75.804205960045394</v>
      </c>
      <c r="V20" s="27">
        <v>102.292981053788</v>
      </c>
      <c r="W20" s="27">
        <v>97.354095289715502</v>
      </c>
      <c r="X20" s="27">
        <v>13.2971631965263</v>
      </c>
      <c r="Y20" s="27">
        <v>262.94308217734999</v>
      </c>
      <c r="Z20" s="27">
        <v>262.94308217734999</v>
      </c>
      <c r="AA20" s="27">
        <v>0</v>
      </c>
      <c r="AB20" s="27">
        <v>34.432668624434299</v>
      </c>
      <c r="AC20" s="27">
        <v>2.1030272742709601</v>
      </c>
      <c r="AD20" s="27">
        <v>208.61443223165</v>
      </c>
      <c r="AE20" s="27">
        <v>49.7187749954956</v>
      </c>
      <c r="AF20" s="27">
        <v>1.279180467615</v>
      </c>
      <c r="AG20" s="27">
        <v>1628.7481993170099</v>
      </c>
      <c r="AH20" s="27">
        <v>0</v>
      </c>
      <c r="AI20" s="27">
        <v>211097.077874129</v>
      </c>
      <c r="AJ20" s="27">
        <v>23455.254531138598</v>
      </c>
      <c r="AK20" s="27">
        <v>234552.33240526699</v>
      </c>
      <c r="AL20" s="27">
        <v>2.37806718958208</v>
      </c>
      <c r="AM20" s="27">
        <v>109.16221716464599</v>
      </c>
      <c r="AN20" s="27">
        <v>1046.6136515058299</v>
      </c>
      <c r="AO20" s="27">
        <v>4440.3154470089803</v>
      </c>
      <c r="AP20" s="27">
        <v>699.63341780052201</v>
      </c>
      <c r="AQ20" s="27">
        <v>70.576606162800203</v>
      </c>
      <c r="AR20" s="27">
        <v>830.26884135727403</v>
      </c>
      <c r="AS20" s="27">
        <v>709.84807083960595</v>
      </c>
      <c r="AT20" s="27">
        <v>34.5350106968259</v>
      </c>
      <c r="AU20" s="27">
        <v>172.330212907234</v>
      </c>
      <c r="AV20" s="27">
        <v>28390.514340305701</v>
      </c>
      <c r="AW20" s="27">
        <v>23315.012171267401</v>
      </c>
      <c r="AX20" s="27">
        <v>5075.50216903829</v>
      </c>
      <c r="AY20" s="27">
        <v>5.0434016473155996</v>
      </c>
      <c r="AZ20" s="27">
        <v>16.378102505200101</v>
      </c>
      <c r="BA20" s="27">
        <v>12246.5870205836</v>
      </c>
      <c r="BB20" s="27">
        <v>44.831130994251403</v>
      </c>
      <c r="BC20" s="27">
        <v>575.06482495598902</v>
      </c>
      <c r="BD20" s="27">
        <v>104.887231440775</v>
      </c>
      <c r="BE20" s="27">
        <v>64.715838923020101</v>
      </c>
      <c r="BF20" s="27">
        <v>1436.4883279411499</v>
      </c>
      <c r="BG20" s="27">
        <v>50.524920617208203</v>
      </c>
      <c r="BH20" s="27">
        <v>1623.10600579639</v>
      </c>
      <c r="BI20" s="27">
        <v>3505.7735611088201</v>
      </c>
      <c r="BJ20" s="27">
        <v>128.33091410071501</v>
      </c>
      <c r="BK20" s="27">
        <v>279855.17614692298</v>
      </c>
      <c r="BL20" s="27">
        <v>2576.3277066616702</v>
      </c>
      <c r="BM20" s="27">
        <v>6387.0840967259001</v>
      </c>
      <c r="BN20" s="27">
        <v>11.154893110255101</v>
      </c>
      <c r="BO20" s="27">
        <v>1102.3611670437599</v>
      </c>
      <c r="BP20" s="27">
        <v>673.803218679206</v>
      </c>
      <c r="BQ20" s="27">
        <v>8299.3752506710298</v>
      </c>
      <c r="BR20" s="27">
        <v>726.49322374277699</v>
      </c>
      <c r="BT20" s="36">
        <f t="shared" si="0"/>
        <v>0</v>
      </c>
      <c r="BU20" s="24">
        <f t="shared" si="1"/>
        <v>2.7580035253965572E-3</v>
      </c>
      <c r="BV20" s="24">
        <f t="shared" si="2"/>
        <v>2.9816171169515407E-3</v>
      </c>
      <c r="BW20" s="24">
        <f t="shared" si="3"/>
        <v>2.750609123070645E-3</v>
      </c>
      <c r="BX20" s="24">
        <f t="shared" si="4"/>
        <v>2.737347828293732E-3</v>
      </c>
      <c r="BY20" s="24">
        <f t="shared" si="4"/>
        <v>2.7410350038283128E-3</v>
      </c>
      <c r="BZ20" s="24">
        <f t="shared" si="5"/>
        <v>2.7777598563137416E-3</v>
      </c>
      <c r="CA20" s="24">
        <f t="shared" si="6"/>
        <v>2.6826564725747027E-3</v>
      </c>
    </row>
    <row r="21" spans="1:79" x14ac:dyDescent="0.3">
      <c r="A21" s="21" t="s">
        <v>94</v>
      </c>
      <c r="B21" s="27">
        <v>15015.565629999999</v>
      </c>
      <c r="C21" s="27">
        <v>403.44994622000002</v>
      </c>
      <c r="D21" s="27">
        <v>40154.241439999998</v>
      </c>
      <c r="E21" s="27">
        <v>7849.7234973000004</v>
      </c>
      <c r="F21" s="27">
        <v>5259.2760786999997</v>
      </c>
      <c r="G21" s="27">
        <v>81723.902522000004</v>
      </c>
      <c r="H21" s="27">
        <v>3175.8114153000001</v>
      </c>
      <c r="I21" s="27"/>
      <c r="J21" s="27"/>
      <c r="K21" s="27"/>
      <c r="L21" s="27"/>
      <c r="M21" s="27" t="s">
        <v>185</v>
      </c>
      <c r="N21" s="27">
        <v>16.321889289458799</v>
      </c>
      <c r="O21" s="27">
        <v>14.2008914294872</v>
      </c>
      <c r="P21" s="27">
        <v>13.800099861247</v>
      </c>
      <c r="Q21" s="27">
        <v>13.766028370343401</v>
      </c>
      <c r="R21" s="27">
        <v>321.450389128685</v>
      </c>
      <c r="S21" s="27">
        <v>734.13666444943101</v>
      </c>
      <c r="T21" s="27">
        <v>15044.669182679099</v>
      </c>
      <c r="U21" s="27">
        <v>297.43054923107201</v>
      </c>
      <c r="V21" s="27">
        <v>125.44470460404401</v>
      </c>
      <c r="W21" s="27">
        <v>50.600431251508702</v>
      </c>
      <c r="X21" s="27">
        <v>226.55243624745299</v>
      </c>
      <c r="Y21" s="27">
        <v>35.001518300082502</v>
      </c>
      <c r="Z21" s="27">
        <v>35.001518300082502</v>
      </c>
      <c r="AA21" s="27">
        <v>239.98199264758401</v>
      </c>
      <c r="AB21" s="27">
        <v>40.315033645470201</v>
      </c>
      <c r="AC21" s="27">
        <v>11.3409991304058</v>
      </c>
      <c r="AD21" s="27">
        <v>6.7797377430711796</v>
      </c>
      <c r="AE21" s="27">
        <v>9.6779910703141407</v>
      </c>
      <c r="AF21" s="27">
        <v>1.5364621808902299</v>
      </c>
      <c r="AG21" s="27">
        <v>405.45676549722498</v>
      </c>
      <c r="AH21" s="27">
        <v>0</v>
      </c>
      <c r="AI21" s="27">
        <v>36229.028990712999</v>
      </c>
      <c r="AJ21" s="27">
        <v>3785.4675455158499</v>
      </c>
      <c r="AK21" s="27">
        <v>40254.478528876498</v>
      </c>
      <c r="AL21" s="27">
        <v>2.62680910680215</v>
      </c>
      <c r="AM21" s="27">
        <v>108.260254491586</v>
      </c>
      <c r="AN21" s="27">
        <v>9.98652790808924</v>
      </c>
      <c r="AO21" s="27">
        <v>1074.2704181695501</v>
      </c>
      <c r="AP21" s="27">
        <v>46.026221562415699</v>
      </c>
      <c r="AQ21" s="27">
        <v>34.929095728809301</v>
      </c>
      <c r="AR21" s="27">
        <v>1785.8894178737501</v>
      </c>
      <c r="AS21" s="27">
        <v>13.7145677352469</v>
      </c>
      <c r="AT21" s="27">
        <v>12.853774588424599</v>
      </c>
      <c r="AU21" s="27">
        <v>122.518190841779</v>
      </c>
      <c r="AV21" s="27">
        <v>7875.2565703086902</v>
      </c>
      <c r="AW21" s="27">
        <v>5275.5321402596901</v>
      </c>
      <c r="AX21" s="27">
        <v>2599.7244300489901</v>
      </c>
      <c r="AY21" s="27">
        <v>1.65774753727188</v>
      </c>
      <c r="AZ21" s="27">
        <v>0.559502363183915</v>
      </c>
      <c r="BA21" s="27">
        <v>1175.44215777928</v>
      </c>
      <c r="BB21" s="27">
        <v>18.9507255495847</v>
      </c>
      <c r="BC21" s="27">
        <v>267.44678992818399</v>
      </c>
      <c r="BD21" s="27">
        <v>7.4112194127989097</v>
      </c>
      <c r="BE21" s="27">
        <v>13.4073979342692</v>
      </c>
      <c r="BF21" s="27">
        <v>815.44899460682996</v>
      </c>
      <c r="BG21" s="27">
        <v>71.580538105803399</v>
      </c>
      <c r="BH21" s="27">
        <v>155.49088557184999</v>
      </c>
      <c r="BI21" s="27">
        <v>791.58622512828299</v>
      </c>
      <c r="BJ21" s="27">
        <v>2.2126982096374999</v>
      </c>
      <c r="BK21" s="27">
        <v>81946.475232531404</v>
      </c>
      <c r="BL21" s="27">
        <v>663.75908363575002</v>
      </c>
      <c r="BM21" s="27">
        <v>1009.55415927115</v>
      </c>
      <c r="BN21" s="27">
        <v>4.5653942042505697</v>
      </c>
      <c r="BO21" s="27">
        <v>229.87235832474099</v>
      </c>
      <c r="BP21" s="27">
        <v>185.60453753632001</v>
      </c>
      <c r="BQ21" s="27">
        <v>3185.6422079528402</v>
      </c>
      <c r="BR21" s="27">
        <v>232.293397295582</v>
      </c>
      <c r="BT21" s="36">
        <f t="shared" si="0"/>
        <v>5.9616221950418071E-3</v>
      </c>
      <c r="BU21" s="24">
        <f t="shared" si="1"/>
        <v>1.9382255318409992E-3</v>
      </c>
      <c r="BV21" s="24">
        <f t="shared" si="2"/>
        <v>4.9741468452957748E-3</v>
      </c>
      <c r="BW21" s="24">
        <f t="shared" si="3"/>
        <v>2.4963013938708815E-3</v>
      </c>
      <c r="BX21" s="24">
        <f t="shared" si="4"/>
        <v>3.2527353374258608E-3</v>
      </c>
      <c r="BY21" s="24">
        <f t="shared" si="4"/>
        <v>3.0909313974839983E-3</v>
      </c>
      <c r="BZ21" s="24">
        <f t="shared" si="5"/>
        <v>2.7234713916345779E-3</v>
      </c>
      <c r="CA21" s="24">
        <f t="shared" si="6"/>
        <v>3.0955215430861437E-3</v>
      </c>
    </row>
    <row r="22" spans="1:79" x14ac:dyDescent="0.3">
      <c r="A22" s="21" t="s">
        <v>95</v>
      </c>
      <c r="B22" s="27">
        <v>3156.5476911999999</v>
      </c>
      <c r="C22" s="27">
        <v>1205.2568836999999</v>
      </c>
      <c r="D22" s="27">
        <v>6107.3963507999997</v>
      </c>
      <c r="E22" s="27">
        <v>6673.9443768000001</v>
      </c>
      <c r="F22" s="27">
        <v>4009.0207485000001</v>
      </c>
      <c r="G22" s="27">
        <v>72430.415894999998</v>
      </c>
      <c r="H22" s="27">
        <v>4356.2749444999999</v>
      </c>
      <c r="I22" s="27"/>
      <c r="J22" s="27"/>
      <c r="K22" s="27"/>
      <c r="L22" s="27"/>
      <c r="M22" s="27" t="s">
        <v>186</v>
      </c>
      <c r="N22" s="27">
        <v>0.61034250123678901</v>
      </c>
      <c r="O22" s="27">
        <v>6.7222051278601898</v>
      </c>
      <c r="P22" s="27">
        <v>6.7222051278601898</v>
      </c>
      <c r="Q22" s="27">
        <v>1.92130660471899</v>
      </c>
      <c r="R22" s="27">
        <v>616.44782842316499</v>
      </c>
      <c r="S22" s="27">
        <v>1408.42925265795</v>
      </c>
      <c r="T22" s="27">
        <v>2818.9726473122801</v>
      </c>
      <c r="U22" s="27">
        <v>537.83869571235198</v>
      </c>
      <c r="V22" s="27">
        <v>209.42278793165099</v>
      </c>
      <c r="W22" s="27">
        <v>20.993962468329901</v>
      </c>
      <c r="X22" s="27">
        <v>502.30518009841899</v>
      </c>
      <c r="Y22" s="27">
        <v>27.082426917519999</v>
      </c>
      <c r="Z22" s="27">
        <v>27.082426917519999</v>
      </c>
      <c r="AA22" s="27">
        <v>0</v>
      </c>
      <c r="AB22" s="27">
        <v>20.9791624312425</v>
      </c>
      <c r="AC22" s="27">
        <v>1.1956818558287501E-2</v>
      </c>
      <c r="AD22" s="27">
        <v>0.11323138258238399</v>
      </c>
      <c r="AE22" s="27">
        <v>0</v>
      </c>
      <c r="AF22" s="27">
        <v>0.24518743901717999</v>
      </c>
      <c r="AG22" s="27">
        <v>818.09882706096198</v>
      </c>
      <c r="AH22" s="27">
        <v>0</v>
      </c>
      <c r="AI22" s="27">
        <v>5257.7112180249796</v>
      </c>
      <c r="AJ22" s="27">
        <v>584.18882873151404</v>
      </c>
      <c r="AK22" s="27">
        <v>5841.9000467564902</v>
      </c>
      <c r="AL22" s="27">
        <v>0</v>
      </c>
      <c r="AM22" s="27">
        <v>80.082464198536996</v>
      </c>
      <c r="AN22" s="27">
        <v>4.1210791196944498</v>
      </c>
      <c r="AO22" s="27">
        <v>753.13751371915203</v>
      </c>
      <c r="AP22" s="27">
        <v>23.016305460683402</v>
      </c>
      <c r="AQ22" s="27">
        <v>26.3566885424693</v>
      </c>
      <c r="AR22" s="27">
        <v>117.82267289318</v>
      </c>
      <c r="AS22" s="27">
        <v>7.9505294300721303</v>
      </c>
      <c r="AT22" s="27">
        <v>4.5571143702772897E-2</v>
      </c>
      <c r="AU22" s="27">
        <v>201.85268500614501</v>
      </c>
      <c r="AV22" s="27">
        <v>4606.3613318016996</v>
      </c>
      <c r="AW22" s="27">
        <v>2827.5029403600402</v>
      </c>
      <c r="AX22" s="27">
        <v>1778.8583914416599</v>
      </c>
      <c r="AY22" s="27">
        <v>3.5334731460506901</v>
      </c>
      <c r="AZ22" s="27">
        <v>3.5335230642040999E-2</v>
      </c>
      <c r="BA22" s="27">
        <v>442.89963494083298</v>
      </c>
      <c r="BB22" s="27">
        <v>10.573123787761</v>
      </c>
      <c r="BC22" s="27">
        <v>406.74258373672302</v>
      </c>
      <c r="BD22" s="27">
        <v>22.3978015866665</v>
      </c>
      <c r="BE22" s="27">
        <v>12.135885361861099</v>
      </c>
      <c r="BF22" s="27">
        <v>1017.08690352574</v>
      </c>
      <c r="BG22" s="27">
        <v>150.359722326943</v>
      </c>
      <c r="BH22" s="27">
        <v>319.41536175829702</v>
      </c>
      <c r="BI22" s="27">
        <v>211.50043501358701</v>
      </c>
      <c r="BJ22" s="27">
        <v>1.6870675930708699E-2</v>
      </c>
      <c r="BK22" s="27">
        <v>72501.643663333496</v>
      </c>
      <c r="BL22" s="27">
        <v>429.29651189360499</v>
      </c>
      <c r="BM22" s="27">
        <v>7.4397569347398802</v>
      </c>
      <c r="BN22" s="27">
        <v>0</v>
      </c>
      <c r="BO22" s="27">
        <v>95.149118514693598</v>
      </c>
      <c r="BP22" s="27">
        <v>46.602786850052802</v>
      </c>
      <c r="BQ22" s="27">
        <v>3137.29299973764</v>
      </c>
      <c r="BR22" s="27">
        <v>96.230940301619697</v>
      </c>
      <c r="BT22" s="36">
        <f t="shared" si="0"/>
        <v>0</v>
      </c>
      <c r="BU22" s="24">
        <f t="shared" si="1"/>
        <v>-0.10694438256986594</v>
      </c>
      <c r="BV22" s="24">
        <f t="shared" si="2"/>
        <v>-0.32122451393972318</v>
      </c>
      <c r="BW22" s="24">
        <f t="shared" si="3"/>
        <v>-4.3471274630593207E-2</v>
      </c>
      <c r="BX22" s="24">
        <f t="shared" si="4"/>
        <v>-0.30979926236509303</v>
      </c>
      <c r="BY22" s="24">
        <f t="shared" si="4"/>
        <v>-0.29471481497870322</v>
      </c>
      <c r="BZ22" s="24">
        <f t="shared" si="5"/>
        <v>9.8339582140125168E-4</v>
      </c>
      <c r="CA22" s="24">
        <f t="shared" si="6"/>
        <v>-0.27982208659749114</v>
      </c>
    </row>
    <row r="23" spans="1:79" x14ac:dyDescent="0.3">
      <c r="A23" s="57" t="s">
        <v>96</v>
      </c>
      <c r="B23" s="27">
        <v>12979.733897</v>
      </c>
      <c r="C23" s="27">
        <v>346.25770481000001</v>
      </c>
      <c r="D23" s="27">
        <v>12806.568078</v>
      </c>
      <c r="E23" s="27">
        <v>3570.7692164999999</v>
      </c>
      <c r="F23" s="27">
        <v>2882.6323908999998</v>
      </c>
      <c r="G23" s="27">
        <v>19390.983673999999</v>
      </c>
      <c r="H23" s="27">
        <v>6266.5811408</v>
      </c>
      <c r="I23" s="27"/>
      <c r="J23" s="27"/>
      <c r="K23" s="27"/>
      <c r="L23" s="27"/>
      <c r="M23" s="27" t="s">
        <v>187</v>
      </c>
      <c r="N23" s="27">
        <v>146.62802836005</v>
      </c>
      <c r="O23" s="27">
        <v>22.905490007020202</v>
      </c>
      <c r="P23" s="27">
        <v>22.700458474448599</v>
      </c>
      <c r="Q23" s="27">
        <v>11.684483459240001</v>
      </c>
      <c r="R23" s="27">
        <v>140.231400833131</v>
      </c>
      <c r="S23" s="27">
        <v>1934.9863677134799</v>
      </c>
      <c r="T23" s="27">
        <v>13012.491457137199</v>
      </c>
      <c r="U23" s="27">
        <v>147.05987955528801</v>
      </c>
      <c r="V23" s="27">
        <v>61.841029810928802</v>
      </c>
      <c r="W23" s="27">
        <v>61.097199103305201</v>
      </c>
      <c r="X23" s="27">
        <v>19.835679293347599</v>
      </c>
      <c r="Y23" s="27">
        <v>1034.16413295952</v>
      </c>
      <c r="Z23" s="27">
        <v>1034.16413295952</v>
      </c>
      <c r="AA23" s="27">
        <v>0</v>
      </c>
      <c r="AB23" s="27">
        <v>75.152716396700797</v>
      </c>
      <c r="AC23" s="27">
        <v>1.45106045058526</v>
      </c>
      <c r="AD23" s="27">
        <v>60.813640634997</v>
      </c>
      <c r="AE23" s="27">
        <v>17.937793528045599</v>
      </c>
      <c r="AF23" s="27">
        <v>1.2912155439812101</v>
      </c>
      <c r="AG23" s="27">
        <v>347.04695885392698</v>
      </c>
      <c r="AH23" s="27">
        <v>0</v>
      </c>
      <c r="AI23" s="27">
        <v>11554.3853163886</v>
      </c>
      <c r="AJ23" s="27">
        <v>1283.8219465279401</v>
      </c>
      <c r="AK23" s="27">
        <v>12838.2072629165</v>
      </c>
      <c r="AL23" s="27">
        <v>2.6954353311771602</v>
      </c>
      <c r="AM23" s="27">
        <v>122.666252764212</v>
      </c>
      <c r="AN23" s="27">
        <v>23.9379626523321</v>
      </c>
      <c r="AO23" s="27">
        <v>2651.9311840755699</v>
      </c>
      <c r="AP23" s="27">
        <v>105.73515306054</v>
      </c>
      <c r="AQ23" s="27">
        <v>56.771060870501401</v>
      </c>
      <c r="AR23" s="27">
        <v>131.476116764838</v>
      </c>
      <c r="AS23" s="27">
        <v>27.941820756154399</v>
      </c>
      <c r="AT23" s="27">
        <v>27.192775319708598</v>
      </c>
      <c r="AU23" s="27">
        <v>42.250864716272801</v>
      </c>
      <c r="AV23" s="27">
        <v>3580.14092236446</v>
      </c>
      <c r="AW23" s="27">
        <v>2889.9868647451199</v>
      </c>
      <c r="AX23" s="27">
        <v>690.15405761933903</v>
      </c>
      <c r="AY23" s="27">
        <v>0.335092909175085</v>
      </c>
      <c r="AZ23" s="27">
        <v>0.56771566285818398</v>
      </c>
      <c r="BA23" s="27">
        <v>695.51920428424103</v>
      </c>
      <c r="BB23" s="27">
        <v>13.1115493850647</v>
      </c>
      <c r="BC23" s="27">
        <v>288.63496006922497</v>
      </c>
      <c r="BD23" s="27">
        <v>72.149760628449499</v>
      </c>
      <c r="BE23" s="27">
        <v>56.673385307520498</v>
      </c>
      <c r="BF23" s="27">
        <v>721.82469708284498</v>
      </c>
      <c r="BG23" s="27">
        <v>52.340264077491597</v>
      </c>
      <c r="BH23" s="27">
        <v>68.5689737979949</v>
      </c>
      <c r="BI23" s="27">
        <v>545.38960119554497</v>
      </c>
      <c r="BJ23" s="27">
        <v>11.906170281854701</v>
      </c>
      <c r="BK23" s="27">
        <v>19454.749448785398</v>
      </c>
      <c r="BL23" s="27">
        <v>1730.6035260336801</v>
      </c>
      <c r="BM23" s="27">
        <v>329.62257067350299</v>
      </c>
      <c r="BN23" s="27">
        <v>18.779048335137698</v>
      </c>
      <c r="BO23" s="27">
        <v>551.31719161957301</v>
      </c>
      <c r="BP23" s="27">
        <v>299.999624110985</v>
      </c>
      <c r="BQ23" s="27">
        <v>6283.1859102057397</v>
      </c>
      <c r="BR23" s="27">
        <v>484.65297534919802</v>
      </c>
      <c r="BT23" s="36">
        <f t="shared" si="0"/>
        <v>0</v>
      </c>
      <c r="BU23" s="24">
        <f t="shared" si="1"/>
        <v>2.5237466651585475E-3</v>
      </c>
      <c r="BV23" s="24">
        <f t="shared" si="2"/>
        <v>2.2793833406827917E-3</v>
      </c>
      <c r="BW23" s="24">
        <f t="shared" si="3"/>
        <v>2.4705436088573369E-3</v>
      </c>
      <c r="BX23" s="24">
        <f t="shared" si="4"/>
        <v>2.6245621870926036E-3</v>
      </c>
      <c r="BY23" s="24">
        <f t="shared" si="4"/>
        <v>2.5513047963857467E-3</v>
      </c>
      <c r="BZ23" s="24">
        <f t="shared" si="5"/>
        <v>3.2884239323504841E-3</v>
      </c>
      <c r="CA23" s="24">
        <f t="shared" si="6"/>
        <v>2.6497334084817944E-3</v>
      </c>
    </row>
    <row r="24" spans="1:79" x14ac:dyDescent="0.3">
      <c r="A24" s="21" t="s">
        <v>97</v>
      </c>
      <c r="B24" s="27">
        <v>1015.6001465000001</v>
      </c>
      <c r="C24" s="27">
        <v>62.104579047000001</v>
      </c>
      <c r="D24" s="27">
        <v>2964.414921</v>
      </c>
      <c r="E24" s="27">
        <v>1823.5565431</v>
      </c>
      <c r="F24" s="27">
        <v>1032.9087483000001</v>
      </c>
      <c r="G24" s="27">
        <v>918.60418136999999</v>
      </c>
      <c r="H24" s="27">
        <v>29118.996582</v>
      </c>
      <c r="I24" s="27"/>
      <c r="J24" s="27"/>
      <c r="K24" s="27"/>
      <c r="L24" s="27"/>
      <c r="M24" s="27" t="s">
        <v>188</v>
      </c>
      <c r="N24" s="27">
        <v>305.73623129417098</v>
      </c>
      <c r="O24" s="27">
        <v>932.37418883331395</v>
      </c>
      <c r="P24" s="27">
        <v>932.03227222703094</v>
      </c>
      <c r="Q24" s="27">
        <v>2042.4368408210901</v>
      </c>
      <c r="R24" s="27">
        <v>426.90679098181499</v>
      </c>
      <c r="S24" s="27">
        <v>1086.46985608878</v>
      </c>
      <c r="T24" s="27">
        <v>1018.39627837761</v>
      </c>
      <c r="U24" s="27">
        <v>516.71645291728305</v>
      </c>
      <c r="V24" s="27">
        <v>147.76892811465299</v>
      </c>
      <c r="W24" s="27">
        <v>186.06282318346601</v>
      </c>
      <c r="X24" s="27">
        <v>63.295305576865303</v>
      </c>
      <c r="Y24" s="27">
        <v>134.54309274860401</v>
      </c>
      <c r="Z24" s="27">
        <v>134.54309274860401</v>
      </c>
      <c r="AA24" s="27">
        <v>0</v>
      </c>
      <c r="AB24" s="27">
        <v>170.78651256895299</v>
      </c>
      <c r="AC24" s="27">
        <v>2.7947678972677998</v>
      </c>
      <c r="AD24" s="27">
        <v>119.584360860337</v>
      </c>
      <c r="AE24" s="27">
        <v>2467.0265459423499</v>
      </c>
      <c r="AF24" s="27">
        <v>62.161770213799201</v>
      </c>
      <c r="AG24" s="27">
        <v>62.274344760329903</v>
      </c>
      <c r="AH24" s="27">
        <v>0</v>
      </c>
      <c r="AI24" s="27">
        <v>2675.2065857394</v>
      </c>
      <c r="AJ24" s="27">
        <v>297.24746397107498</v>
      </c>
      <c r="AK24" s="27">
        <v>2972.4540497104699</v>
      </c>
      <c r="AL24" s="27">
        <v>643.54308250553902</v>
      </c>
      <c r="AM24" s="27">
        <v>1617.8144218827899</v>
      </c>
      <c r="AN24" s="27">
        <v>15.3131443554045</v>
      </c>
      <c r="AO24" s="27">
        <v>4558.4987717475897</v>
      </c>
      <c r="AP24" s="27">
        <v>22.9763832636426</v>
      </c>
      <c r="AQ24" s="27">
        <v>13.244499406916299</v>
      </c>
      <c r="AR24" s="27">
        <v>9.2728436800690108</v>
      </c>
      <c r="AS24" s="27">
        <v>23.589930475404699</v>
      </c>
      <c r="AT24" s="27">
        <v>4.3037564342443897</v>
      </c>
      <c r="AU24" s="27">
        <v>8.5019680157369599</v>
      </c>
      <c r="AV24" s="27">
        <v>1828.5028273522501</v>
      </c>
      <c r="AW24" s="27">
        <v>1035.6949434145699</v>
      </c>
      <c r="AX24" s="27">
        <v>792.80788393767602</v>
      </c>
      <c r="AY24" s="27">
        <v>2.6528744035670702</v>
      </c>
      <c r="AZ24" s="27">
        <v>1.3501704748204499</v>
      </c>
      <c r="BA24" s="27">
        <v>573.89162430864701</v>
      </c>
      <c r="BB24" s="27">
        <v>24.973089165274999</v>
      </c>
      <c r="BC24" s="27">
        <v>39.268640437379297</v>
      </c>
      <c r="BD24" s="27">
        <v>3.2933104028554201</v>
      </c>
      <c r="BE24" s="27">
        <v>3.3002457287139899</v>
      </c>
      <c r="BF24" s="27">
        <v>98.190427980171705</v>
      </c>
      <c r="BG24" s="27">
        <v>75.944122578052898</v>
      </c>
      <c r="BH24" s="27">
        <v>73.091811282687701</v>
      </c>
      <c r="BI24" s="27">
        <v>97.830195967081195</v>
      </c>
      <c r="BJ24" s="27">
        <v>20.650027631960299</v>
      </c>
      <c r="BK24" s="27">
        <v>921.14085829902297</v>
      </c>
      <c r="BL24" s="27">
        <v>2335.2129134041702</v>
      </c>
      <c r="BM24" s="27">
        <v>4.31725252820537</v>
      </c>
      <c r="BN24" s="27">
        <v>801.60826940260699</v>
      </c>
      <c r="BO24" s="27">
        <v>6494.4360617355596</v>
      </c>
      <c r="BP24" s="27">
        <v>1593.5259598965799</v>
      </c>
      <c r="BQ24" s="27">
        <v>29198.3222303314</v>
      </c>
      <c r="BR24" s="27">
        <v>3558.8049336491399</v>
      </c>
      <c r="BT24" s="36">
        <f t="shared" si="0"/>
        <v>0</v>
      </c>
      <c r="BU24" s="24">
        <f t="shared" si="1"/>
        <v>2.7531818376021898E-3</v>
      </c>
      <c r="BV24" s="24">
        <f t="shared" si="2"/>
        <v>2.7335458340587912E-3</v>
      </c>
      <c r="BW24" s="24">
        <f t="shared" si="3"/>
        <v>2.7118770228554885E-3</v>
      </c>
      <c r="BX24" s="24">
        <f t="shared" si="4"/>
        <v>2.7124381039709874E-3</v>
      </c>
      <c r="BY24" s="24">
        <f t="shared" si="4"/>
        <v>2.6974261948652174E-3</v>
      </c>
      <c r="BZ24" s="24">
        <f t="shared" si="5"/>
        <v>2.7614471830944547E-3</v>
      </c>
      <c r="CA24" s="24">
        <f t="shared" si="6"/>
        <v>2.7241889365252118E-3</v>
      </c>
    </row>
    <row r="25" spans="1:79" x14ac:dyDescent="0.3">
      <c r="A25" s="21" t="s">
        <v>98</v>
      </c>
      <c r="B25" s="27">
        <v>4132.5320181999996</v>
      </c>
      <c r="C25" s="27">
        <v>201.29792884</v>
      </c>
      <c r="D25" s="27">
        <v>7231.1749189000002</v>
      </c>
      <c r="E25" s="27">
        <v>2813.1931633999998</v>
      </c>
      <c r="F25" s="27">
        <v>2305.4014775999999</v>
      </c>
      <c r="G25" s="27">
        <v>19302.699643</v>
      </c>
      <c r="H25" s="27">
        <v>4242.0631618999996</v>
      </c>
      <c r="I25" s="27"/>
      <c r="J25" s="27"/>
      <c r="K25" s="27"/>
      <c r="L25" s="27"/>
      <c r="M25" s="27" t="s">
        <v>189</v>
      </c>
      <c r="N25" s="27">
        <v>121.53912881011</v>
      </c>
      <c r="O25" s="27">
        <v>27.8221849881445</v>
      </c>
      <c r="P25" s="27">
        <v>27.017075448767201</v>
      </c>
      <c r="Q25" s="27">
        <v>27.972028493526601</v>
      </c>
      <c r="R25" s="27">
        <v>126.67062930070701</v>
      </c>
      <c r="S25" s="27">
        <v>1890.6213994544901</v>
      </c>
      <c r="T25" s="27">
        <v>4142.1017923550198</v>
      </c>
      <c r="U25" s="27">
        <v>143.95213667060301</v>
      </c>
      <c r="V25" s="27">
        <v>58.801914991683098</v>
      </c>
      <c r="W25" s="27">
        <v>59.343956395553498</v>
      </c>
      <c r="X25" s="27">
        <v>77.535658570368696</v>
      </c>
      <c r="Y25" s="27">
        <v>711.67622853518196</v>
      </c>
      <c r="Z25" s="27">
        <v>711.67622853518196</v>
      </c>
      <c r="AA25" s="27">
        <v>0</v>
      </c>
      <c r="AB25" s="27">
        <v>59.333921915921103</v>
      </c>
      <c r="AC25" s="27">
        <v>5.5769968797592497</v>
      </c>
      <c r="AD25" s="27">
        <v>17.247451841245098</v>
      </c>
      <c r="AE25" s="27">
        <v>43.300986294085597</v>
      </c>
      <c r="AF25" s="27">
        <v>3.07665351814151</v>
      </c>
      <c r="AG25" s="27">
        <v>201.78315527681801</v>
      </c>
      <c r="AH25" s="27">
        <v>0</v>
      </c>
      <c r="AI25" s="27">
        <v>6524.5776073916504</v>
      </c>
      <c r="AJ25" s="27">
        <v>724.95234395123305</v>
      </c>
      <c r="AK25" s="27">
        <v>7249.5299513428799</v>
      </c>
      <c r="AL25" s="27">
        <v>7.3846444296146903</v>
      </c>
      <c r="AM25" s="27">
        <v>123.66643896813299</v>
      </c>
      <c r="AN25" s="27">
        <v>8.7357642951327605</v>
      </c>
      <c r="AO25" s="27">
        <v>1344.5530757369199</v>
      </c>
      <c r="AP25" s="27">
        <v>14.8454574709678</v>
      </c>
      <c r="AQ25" s="27">
        <v>35.683327786394202</v>
      </c>
      <c r="AR25" s="27">
        <v>94.275523261738101</v>
      </c>
      <c r="AS25" s="27">
        <v>17.759027625125999</v>
      </c>
      <c r="AT25" s="27">
        <v>1.2437603101903101</v>
      </c>
      <c r="AU25" s="27">
        <v>39.853988434376703</v>
      </c>
      <c r="AV25" s="27">
        <v>2820.8568697205001</v>
      </c>
      <c r="AW25" s="27">
        <v>2311.5410482089001</v>
      </c>
      <c r="AX25" s="27">
        <v>509.31582151159802</v>
      </c>
      <c r="AY25" s="27">
        <v>0.66997711040195995</v>
      </c>
      <c r="AZ25" s="27">
        <v>0.119269957748419</v>
      </c>
      <c r="BA25" s="27">
        <v>601.77976785539704</v>
      </c>
      <c r="BB25" s="27">
        <v>2.87686441905455</v>
      </c>
      <c r="BC25" s="27">
        <v>244.48003363415401</v>
      </c>
      <c r="BD25" s="27">
        <v>45.669137484085198</v>
      </c>
      <c r="BE25" s="27">
        <v>25.218419548823999</v>
      </c>
      <c r="BF25" s="27">
        <v>611.40595241896597</v>
      </c>
      <c r="BG25" s="27">
        <v>39.249477508387599</v>
      </c>
      <c r="BH25" s="27">
        <v>77.972627248465997</v>
      </c>
      <c r="BI25" s="27">
        <v>486.93446236533998</v>
      </c>
      <c r="BJ25" s="27">
        <v>2.0176869825404999</v>
      </c>
      <c r="BK25" s="27">
        <v>19364.795951532698</v>
      </c>
      <c r="BL25" s="27">
        <v>1017.64336501487</v>
      </c>
      <c r="BM25" s="27">
        <v>296.82248299166503</v>
      </c>
      <c r="BN25" s="27">
        <v>71.234296300930396</v>
      </c>
      <c r="BO25" s="27">
        <v>317.71756661892499</v>
      </c>
      <c r="BP25" s="27">
        <v>248.184086219281</v>
      </c>
      <c r="BQ25" s="27">
        <v>4253.3004697610704</v>
      </c>
      <c r="BR25" s="27">
        <v>305.17229677290698</v>
      </c>
      <c r="BT25" s="36">
        <f t="shared" si="0"/>
        <v>0</v>
      </c>
      <c r="BU25" s="24">
        <f t="shared" si="1"/>
        <v>2.3157168808067776E-3</v>
      </c>
      <c r="BV25" s="24">
        <f t="shared" si="2"/>
        <v>2.4104889683375153E-3</v>
      </c>
      <c r="BW25" s="24">
        <f t="shared" si="3"/>
        <v>2.538319519128974E-3</v>
      </c>
      <c r="BX25" s="24">
        <f t="shared" si="4"/>
        <v>2.7242019567678779E-3</v>
      </c>
      <c r="BY25" s="24">
        <f t="shared" si="4"/>
        <v>2.66312426210972E-3</v>
      </c>
      <c r="BZ25" s="24">
        <f t="shared" si="5"/>
        <v>3.2169753289000322E-3</v>
      </c>
      <c r="CA25" s="24">
        <f t="shared" si="6"/>
        <v>2.649019458738485E-3</v>
      </c>
    </row>
    <row r="26" spans="1:79" x14ac:dyDescent="0.3">
      <c r="A26" s="21" t="s">
        <v>99</v>
      </c>
      <c r="B26" s="27">
        <v>82749.021489999999</v>
      </c>
      <c r="C26" s="27">
        <v>1542.6826114</v>
      </c>
      <c r="D26" s="27">
        <v>9767.4267206999994</v>
      </c>
      <c r="E26" s="27">
        <v>4436.1943713000001</v>
      </c>
      <c r="F26" s="27">
        <v>3300.3488693999998</v>
      </c>
      <c r="G26" s="27">
        <v>40646.120658</v>
      </c>
      <c r="H26" s="27">
        <v>12218.807873</v>
      </c>
      <c r="I26" s="27"/>
      <c r="J26" s="27"/>
      <c r="K26" s="27"/>
      <c r="L26" s="27"/>
      <c r="M26" s="27" t="s">
        <v>190</v>
      </c>
      <c r="N26" s="27">
        <v>307.336314610437</v>
      </c>
      <c r="O26" s="27">
        <v>18.242230773245499</v>
      </c>
      <c r="P26" s="27">
        <v>18.124459774431099</v>
      </c>
      <c r="Q26" s="27">
        <v>12.1111030559202</v>
      </c>
      <c r="R26" s="27">
        <v>289.30794563095901</v>
      </c>
      <c r="S26" s="27">
        <v>4726.7587351973198</v>
      </c>
      <c r="T26" s="27">
        <v>82974.418131603103</v>
      </c>
      <c r="U26" s="27">
        <v>96.368241999752499</v>
      </c>
      <c r="V26" s="27">
        <v>402.56153919532102</v>
      </c>
      <c r="W26" s="27">
        <v>48.494694057166598</v>
      </c>
      <c r="X26" s="27">
        <v>23.445090947376301</v>
      </c>
      <c r="Y26" s="27">
        <v>827.321181216995</v>
      </c>
      <c r="Z26" s="27">
        <v>827.321181216995</v>
      </c>
      <c r="AA26" s="27">
        <v>0</v>
      </c>
      <c r="AB26" s="27">
        <v>79.212627694328503</v>
      </c>
      <c r="AC26" s="27">
        <v>0.85213699559496603</v>
      </c>
      <c r="AD26" s="27">
        <v>109.110036921522</v>
      </c>
      <c r="AE26" s="27">
        <v>16.027030611085699</v>
      </c>
      <c r="AF26" s="27">
        <v>0.93247256388539201</v>
      </c>
      <c r="AG26" s="27">
        <v>1546.8338711112899</v>
      </c>
      <c r="AH26" s="27">
        <v>0</v>
      </c>
      <c r="AI26" s="27">
        <v>8814.0152288622594</v>
      </c>
      <c r="AJ26" s="27">
        <v>979.33172008113297</v>
      </c>
      <c r="AK26" s="27">
        <v>9793.3469489433901</v>
      </c>
      <c r="AL26" s="27">
        <v>1.61931342294687</v>
      </c>
      <c r="AM26" s="27">
        <v>164.15623513501899</v>
      </c>
      <c r="AN26" s="27">
        <v>15.8599677325507</v>
      </c>
      <c r="AO26" s="27">
        <v>6941.5270584652499</v>
      </c>
      <c r="AP26" s="27">
        <v>29.146531559497799</v>
      </c>
      <c r="AQ26" s="27">
        <v>49.171205275486201</v>
      </c>
      <c r="AR26" s="27">
        <v>110.942512480695</v>
      </c>
      <c r="AS26" s="27">
        <v>33.646413450927703</v>
      </c>
      <c r="AT26" s="27">
        <v>17.4524027849886</v>
      </c>
      <c r="AU26" s="27">
        <v>14.1919067535287</v>
      </c>
      <c r="AV26" s="27">
        <v>4447.9194738698598</v>
      </c>
      <c r="AW26" s="27">
        <v>3308.8737712799798</v>
      </c>
      <c r="AX26" s="27">
        <v>1139.04570258987</v>
      </c>
      <c r="AY26" s="27">
        <v>1.0747869718685801</v>
      </c>
      <c r="AZ26" s="27">
        <v>0.608627368530121</v>
      </c>
      <c r="BA26" s="27">
        <v>1169.5806409346501</v>
      </c>
      <c r="BB26" s="27">
        <v>4.6995248932687197</v>
      </c>
      <c r="BC26" s="27">
        <v>281.56427217954399</v>
      </c>
      <c r="BD26" s="27">
        <v>63.947646951896303</v>
      </c>
      <c r="BE26" s="27">
        <v>36.9641450796694</v>
      </c>
      <c r="BF26" s="27">
        <v>703.93338557471805</v>
      </c>
      <c r="BG26" s="27">
        <v>1029.1349595736499</v>
      </c>
      <c r="BH26" s="27">
        <v>55.213088406995197</v>
      </c>
      <c r="BI26" s="27">
        <v>711.00507397146202</v>
      </c>
      <c r="BJ26" s="27">
        <v>9.8716389096991293</v>
      </c>
      <c r="BK26" s="27">
        <v>40763.229054903903</v>
      </c>
      <c r="BL26" s="27">
        <v>4719.0348006507402</v>
      </c>
      <c r="BM26" s="27">
        <v>478.95857939886099</v>
      </c>
      <c r="BN26" s="27">
        <v>20.563249218172299</v>
      </c>
      <c r="BO26" s="27">
        <v>1163.10420314626</v>
      </c>
      <c r="BP26" s="27">
        <v>585.04128551332496</v>
      </c>
      <c r="BQ26" s="27">
        <v>12251.8112490359</v>
      </c>
      <c r="BR26" s="27">
        <v>386.52062712398703</v>
      </c>
      <c r="BT26" s="36">
        <f t="shared" si="0"/>
        <v>0</v>
      </c>
      <c r="BU26" s="24">
        <f t="shared" si="1"/>
        <v>2.7238586939706843E-3</v>
      </c>
      <c r="BV26" s="24">
        <f t="shared" si="2"/>
        <v>2.6909356990305073E-3</v>
      </c>
      <c r="BW26" s="24">
        <f t="shared" si="3"/>
        <v>2.6537417668522955E-3</v>
      </c>
      <c r="BX26" s="24">
        <f t="shared" si="4"/>
        <v>2.6430542912446215E-3</v>
      </c>
      <c r="BY26" s="24">
        <f t="shared" si="4"/>
        <v>2.5830305271726701E-3</v>
      </c>
      <c r="BZ26" s="24">
        <f t="shared" si="5"/>
        <v>2.8811703308481273E-3</v>
      </c>
      <c r="CA26" s="24">
        <f t="shared" si="6"/>
        <v>2.7010307698534142E-3</v>
      </c>
    </row>
    <row r="27" spans="1:79" x14ac:dyDescent="0.3">
      <c r="A27" s="21" t="s">
        <v>100</v>
      </c>
      <c r="B27" s="27">
        <v>3530.4419453</v>
      </c>
      <c r="C27" s="27">
        <v>64.654235517000004</v>
      </c>
      <c r="D27" s="27">
        <v>16289.476157999999</v>
      </c>
      <c r="E27" s="27">
        <v>11525.883549</v>
      </c>
      <c r="F27" s="27">
        <v>11047.965409</v>
      </c>
      <c r="G27" s="27">
        <v>141750.33804999999</v>
      </c>
      <c r="H27" s="27">
        <v>872.03268154</v>
      </c>
      <c r="I27" s="27"/>
      <c r="J27" s="27"/>
      <c r="K27" s="27"/>
      <c r="L27" s="27"/>
      <c r="M27" s="27" t="s">
        <v>191</v>
      </c>
      <c r="N27" s="27">
        <v>30.134247712329799</v>
      </c>
      <c r="O27" s="27">
        <v>5.3114824169315202</v>
      </c>
      <c r="P27" s="27">
        <v>5.3070790264786298</v>
      </c>
      <c r="Q27" s="27">
        <v>1.62167377569073</v>
      </c>
      <c r="R27" s="27">
        <v>27.816419720339901</v>
      </c>
      <c r="S27" s="27">
        <v>123.745325118361</v>
      </c>
      <c r="T27" s="27">
        <v>3540.3976900623502</v>
      </c>
      <c r="U27" s="27">
        <v>36.009734806792302</v>
      </c>
      <c r="V27" s="27">
        <v>31.556542533309099</v>
      </c>
      <c r="W27" s="27">
        <v>28.193399789679098</v>
      </c>
      <c r="X27" s="27">
        <v>0.11327848269572301</v>
      </c>
      <c r="Y27" s="27">
        <v>52.586046302014701</v>
      </c>
      <c r="Z27" s="27">
        <v>52.586046302014701</v>
      </c>
      <c r="AA27" s="27">
        <v>7.5841761272507302</v>
      </c>
      <c r="AB27" s="27">
        <v>12.908506957235801</v>
      </c>
      <c r="AC27" s="27">
        <v>0.317228216552081</v>
      </c>
      <c r="AD27" s="27">
        <v>0.161023455614897</v>
      </c>
      <c r="AE27" s="27">
        <v>0.105462134283745</v>
      </c>
      <c r="AF27" s="27">
        <v>0.205490858620346</v>
      </c>
      <c r="AG27" s="27">
        <v>64.862285723066293</v>
      </c>
      <c r="AH27" s="27">
        <v>0</v>
      </c>
      <c r="AI27" s="27">
        <v>14701.3603562893</v>
      </c>
      <c r="AJ27" s="27">
        <v>1625.90037035929</v>
      </c>
      <c r="AK27" s="27">
        <v>16334.8449027759</v>
      </c>
      <c r="AL27" s="27">
        <v>2.8625030793278002E-2</v>
      </c>
      <c r="AM27" s="27">
        <v>25.450176320154998</v>
      </c>
      <c r="AN27" s="27">
        <v>629.14531828380996</v>
      </c>
      <c r="AO27" s="27">
        <v>338.41201178141699</v>
      </c>
      <c r="AP27" s="27">
        <v>367.04719065965401</v>
      </c>
      <c r="AQ27" s="27">
        <v>8.7034709428286092</v>
      </c>
      <c r="AR27" s="27">
        <v>511.13326241284801</v>
      </c>
      <c r="AS27" s="27">
        <v>307.908951848041</v>
      </c>
      <c r="AT27" s="27">
        <v>0.98801152135451398</v>
      </c>
      <c r="AU27" s="27">
        <v>50.3536435754622</v>
      </c>
      <c r="AV27" s="27">
        <v>11557.611847554699</v>
      </c>
      <c r="AW27" s="27">
        <v>11078.3812204034</v>
      </c>
      <c r="AX27" s="27">
        <v>479.230627151242</v>
      </c>
      <c r="AY27" s="27">
        <v>9.6535242535976604E-3</v>
      </c>
      <c r="AZ27" s="27">
        <v>3.0230419297056201</v>
      </c>
      <c r="BA27" s="27">
        <v>6393.38937805146</v>
      </c>
      <c r="BB27" s="27">
        <v>0.470892713173165</v>
      </c>
      <c r="BC27" s="27">
        <v>139.81413654282201</v>
      </c>
      <c r="BD27" s="27">
        <v>37.104712304546602</v>
      </c>
      <c r="BE27" s="27">
        <v>7.0530015811548799</v>
      </c>
      <c r="BF27" s="27">
        <v>352.66191150625201</v>
      </c>
      <c r="BG27" s="27">
        <v>26.785291514222099</v>
      </c>
      <c r="BH27" s="27">
        <v>950.05628028857905</v>
      </c>
      <c r="BI27" s="27">
        <v>1273.69974870397</v>
      </c>
      <c r="BJ27" s="27">
        <v>45.818614013564101</v>
      </c>
      <c r="BK27" s="27">
        <v>142139.71098616201</v>
      </c>
      <c r="BL27" s="27">
        <v>216.04654161244</v>
      </c>
      <c r="BM27" s="27">
        <v>3346.8991716573701</v>
      </c>
      <c r="BN27" s="27">
        <v>4.9750334836885401E-2</v>
      </c>
      <c r="BO27" s="27">
        <v>74.812863369574302</v>
      </c>
      <c r="BP27" s="27">
        <v>15.715918908243101</v>
      </c>
      <c r="BQ27" s="27">
        <v>874.45357173013099</v>
      </c>
      <c r="BR27" s="27">
        <v>83.929145458092805</v>
      </c>
      <c r="BT27" s="36">
        <f t="shared" si="0"/>
        <v>4.6429434576155022E-4</v>
      </c>
      <c r="BU27" s="24">
        <f t="shared" si="1"/>
        <v>2.8199712434314392E-3</v>
      </c>
      <c r="BV27" s="24">
        <f t="shared" si="2"/>
        <v>3.2178898165393247E-3</v>
      </c>
      <c r="BW27" s="24">
        <f t="shared" si="3"/>
        <v>2.7851567684464189E-3</v>
      </c>
      <c r="BX27" s="24">
        <f t="shared" si="4"/>
        <v>2.7527866666197387E-3</v>
      </c>
      <c r="BY27" s="24">
        <f t="shared" si="4"/>
        <v>2.7530690292189215E-3</v>
      </c>
      <c r="BZ27" s="24">
        <f t="shared" si="5"/>
        <v>2.7468924696650542E-3</v>
      </c>
      <c r="CA27" s="24">
        <f t="shared" si="6"/>
        <v>2.7761461713289516E-3</v>
      </c>
    </row>
    <row r="28" spans="1:79" x14ac:dyDescent="0.3">
      <c r="A28" s="21" t="s">
        <v>101</v>
      </c>
      <c r="B28" s="27">
        <v>132118.33979</v>
      </c>
      <c r="C28" s="27">
        <v>367.96595057000002</v>
      </c>
      <c r="D28" s="27">
        <v>38734.553093000002</v>
      </c>
      <c r="E28" s="27">
        <v>13395.925381999999</v>
      </c>
      <c r="F28" s="27">
        <v>9687.6037661999999</v>
      </c>
      <c r="G28" s="27">
        <v>196831.36931000001</v>
      </c>
      <c r="H28" s="27">
        <v>9046.4010527999999</v>
      </c>
      <c r="I28" s="27"/>
      <c r="J28" s="27"/>
      <c r="K28" s="27"/>
      <c r="L28" s="27"/>
      <c r="M28" s="27" t="s">
        <v>192</v>
      </c>
      <c r="N28" s="27">
        <v>137.59102642829501</v>
      </c>
      <c r="O28" s="27">
        <v>23.1555062280915</v>
      </c>
      <c r="P28" s="27">
        <v>22.021965577383099</v>
      </c>
      <c r="Q28" s="27">
        <v>34.199672973655503</v>
      </c>
      <c r="R28" s="27">
        <v>278.55948228580399</v>
      </c>
      <c r="S28" s="27">
        <v>4211.2421036894602</v>
      </c>
      <c r="T28" s="27">
        <v>132493.414545081</v>
      </c>
      <c r="U28" s="27">
        <v>132.149485404312</v>
      </c>
      <c r="V28" s="27">
        <v>267.92546532877202</v>
      </c>
      <c r="W28" s="27">
        <v>35.580239841302102</v>
      </c>
      <c r="X28" s="27">
        <v>30.648913525472199</v>
      </c>
      <c r="Y28" s="27">
        <v>787.57583007115795</v>
      </c>
      <c r="Z28" s="27">
        <v>787.57583007115795</v>
      </c>
      <c r="AA28" s="27">
        <v>0</v>
      </c>
      <c r="AB28" s="27">
        <v>43.496873957360499</v>
      </c>
      <c r="AC28" s="27">
        <v>7.8471032384878701</v>
      </c>
      <c r="AD28" s="27">
        <v>38.329862612604998</v>
      </c>
      <c r="AE28" s="27">
        <v>27.372520825216501</v>
      </c>
      <c r="AF28" s="27">
        <v>3.7019717425213798</v>
      </c>
      <c r="AG28" s="27">
        <v>368.987214150527</v>
      </c>
      <c r="AH28" s="27">
        <v>0</v>
      </c>
      <c r="AI28" s="27">
        <v>34977.080902711597</v>
      </c>
      <c r="AJ28" s="27">
        <v>3886.3453270485502</v>
      </c>
      <c r="AK28" s="27">
        <v>38863.426229760102</v>
      </c>
      <c r="AL28" s="27">
        <v>7.4459956391289301</v>
      </c>
      <c r="AM28" s="27">
        <v>171.73898350351399</v>
      </c>
      <c r="AN28" s="27">
        <v>113.481423846384</v>
      </c>
      <c r="AO28" s="27">
        <v>5307.7038950378701</v>
      </c>
      <c r="AP28" s="27">
        <v>492.49135585544599</v>
      </c>
      <c r="AQ28" s="27">
        <v>122.511478642415</v>
      </c>
      <c r="AR28" s="27">
        <v>220.35530781243</v>
      </c>
      <c r="AS28" s="27">
        <v>54.292673571575698</v>
      </c>
      <c r="AT28" s="27">
        <v>137.22854147934501</v>
      </c>
      <c r="AU28" s="27">
        <v>172.69115376548299</v>
      </c>
      <c r="AV28" s="27">
        <v>13436.168732152701</v>
      </c>
      <c r="AW28" s="27">
        <v>9716.3815961976597</v>
      </c>
      <c r="AX28" s="27">
        <v>3719.78713595507</v>
      </c>
      <c r="AY28" s="27">
        <v>5.2943971608877796</v>
      </c>
      <c r="AZ28" s="27">
        <v>3.1741853421849</v>
      </c>
      <c r="BA28" s="27">
        <v>3483.2975308544701</v>
      </c>
      <c r="BB28" s="27">
        <v>116.615068314147</v>
      </c>
      <c r="BC28" s="27">
        <v>465.59098647700398</v>
      </c>
      <c r="BD28" s="27">
        <v>113.94211005102601</v>
      </c>
      <c r="BE28" s="27">
        <v>156.07621502542401</v>
      </c>
      <c r="BF28" s="27">
        <v>1164.16278832542</v>
      </c>
      <c r="BG28" s="27">
        <v>618.61465840007702</v>
      </c>
      <c r="BH28" s="27">
        <v>240.478082762181</v>
      </c>
      <c r="BI28" s="27">
        <v>2309.6318630834398</v>
      </c>
      <c r="BJ28" s="27">
        <v>345.06643382838098</v>
      </c>
      <c r="BK28" s="27">
        <v>197458.14090872099</v>
      </c>
      <c r="BL28" s="27">
        <v>4021.5375561432302</v>
      </c>
      <c r="BM28" s="27">
        <v>1992.98425238654</v>
      </c>
      <c r="BN28" s="27">
        <v>12.9231215946674</v>
      </c>
      <c r="BO28" s="27">
        <v>619.237907213982</v>
      </c>
      <c r="BP28" s="27">
        <v>461.15623028604301</v>
      </c>
      <c r="BQ28" s="27">
        <v>9071.1570389808094</v>
      </c>
      <c r="BR28" s="27">
        <v>248.127108155961</v>
      </c>
      <c r="BT28" s="36">
        <f t="shared" si="0"/>
        <v>0</v>
      </c>
      <c r="BU28" s="24">
        <f t="shared" si="1"/>
        <v>2.8389302777886861E-3</v>
      </c>
      <c r="BV28" s="24">
        <f t="shared" si="2"/>
        <v>2.7754295715268821E-3</v>
      </c>
      <c r="BW28" s="24">
        <f t="shared" si="3"/>
        <v>3.3270846432816858E-3</v>
      </c>
      <c r="BX28" s="24">
        <f t="shared" si="4"/>
        <v>3.0041485754150172E-3</v>
      </c>
      <c r="BY28" s="24">
        <f t="shared" si="4"/>
        <v>2.9705828904837712E-3</v>
      </c>
      <c r="BZ28" s="24">
        <f t="shared" si="5"/>
        <v>3.1843074654113995E-3</v>
      </c>
      <c r="CA28" s="24">
        <f t="shared" si="6"/>
        <v>2.7365563428284143E-3</v>
      </c>
    </row>
    <row r="29" spans="1:79" x14ac:dyDescent="0.3">
      <c r="A29" s="21" t="s">
        <v>102</v>
      </c>
      <c r="B29" s="27">
        <v>4256.3759554999997</v>
      </c>
      <c r="C29" s="27">
        <v>2626.5021517</v>
      </c>
      <c r="D29" s="27">
        <v>8366.1159346999993</v>
      </c>
      <c r="E29" s="27">
        <v>11608.389525000001</v>
      </c>
      <c r="F29" s="27">
        <v>7144.3785795000003</v>
      </c>
      <c r="G29" s="27">
        <v>31684.150845</v>
      </c>
      <c r="H29" s="27">
        <v>20710.476056</v>
      </c>
      <c r="I29" s="27"/>
      <c r="J29" s="27"/>
      <c r="K29" s="27"/>
      <c r="L29" s="27"/>
      <c r="M29" s="27" t="s">
        <v>193</v>
      </c>
      <c r="N29" s="27">
        <v>1509.7795990577999</v>
      </c>
      <c r="O29" s="27">
        <v>66.952745172660002</v>
      </c>
      <c r="P29" s="27">
        <v>65.021509004294202</v>
      </c>
      <c r="Q29" s="27">
        <v>68.676921972337595</v>
      </c>
      <c r="R29" s="27">
        <v>2227.1756456973999</v>
      </c>
      <c r="S29" s="27">
        <v>4847.5508319229302</v>
      </c>
      <c r="T29" s="27">
        <v>4274.47377754835</v>
      </c>
      <c r="U29" s="27">
        <v>2048.99990280974</v>
      </c>
      <c r="V29" s="27">
        <v>669.05462083504904</v>
      </c>
      <c r="W29" s="27">
        <v>135.43666342235599</v>
      </c>
      <c r="X29" s="27">
        <v>2023.29591060289</v>
      </c>
      <c r="Y29" s="27">
        <v>134.639931026818</v>
      </c>
      <c r="Z29" s="27">
        <v>134.639931026818</v>
      </c>
      <c r="AA29" s="27">
        <v>0</v>
      </c>
      <c r="AB29" s="27">
        <v>173.83181649215101</v>
      </c>
      <c r="AC29" s="27">
        <v>13.7674996135583</v>
      </c>
      <c r="AD29" s="27">
        <v>1044.1440841255101</v>
      </c>
      <c r="AE29" s="27">
        <v>210.783130385779</v>
      </c>
      <c r="AF29" s="27">
        <v>8.2022421536723993</v>
      </c>
      <c r="AG29" s="27">
        <v>2640.8294917609901</v>
      </c>
      <c r="AH29" s="27">
        <v>0</v>
      </c>
      <c r="AI29" s="27">
        <v>7557.2590789475198</v>
      </c>
      <c r="AJ29" s="27">
        <v>839.69575583815697</v>
      </c>
      <c r="AK29" s="27">
        <v>8396.9548347856708</v>
      </c>
      <c r="AL29" s="27">
        <v>33.244481900353797</v>
      </c>
      <c r="AM29" s="27">
        <v>539.20944205622902</v>
      </c>
      <c r="AN29" s="27">
        <v>19.982911864499499</v>
      </c>
      <c r="AO29" s="27">
        <v>6173.1850343961296</v>
      </c>
      <c r="AP29" s="27">
        <v>118.28999862048001</v>
      </c>
      <c r="AQ29" s="27">
        <v>47.721733709022899</v>
      </c>
      <c r="AR29" s="27">
        <v>218.06931458291299</v>
      </c>
      <c r="AS29" s="27">
        <v>10.114316551646001</v>
      </c>
      <c r="AT29" s="27">
        <v>14.2131204042636</v>
      </c>
      <c r="AU29" s="27">
        <v>452.23747128635898</v>
      </c>
      <c r="AV29" s="27">
        <v>11662.9935188329</v>
      </c>
      <c r="AW29" s="27">
        <v>7177.3186446218697</v>
      </c>
      <c r="AX29" s="27">
        <v>4485.6748742111004</v>
      </c>
      <c r="AY29" s="27">
        <v>12.124078532522001</v>
      </c>
      <c r="AZ29" s="27">
        <v>0.88119131770696901</v>
      </c>
      <c r="BA29" s="27">
        <v>1805.26163954238</v>
      </c>
      <c r="BB29" s="27">
        <v>147.55954335809099</v>
      </c>
      <c r="BC29" s="27">
        <v>738.44343235745703</v>
      </c>
      <c r="BD29" s="27">
        <v>8.8778685153965196</v>
      </c>
      <c r="BE29" s="27">
        <v>11.3876209730473</v>
      </c>
      <c r="BF29" s="27">
        <v>1846.70740475911</v>
      </c>
      <c r="BG29" s="27">
        <v>238.190649647345</v>
      </c>
      <c r="BH29" s="27">
        <v>699.33528908637095</v>
      </c>
      <c r="BI29" s="27">
        <v>983.62817926134198</v>
      </c>
      <c r="BJ29" s="27">
        <v>42.4835298992489</v>
      </c>
      <c r="BK29" s="27">
        <v>31779.609728912299</v>
      </c>
      <c r="BL29" s="27">
        <v>3285.4333539520298</v>
      </c>
      <c r="BM29" s="27">
        <v>471.55267674224899</v>
      </c>
      <c r="BN29" s="27">
        <v>423.12006218537198</v>
      </c>
      <c r="BO29" s="27">
        <v>2224.3931970867602</v>
      </c>
      <c r="BP29" s="27">
        <v>911.44572836866905</v>
      </c>
      <c r="BQ29" s="27">
        <v>20783.150932188899</v>
      </c>
      <c r="BR29" s="27">
        <v>976.641801819394</v>
      </c>
      <c r="BT29" s="36">
        <f t="shared" si="0"/>
        <v>0</v>
      </c>
      <c r="BU29" s="24">
        <f t="shared" si="1"/>
        <v>4.2519322159417462E-3</v>
      </c>
      <c r="BV29" s="24">
        <f t="shared" si="2"/>
        <v>5.4549127445856953E-3</v>
      </c>
      <c r="BW29" s="24">
        <f t="shared" si="3"/>
        <v>3.6861669532645873E-3</v>
      </c>
      <c r="BX29" s="24">
        <f t="shared" si="4"/>
        <v>4.7038388671661584E-3</v>
      </c>
      <c r="BY29" s="24">
        <f t="shared" si="4"/>
        <v>4.6106270482904124E-3</v>
      </c>
      <c r="BZ29" s="24">
        <f t="shared" si="5"/>
        <v>3.0128275925489431E-3</v>
      </c>
      <c r="CA29" s="24">
        <f t="shared" si="6"/>
        <v>3.5090876710120256E-3</v>
      </c>
    </row>
    <row r="30" spans="1:79" x14ac:dyDescent="0.3">
      <c r="A30" s="21" t="s">
        <v>103</v>
      </c>
      <c r="B30" s="27">
        <v>9611.8407520000001</v>
      </c>
      <c r="C30" s="27">
        <v>364.11144021000001</v>
      </c>
      <c r="D30" s="27">
        <v>23400.157588999999</v>
      </c>
      <c r="E30" s="27">
        <v>7091.1793140999998</v>
      </c>
      <c r="F30" s="27">
        <v>5132.2401614</v>
      </c>
      <c r="G30" s="27">
        <v>8403.2125961999991</v>
      </c>
      <c r="H30" s="27">
        <v>64028.670157</v>
      </c>
      <c r="I30" s="27"/>
      <c r="J30" s="27"/>
      <c r="K30" s="27"/>
      <c r="L30" s="27"/>
      <c r="M30" s="27" t="s">
        <v>194</v>
      </c>
      <c r="N30" s="27">
        <v>6663.6492350415001</v>
      </c>
      <c r="O30" s="27">
        <v>150.51188481107201</v>
      </c>
      <c r="P30" s="27">
        <v>149.27016131476799</v>
      </c>
      <c r="Q30" s="27">
        <v>329.73053701921998</v>
      </c>
      <c r="R30" s="27">
        <v>500.46790982342702</v>
      </c>
      <c r="S30" s="27">
        <v>2866.9712770383499</v>
      </c>
      <c r="T30" s="27">
        <v>9635.4611606263206</v>
      </c>
      <c r="U30" s="27">
        <v>667.20090806386702</v>
      </c>
      <c r="V30" s="27">
        <v>118.562557971548</v>
      </c>
      <c r="W30" s="27">
        <v>111.50364201524</v>
      </c>
      <c r="X30" s="27">
        <v>2891.5332381691301</v>
      </c>
      <c r="Y30" s="27">
        <v>752.21295327992596</v>
      </c>
      <c r="Z30" s="27">
        <v>752.21295327992596</v>
      </c>
      <c r="AA30" s="27">
        <v>0</v>
      </c>
      <c r="AB30" s="27">
        <v>220.21574936131901</v>
      </c>
      <c r="AC30" s="27">
        <v>5.76019388578323</v>
      </c>
      <c r="AD30" s="27">
        <v>629.98189638686904</v>
      </c>
      <c r="AE30" s="27">
        <v>2119.6644097599201</v>
      </c>
      <c r="AF30" s="27">
        <v>10.9745960397341</v>
      </c>
      <c r="AG30" s="27">
        <v>364.97239607738197</v>
      </c>
      <c r="AH30" s="27">
        <v>0</v>
      </c>
      <c r="AI30" s="27">
        <v>21116.118524474201</v>
      </c>
      <c r="AJ30" s="27">
        <v>2346.2333120152098</v>
      </c>
      <c r="AK30" s="27">
        <v>23462.351836489401</v>
      </c>
      <c r="AL30" s="27">
        <v>265.61413143155897</v>
      </c>
      <c r="AM30" s="27">
        <v>1159.3001851731899</v>
      </c>
      <c r="AN30" s="27">
        <v>54.376304690844101</v>
      </c>
      <c r="AO30" s="27">
        <v>23817.7423641186</v>
      </c>
      <c r="AP30" s="27">
        <v>89.255517982552902</v>
      </c>
      <c r="AQ30" s="27">
        <v>76.488495236495197</v>
      </c>
      <c r="AR30" s="27">
        <v>140.627654582638</v>
      </c>
      <c r="AS30" s="27">
        <v>50.731506562961201</v>
      </c>
      <c r="AT30" s="27">
        <v>38.432823707781701</v>
      </c>
      <c r="AU30" s="27">
        <v>47.647004188659402</v>
      </c>
      <c r="AV30" s="27">
        <v>7109.9575447471298</v>
      </c>
      <c r="AW30" s="27">
        <v>5145.5911947704399</v>
      </c>
      <c r="AX30" s="27">
        <v>1964.3663499766801</v>
      </c>
      <c r="AY30" s="27">
        <v>3.0513548987765402</v>
      </c>
      <c r="AZ30" s="27">
        <v>1.24781333010642</v>
      </c>
      <c r="BA30" s="27">
        <v>1868.0088921578499</v>
      </c>
      <c r="BB30" s="27">
        <v>126.90916466009401</v>
      </c>
      <c r="BC30" s="27">
        <v>405.12292005897501</v>
      </c>
      <c r="BD30" s="27">
        <v>75.436124167242497</v>
      </c>
      <c r="BE30" s="27">
        <v>47.750789477934497</v>
      </c>
      <c r="BF30" s="27">
        <v>1013.17504930039</v>
      </c>
      <c r="BG30" s="27">
        <v>218.18693282471801</v>
      </c>
      <c r="BH30" s="27">
        <v>137.83958012342799</v>
      </c>
      <c r="BI30" s="27">
        <v>798.87460522456695</v>
      </c>
      <c r="BJ30" s="27">
        <v>170.61559441914201</v>
      </c>
      <c r="BK30" s="27">
        <v>8429.1509698236805</v>
      </c>
      <c r="BL30" s="27">
        <v>15780.5672901535</v>
      </c>
      <c r="BM30" s="27">
        <v>114.822946011811</v>
      </c>
      <c r="BN30" s="27">
        <v>4428.5830470668698</v>
      </c>
      <c r="BO30" s="27">
        <v>13124.637976583501</v>
      </c>
      <c r="BP30" s="27">
        <v>5849.6417682240499</v>
      </c>
      <c r="BQ30" s="27">
        <v>64203.096456844498</v>
      </c>
      <c r="BR30" s="27">
        <v>6139.6121247767896</v>
      </c>
      <c r="BT30" s="36">
        <f t="shared" si="0"/>
        <v>0</v>
      </c>
      <c r="BU30" s="24">
        <f t="shared" si="1"/>
        <v>2.4574282112826006E-3</v>
      </c>
      <c r="BV30" s="24">
        <f t="shared" si="2"/>
        <v>2.3645394577149438E-3</v>
      </c>
      <c r="BW30" s="24">
        <f t="shared" si="3"/>
        <v>2.6578559248096093E-3</v>
      </c>
      <c r="BX30" s="24">
        <f t="shared" si="4"/>
        <v>2.6481110990652238E-3</v>
      </c>
      <c r="BY30" s="24">
        <f t="shared" si="4"/>
        <v>2.6014046401908577E-3</v>
      </c>
      <c r="BZ30" s="24">
        <f t="shared" si="5"/>
        <v>3.086721099429395E-3</v>
      </c>
      <c r="CA30" s="24">
        <f t="shared" si="6"/>
        <v>2.7241905761403364E-3</v>
      </c>
    </row>
    <row r="31" spans="1:79" x14ac:dyDescent="0.3">
      <c r="A31" s="21" t="s">
        <v>104</v>
      </c>
      <c r="B31" s="27">
        <v>10020.049395</v>
      </c>
      <c r="C31" s="27">
        <v>2591.1734535000001</v>
      </c>
      <c r="D31" s="27">
        <v>19025.610667000001</v>
      </c>
      <c r="E31" s="27">
        <v>7734.1544731000004</v>
      </c>
      <c r="F31" s="27">
        <v>5523.5436123999998</v>
      </c>
      <c r="G31" s="27">
        <v>23384.517383999999</v>
      </c>
      <c r="H31" s="27">
        <v>7792.5627157999998</v>
      </c>
      <c r="I31" s="27"/>
      <c r="J31" s="27"/>
      <c r="K31" s="27"/>
      <c r="L31" s="27"/>
      <c r="M31" s="27" t="s">
        <v>195</v>
      </c>
      <c r="N31" s="27">
        <v>51.9579262158136</v>
      </c>
      <c r="O31" s="27">
        <v>25.975542982082899</v>
      </c>
      <c r="P31" s="27">
        <v>25.776783461629599</v>
      </c>
      <c r="Q31" s="27">
        <v>12.2424883406575</v>
      </c>
      <c r="R31" s="27">
        <v>534.16476337192205</v>
      </c>
      <c r="S31" s="27">
        <v>1392.6460397452599</v>
      </c>
      <c r="T31" s="27">
        <v>10042.300745446601</v>
      </c>
      <c r="U31" s="27">
        <v>500.731133221221</v>
      </c>
      <c r="V31" s="27">
        <v>177.72024457585499</v>
      </c>
      <c r="W31" s="27">
        <v>81.309246717260606</v>
      </c>
      <c r="X31" s="27">
        <v>660.872791625589</v>
      </c>
      <c r="Y31" s="27">
        <v>81.1735616964868</v>
      </c>
      <c r="Z31" s="27">
        <v>81.1735616964868</v>
      </c>
      <c r="AA31" s="27">
        <v>108.117354233149</v>
      </c>
      <c r="AB31" s="27">
        <v>71.128620729858596</v>
      </c>
      <c r="AC31" s="27">
        <v>5.4958174891442004</v>
      </c>
      <c r="AD31" s="27">
        <v>140.64879818404501</v>
      </c>
      <c r="AE31" s="27">
        <v>19.3182887936421</v>
      </c>
      <c r="AF31" s="27">
        <v>1.7425368787187501</v>
      </c>
      <c r="AG31" s="27">
        <v>2599.6967920332499</v>
      </c>
      <c r="AH31" s="27">
        <v>0</v>
      </c>
      <c r="AI31" s="27">
        <v>17164.5803258243</v>
      </c>
      <c r="AJ31" s="27">
        <v>1799.0587368496399</v>
      </c>
      <c r="AK31" s="27">
        <v>19071.756416907101</v>
      </c>
      <c r="AL31" s="27">
        <v>1.5988064998702201</v>
      </c>
      <c r="AM31" s="27">
        <v>154.65470684498999</v>
      </c>
      <c r="AN31" s="27">
        <v>7.5791072904869496</v>
      </c>
      <c r="AO31" s="27">
        <v>2369.21468424864</v>
      </c>
      <c r="AP31" s="27">
        <v>46.003871696059598</v>
      </c>
      <c r="AQ31" s="27">
        <v>53.959115871415499</v>
      </c>
      <c r="AR31" s="27">
        <v>863.86516221747399</v>
      </c>
      <c r="AS31" s="27">
        <v>192.598725051294</v>
      </c>
      <c r="AT31" s="27">
        <v>21.794712770621199</v>
      </c>
      <c r="AU31" s="27">
        <v>189.347694635344</v>
      </c>
      <c r="AV31" s="27">
        <v>7760.6445365035497</v>
      </c>
      <c r="AW31" s="27">
        <v>5541.5577477719298</v>
      </c>
      <c r="AX31" s="27">
        <v>2219.0867887316199</v>
      </c>
      <c r="AY31" s="27">
        <v>6.8930603046787402</v>
      </c>
      <c r="AZ31" s="27">
        <v>12.5718729120841</v>
      </c>
      <c r="BA31" s="27">
        <v>1021.09193682415</v>
      </c>
      <c r="BB31" s="27">
        <v>32.306469256876902</v>
      </c>
      <c r="BC31" s="27">
        <v>421.20240721704897</v>
      </c>
      <c r="BD31" s="27">
        <v>99.029664655094294</v>
      </c>
      <c r="BE31" s="27">
        <v>300.29155368679699</v>
      </c>
      <c r="BF31" s="27">
        <v>1119.2612893087201</v>
      </c>
      <c r="BG31" s="27">
        <v>77.925463001812901</v>
      </c>
      <c r="BH31" s="27">
        <v>196.705323301368</v>
      </c>
      <c r="BI31" s="27">
        <v>936.27646242652395</v>
      </c>
      <c r="BJ31" s="27">
        <v>20.779318345871999</v>
      </c>
      <c r="BK31" s="27">
        <v>23448.867780391</v>
      </c>
      <c r="BL31" s="27">
        <v>1868.64963275522</v>
      </c>
      <c r="BM31" s="27">
        <v>247.176166141274</v>
      </c>
      <c r="BN31" s="27">
        <v>32.922770098091597</v>
      </c>
      <c r="BO31" s="27">
        <v>1231.3364614709001</v>
      </c>
      <c r="BP31" s="27">
        <v>201.345422978512</v>
      </c>
      <c r="BQ31" s="27">
        <v>7816.7563948153402</v>
      </c>
      <c r="BR31" s="27">
        <v>807.63354109486897</v>
      </c>
      <c r="BT31" s="36">
        <f t="shared" si="0"/>
        <v>5.6689773018128017E-3</v>
      </c>
      <c r="BU31" s="24">
        <f t="shared" si="1"/>
        <v>2.2206827101774536E-3</v>
      </c>
      <c r="BV31" s="24">
        <f t="shared" si="2"/>
        <v>3.2893739790893152E-3</v>
      </c>
      <c r="BW31" s="24">
        <f t="shared" si="3"/>
        <v>2.4254543370395066E-3</v>
      </c>
      <c r="BX31" s="24">
        <f t="shared" si="4"/>
        <v>3.4250755523029552E-3</v>
      </c>
      <c r="BY31" s="24">
        <f t="shared" si="4"/>
        <v>3.2613366773260287E-3</v>
      </c>
      <c r="BZ31" s="24">
        <f t="shared" si="5"/>
        <v>2.7518376939021242E-3</v>
      </c>
      <c r="CA31" s="24">
        <f t="shared" si="6"/>
        <v>3.1047140584811645E-3</v>
      </c>
    </row>
    <row r="32" spans="1:79" x14ac:dyDescent="0.3">
      <c r="A32" s="21" t="s">
        <v>105</v>
      </c>
      <c r="B32" s="27">
        <v>1756.4235765000001</v>
      </c>
      <c r="C32" s="27">
        <v>641.41390879000005</v>
      </c>
      <c r="D32" s="27">
        <v>4805.6607400000003</v>
      </c>
      <c r="E32" s="27">
        <v>4152.0856485000004</v>
      </c>
      <c r="F32" s="27">
        <v>2453.8450016000002</v>
      </c>
      <c r="G32" s="27">
        <v>13446.164948</v>
      </c>
      <c r="H32" s="27">
        <v>3824.2318095999999</v>
      </c>
      <c r="I32" s="27"/>
      <c r="J32" s="27"/>
      <c r="K32" s="27"/>
      <c r="L32" s="27"/>
      <c r="M32" s="27" t="s">
        <v>196</v>
      </c>
      <c r="N32" s="27">
        <v>298.21304572193901</v>
      </c>
      <c r="O32" s="27">
        <v>39.560391893846202</v>
      </c>
      <c r="P32" s="27">
        <v>39.560391893846202</v>
      </c>
      <c r="Q32" s="27">
        <v>11.672250919072701</v>
      </c>
      <c r="R32" s="27">
        <v>533.20211557945902</v>
      </c>
      <c r="S32" s="27">
        <v>1395.84134868402</v>
      </c>
      <c r="T32" s="27">
        <v>1765.7032628475999</v>
      </c>
      <c r="U32" s="27">
        <v>461.51442288720301</v>
      </c>
      <c r="V32" s="27">
        <v>149.77257032131399</v>
      </c>
      <c r="W32" s="27">
        <v>21.504222432512101</v>
      </c>
      <c r="X32" s="27">
        <v>428.407315537454</v>
      </c>
      <c r="Y32" s="27">
        <v>67.231100035499097</v>
      </c>
      <c r="Z32" s="27">
        <v>67.231100035499097</v>
      </c>
      <c r="AA32" s="27">
        <v>0</v>
      </c>
      <c r="AB32" s="27">
        <v>19.474287734946301</v>
      </c>
      <c r="AC32" s="27">
        <v>1.4690439912187899E-2</v>
      </c>
      <c r="AD32" s="27">
        <v>103.016634416822</v>
      </c>
      <c r="AE32" s="27">
        <v>23.383799143584898</v>
      </c>
      <c r="AF32" s="27">
        <v>0.25961403730300597</v>
      </c>
      <c r="AG32" s="27">
        <v>644.89989937344296</v>
      </c>
      <c r="AH32" s="27">
        <v>0</v>
      </c>
      <c r="AI32" s="27">
        <v>4341.7453466862798</v>
      </c>
      <c r="AJ32" s="27">
        <v>482.416613060401</v>
      </c>
      <c r="AK32" s="27">
        <v>4824.1619597466697</v>
      </c>
      <c r="AL32" s="27">
        <v>1.50749324279541</v>
      </c>
      <c r="AM32" s="27">
        <v>75.053567286479606</v>
      </c>
      <c r="AN32" s="27">
        <v>2.41889490159119</v>
      </c>
      <c r="AO32" s="27">
        <v>1166.17794603838</v>
      </c>
      <c r="AP32" s="27">
        <v>41.8548323097273</v>
      </c>
      <c r="AQ32" s="27">
        <v>16.463623401731699</v>
      </c>
      <c r="AR32" s="27">
        <v>79.506284822830693</v>
      </c>
      <c r="AS32" s="27">
        <v>1.53882570379801</v>
      </c>
      <c r="AT32" s="27">
        <v>8.2874080705699509</v>
      </c>
      <c r="AU32" s="27">
        <v>182.14939032777801</v>
      </c>
      <c r="AV32" s="27">
        <v>4172.5353427743703</v>
      </c>
      <c r="AW32" s="27">
        <v>2465.69148353728</v>
      </c>
      <c r="AX32" s="27">
        <v>1706.8438592370801</v>
      </c>
      <c r="AY32" s="27">
        <v>3.0192683983972302</v>
      </c>
      <c r="AZ32" s="27">
        <v>0.183058775574993</v>
      </c>
      <c r="BA32" s="27">
        <v>530.92818876436502</v>
      </c>
      <c r="BB32" s="27">
        <v>21.3587093402117</v>
      </c>
      <c r="BC32" s="27">
        <v>277.58339997806303</v>
      </c>
      <c r="BD32" s="27">
        <v>4.1718839175030604</v>
      </c>
      <c r="BE32" s="27">
        <v>8.1420219278316406</v>
      </c>
      <c r="BF32" s="27">
        <v>694.21165362301997</v>
      </c>
      <c r="BG32" s="27">
        <v>75.125224010894698</v>
      </c>
      <c r="BH32" s="27">
        <v>265.977150427102</v>
      </c>
      <c r="BI32" s="27">
        <v>326.01445889945199</v>
      </c>
      <c r="BJ32" s="27">
        <v>1.88242994773943</v>
      </c>
      <c r="BK32" s="27">
        <v>13483.4535425547</v>
      </c>
      <c r="BL32" s="27">
        <v>681.98628016745397</v>
      </c>
      <c r="BM32" s="27">
        <v>208.159673261888</v>
      </c>
      <c r="BN32" s="27">
        <v>18.624124923063398</v>
      </c>
      <c r="BO32" s="27">
        <v>246.06218151202501</v>
      </c>
      <c r="BP32" s="27">
        <v>145.279862864092</v>
      </c>
      <c r="BQ32" s="27">
        <v>3838.6623353878099</v>
      </c>
      <c r="BR32" s="27">
        <v>212.628901736643</v>
      </c>
      <c r="BT32" s="36">
        <f t="shared" si="0"/>
        <v>0</v>
      </c>
      <c r="BU32" s="24">
        <f t="shared" si="1"/>
        <v>5.2832850069636167E-3</v>
      </c>
      <c r="BV32" s="24">
        <f t="shared" si="2"/>
        <v>5.4348534318800247E-3</v>
      </c>
      <c r="BW32" s="24">
        <f t="shared" si="3"/>
        <v>3.8498805362339097E-3</v>
      </c>
      <c r="BX32" s="24">
        <f t="shared" si="4"/>
        <v>4.9251619560780604E-3</v>
      </c>
      <c r="BY32" s="24">
        <f t="shared" si="4"/>
        <v>4.8277221786850628E-3</v>
      </c>
      <c r="BZ32" s="24">
        <f t="shared" si="5"/>
        <v>2.7731769392169195E-3</v>
      </c>
      <c r="CA32" s="24">
        <f t="shared" si="6"/>
        <v>3.7734443167343878E-3</v>
      </c>
    </row>
    <row r="33" spans="1:79" x14ac:dyDescent="0.3">
      <c r="A33" s="21" t="s">
        <v>106</v>
      </c>
      <c r="B33" s="27">
        <v>625.34513419999996</v>
      </c>
      <c r="C33" s="27">
        <v>710.29538580999997</v>
      </c>
      <c r="D33" s="27">
        <v>426.12441296999998</v>
      </c>
      <c r="E33" s="27">
        <v>3862.1114133999999</v>
      </c>
      <c r="F33" s="27">
        <v>2187.3668480000001</v>
      </c>
      <c r="G33" s="27">
        <v>379.18103251999997</v>
      </c>
      <c r="H33" s="27">
        <v>1892.2097937999999</v>
      </c>
      <c r="I33" s="27"/>
      <c r="J33" s="27"/>
      <c r="K33" s="27"/>
      <c r="L33" s="27"/>
      <c r="M33" s="27" t="s">
        <v>197</v>
      </c>
      <c r="N33" s="27">
        <v>0.25121759555107198</v>
      </c>
      <c r="O33" s="27">
        <v>2.3504150287008501</v>
      </c>
      <c r="P33" s="27">
        <v>2.35001489705847</v>
      </c>
      <c r="Q33" s="27">
        <v>0.68234907339737905</v>
      </c>
      <c r="R33" s="27">
        <v>556.38745679049396</v>
      </c>
      <c r="S33" s="27">
        <v>1140.69961211739</v>
      </c>
      <c r="T33" s="27">
        <v>628.76820926271796</v>
      </c>
      <c r="U33" s="27">
        <v>486.50565934588599</v>
      </c>
      <c r="V33" s="27">
        <v>155.73429984325901</v>
      </c>
      <c r="W33" s="27">
        <v>7.2615652767737</v>
      </c>
      <c r="X33" s="27">
        <v>475.89647441193603</v>
      </c>
      <c r="Y33" s="27">
        <v>3.2956882613446798</v>
      </c>
      <c r="Z33" s="27">
        <v>3.2956882613446798</v>
      </c>
      <c r="AA33" s="27">
        <v>0</v>
      </c>
      <c r="AB33" s="27">
        <v>6.19839640484994</v>
      </c>
      <c r="AC33" s="27">
        <v>7.4316881340694904E-3</v>
      </c>
      <c r="AD33" s="27">
        <v>4.7489064098281797E-2</v>
      </c>
      <c r="AE33" s="27">
        <v>1.14827824551772E-2</v>
      </c>
      <c r="AF33" s="27">
        <v>8.7240003832073698E-2</v>
      </c>
      <c r="AG33" s="27">
        <v>714.21584292950604</v>
      </c>
      <c r="AH33" s="27">
        <v>0</v>
      </c>
      <c r="AI33" s="27">
        <v>385.48688591632299</v>
      </c>
      <c r="AJ33" s="27">
        <v>42.831728544894197</v>
      </c>
      <c r="AK33" s="27">
        <v>428.31861446121701</v>
      </c>
      <c r="AL33" s="27">
        <v>3.1168591064777199E-3</v>
      </c>
      <c r="AM33" s="27">
        <v>54.996939944325199</v>
      </c>
      <c r="AN33" s="27">
        <v>5.97356636187764E-2</v>
      </c>
      <c r="AO33" s="27">
        <v>134.66080930967701</v>
      </c>
      <c r="AP33" s="27">
        <v>14.110035979430799</v>
      </c>
      <c r="AQ33" s="27">
        <v>11.6888926426252</v>
      </c>
      <c r="AR33" s="27">
        <v>80.612610768476401</v>
      </c>
      <c r="AS33" s="27">
        <v>4.3354335664721001E-2</v>
      </c>
      <c r="AT33" s="27">
        <v>6.8912199826937401E-2</v>
      </c>
      <c r="AU33" s="27">
        <v>192.35830192298101</v>
      </c>
      <c r="AV33" s="27">
        <v>3883.07882558254</v>
      </c>
      <c r="AW33" s="27">
        <v>2199.2318722047798</v>
      </c>
      <c r="AX33" s="27">
        <v>1683.84695337775</v>
      </c>
      <c r="AY33" s="27">
        <v>3.1286072525449602</v>
      </c>
      <c r="AZ33" s="27">
        <v>5.0725339373997704E-3</v>
      </c>
      <c r="BA33" s="27">
        <v>384.80124748535201</v>
      </c>
      <c r="BB33" s="27">
        <v>3.2963514167451899</v>
      </c>
      <c r="BC33" s="27">
        <v>304.56490229666298</v>
      </c>
      <c r="BD33" s="27">
        <v>4.4143324680191803E-2</v>
      </c>
      <c r="BE33" s="27">
        <v>4.7262443713244798E-2</v>
      </c>
      <c r="BF33" s="27">
        <v>761.62880489646705</v>
      </c>
      <c r="BG33" s="27">
        <v>40.074499318178198</v>
      </c>
      <c r="BH33" s="27">
        <v>295.03262396754701</v>
      </c>
      <c r="BI33" s="27">
        <v>147.72883455965399</v>
      </c>
      <c r="BJ33" s="27">
        <v>1.2178514856396301E-2</v>
      </c>
      <c r="BK33" s="27">
        <v>380.22865721986</v>
      </c>
      <c r="BL33" s="27">
        <v>72.6340498225034</v>
      </c>
      <c r="BM33" s="27">
        <v>5.8780580620270202</v>
      </c>
      <c r="BN33" s="27">
        <v>5.4169423193945803E-3</v>
      </c>
      <c r="BO33" s="27">
        <v>28.501515035344699</v>
      </c>
      <c r="BP33" s="27">
        <v>8.91279241009277</v>
      </c>
      <c r="BQ33" s="27">
        <v>1901.9053692576499</v>
      </c>
      <c r="BR33" s="27">
        <v>32.2495382711516</v>
      </c>
      <c r="BT33" s="36">
        <f t="shared" si="0"/>
        <v>0</v>
      </c>
      <c r="BU33" s="24">
        <f t="shared" si="1"/>
        <v>5.4738973336653793E-3</v>
      </c>
      <c r="BV33" s="24">
        <f t="shared" si="2"/>
        <v>5.5194742889048817E-3</v>
      </c>
      <c r="BW33" s="24">
        <f t="shared" si="3"/>
        <v>5.1492039048499803E-3</v>
      </c>
      <c r="BX33" s="24">
        <f t="shared" si="4"/>
        <v>5.4290024129784219E-3</v>
      </c>
      <c r="BY33" s="24">
        <f t="shared" si="4"/>
        <v>5.4243412419038954E-3</v>
      </c>
      <c r="BZ33" s="24">
        <f t="shared" si="5"/>
        <v>2.7628615621873597E-3</v>
      </c>
      <c r="CA33" s="24">
        <f t="shared" si="6"/>
        <v>5.1239431744928149E-3</v>
      </c>
    </row>
    <row r="34" spans="1:79" x14ac:dyDescent="0.3">
      <c r="A34" s="21" t="s">
        <v>107</v>
      </c>
      <c r="B34" s="27">
        <v>93198.575234999997</v>
      </c>
      <c r="C34" s="27">
        <v>711.28625758999999</v>
      </c>
      <c r="D34" s="27">
        <v>48757.751153999998</v>
      </c>
      <c r="E34" s="27">
        <v>12920.160333</v>
      </c>
      <c r="F34" s="27">
        <v>9462.7519083999996</v>
      </c>
      <c r="G34" s="27">
        <v>40356.996159000002</v>
      </c>
      <c r="H34" s="27">
        <v>17791.832351000001</v>
      </c>
      <c r="I34" s="27"/>
      <c r="J34" s="27"/>
      <c r="K34" s="27"/>
      <c r="L34" s="27"/>
      <c r="M34" s="27" t="s">
        <v>198</v>
      </c>
      <c r="N34" s="27">
        <v>449.14630642437299</v>
      </c>
      <c r="O34" s="27">
        <v>106.14309452767399</v>
      </c>
      <c r="P34" s="27">
        <v>102.276270579661</v>
      </c>
      <c r="Q34" s="27">
        <v>190.76616563392199</v>
      </c>
      <c r="R34" s="27">
        <v>458.468491955714</v>
      </c>
      <c r="S34" s="27">
        <v>4825.4034888944698</v>
      </c>
      <c r="T34" s="27">
        <v>93448.803095845695</v>
      </c>
      <c r="U34" s="27">
        <v>441.87812168441502</v>
      </c>
      <c r="V34" s="27">
        <v>226.42849165603101</v>
      </c>
      <c r="W34" s="27">
        <v>145.47926580840601</v>
      </c>
      <c r="X34" s="27">
        <v>261.99756908222798</v>
      </c>
      <c r="Y34" s="27">
        <v>1546.3222843076001</v>
      </c>
      <c r="Z34" s="27">
        <v>1546.3222843076001</v>
      </c>
      <c r="AA34" s="27">
        <v>0</v>
      </c>
      <c r="AB34" s="27">
        <v>166.902286505891</v>
      </c>
      <c r="AC34" s="27">
        <v>26.785475469473798</v>
      </c>
      <c r="AD34" s="27">
        <v>249.02530449830499</v>
      </c>
      <c r="AE34" s="27">
        <v>180.022220173824</v>
      </c>
      <c r="AF34" s="27">
        <v>13.094882889289099</v>
      </c>
      <c r="AG34" s="27">
        <v>713.050382121285</v>
      </c>
      <c r="AH34" s="27">
        <v>0</v>
      </c>
      <c r="AI34" s="27">
        <v>43991.278039729499</v>
      </c>
      <c r="AJ34" s="27">
        <v>4887.90634473717</v>
      </c>
      <c r="AK34" s="27">
        <v>48879.184384466702</v>
      </c>
      <c r="AL34" s="27">
        <v>29.970851970734302</v>
      </c>
      <c r="AM34" s="27">
        <v>560.45854289660895</v>
      </c>
      <c r="AN34" s="27">
        <v>140.94822251889099</v>
      </c>
      <c r="AO34" s="27">
        <v>6613.1967977765898</v>
      </c>
      <c r="AP34" s="27">
        <v>224.536279596686</v>
      </c>
      <c r="AQ34" s="27">
        <v>137.06738488169401</v>
      </c>
      <c r="AR34" s="27">
        <v>314.340459365399</v>
      </c>
      <c r="AS34" s="27">
        <v>196.66075834135199</v>
      </c>
      <c r="AT34" s="27">
        <v>35.6950889719296</v>
      </c>
      <c r="AU34" s="27">
        <v>68.032672380054706</v>
      </c>
      <c r="AV34" s="27">
        <v>12957.742195749801</v>
      </c>
      <c r="AW34" s="27">
        <v>9488.9839863698198</v>
      </c>
      <c r="AX34" s="27">
        <v>3468.7582093800002</v>
      </c>
      <c r="AY34" s="27">
        <v>19.4376403414959</v>
      </c>
      <c r="AZ34" s="27">
        <v>9.6863775747857392</v>
      </c>
      <c r="BA34" s="27">
        <v>3315.7237354859099</v>
      </c>
      <c r="BB34" s="27">
        <v>199.033740366345</v>
      </c>
      <c r="BC34" s="27">
        <v>762.68705039633403</v>
      </c>
      <c r="BD34" s="27">
        <v>164.895762053054</v>
      </c>
      <c r="BE34" s="27">
        <v>96.187848596371893</v>
      </c>
      <c r="BF34" s="27">
        <v>1907.1434965578101</v>
      </c>
      <c r="BG34" s="27">
        <v>394.299616045964</v>
      </c>
      <c r="BH34" s="27">
        <v>380.76664624084401</v>
      </c>
      <c r="BI34" s="27">
        <v>1404.8187400796901</v>
      </c>
      <c r="BJ34" s="27">
        <v>111.322082621161</v>
      </c>
      <c r="BK34" s="27">
        <v>40498.205987260502</v>
      </c>
      <c r="BL34" s="27">
        <v>4676.8302535315497</v>
      </c>
      <c r="BM34" s="27">
        <v>327.44923040063401</v>
      </c>
      <c r="BN34" s="27">
        <v>154.18588916169799</v>
      </c>
      <c r="BO34" s="27">
        <v>2308.10647882991</v>
      </c>
      <c r="BP34" s="27">
        <v>1607.9773298991199</v>
      </c>
      <c r="BQ34" s="27">
        <v>17839.6620460263</v>
      </c>
      <c r="BR34" s="27">
        <v>1064.61974142698</v>
      </c>
      <c r="BT34" s="36">
        <f t="shared" si="0"/>
        <v>0</v>
      </c>
      <c r="BU34" s="24">
        <f t="shared" si="1"/>
        <v>2.6848893367173174E-3</v>
      </c>
      <c r="BV34" s="24">
        <f t="shared" si="2"/>
        <v>2.4801892521616573E-3</v>
      </c>
      <c r="BW34" s="24">
        <f t="shared" si="3"/>
        <v>2.4905420695708596E-3</v>
      </c>
      <c r="BX34" s="24">
        <f t="shared" si="4"/>
        <v>2.9087768093567262E-3</v>
      </c>
      <c r="BY34" s="24">
        <f t="shared" si="4"/>
        <v>2.772140517235188E-3</v>
      </c>
      <c r="BZ34" s="24">
        <f t="shared" si="5"/>
        <v>3.4990173129872317E-3</v>
      </c>
      <c r="CA34" s="24">
        <f t="shared" si="6"/>
        <v>2.6882950604922382E-3</v>
      </c>
    </row>
    <row r="35" spans="1:79" x14ac:dyDescent="0.3">
      <c r="A35" s="21" t="s">
        <v>108</v>
      </c>
      <c r="B35" s="27">
        <v>132638.62252999999</v>
      </c>
      <c r="C35" s="27">
        <v>4071.4231842999998</v>
      </c>
      <c r="D35" s="27">
        <v>34158.484093999999</v>
      </c>
      <c r="E35" s="27">
        <v>13341.731874999999</v>
      </c>
      <c r="F35" s="27">
        <v>8953.9562979000002</v>
      </c>
      <c r="G35" s="27">
        <v>142578.37922999999</v>
      </c>
      <c r="H35" s="27">
        <v>10211.42283</v>
      </c>
      <c r="I35" s="27"/>
      <c r="J35" s="27"/>
      <c r="K35" s="27"/>
      <c r="L35" s="27"/>
      <c r="M35" s="27" t="s">
        <v>199</v>
      </c>
      <c r="N35" s="27">
        <v>58.001164043869501</v>
      </c>
      <c r="O35" s="27">
        <v>17.8896288585135</v>
      </c>
      <c r="P35" s="27">
        <v>17.593005056373901</v>
      </c>
      <c r="Q35" s="27">
        <v>12.2904592998604</v>
      </c>
      <c r="R35" s="27">
        <v>1117.9580203534799</v>
      </c>
      <c r="S35" s="27">
        <v>6403.5359083142303</v>
      </c>
      <c r="T35" s="27">
        <v>132997.250857843</v>
      </c>
      <c r="U35" s="27">
        <v>772.67589656877794</v>
      </c>
      <c r="V35" s="27">
        <v>493.54179093111497</v>
      </c>
      <c r="W35" s="27">
        <v>60.507340287213502</v>
      </c>
      <c r="X35" s="27">
        <v>681.48809608674605</v>
      </c>
      <c r="Y35" s="27">
        <v>597.23193913522005</v>
      </c>
      <c r="Z35" s="27">
        <v>597.23193913522005</v>
      </c>
      <c r="AA35" s="27">
        <v>177.575587118393</v>
      </c>
      <c r="AB35" s="27">
        <v>49.382984015531399</v>
      </c>
      <c r="AC35" s="27">
        <v>8.4546000609762793</v>
      </c>
      <c r="AD35" s="27">
        <v>5.1394533226453101</v>
      </c>
      <c r="AE35" s="27">
        <v>7.1606997562570198</v>
      </c>
      <c r="AF35" s="27">
        <v>1.4071017608792999</v>
      </c>
      <c r="AG35" s="27">
        <v>4085.5245188557701</v>
      </c>
      <c r="AH35" s="27">
        <v>0</v>
      </c>
      <c r="AI35" s="27">
        <v>30825.9108543765</v>
      </c>
      <c r="AJ35" s="27">
        <v>3247.5289460254799</v>
      </c>
      <c r="AK35" s="27">
        <v>34251.015387520398</v>
      </c>
      <c r="AL35" s="27">
        <v>1.94360290691535</v>
      </c>
      <c r="AM35" s="27">
        <v>164.75908946297599</v>
      </c>
      <c r="AN35" s="27">
        <v>89.6349843844893</v>
      </c>
      <c r="AO35" s="27">
        <v>4674.40694518092</v>
      </c>
      <c r="AP35" s="27">
        <v>171.859191764163</v>
      </c>
      <c r="AQ35" s="27">
        <v>53.547109278070501</v>
      </c>
      <c r="AR35" s="27">
        <v>1445.2517443868701</v>
      </c>
      <c r="AS35" s="27">
        <v>19.296370880461801</v>
      </c>
      <c r="AT35" s="27">
        <v>117.391192414667</v>
      </c>
      <c r="AU35" s="27">
        <v>334.07056671870299</v>
      </c>
      <c r="AV35" s="27">
        <v>13394.144692277299</v>
      </c>
      <c r="AW35" s="27">
        <v>8987.3642585872203</v>
      </c>
      <c r="AX35" s="27">
        <v>4406.78043369016</v>
      </c>
      <c r="AY35" s="27">
        <v>4.7808456757527802</v>
      </c>
      <c r="AZ35" s="27">
        <v>1.11111008504329</v>
      </c>
      <c r="BA35" s="27">
        <v>2169.55865861742</v>
      </c>
      <c r="BB35" s="27">
        <v>24.681191632665701</v>
      </c>
      <c r="BC35" s="27">
        <v>575.64514940202798</v>
      </c>
      <c r="BD35" s="27">
        <v>26.810997951795802</v>
      </c>
      <c r="BE35" s="27">
        <v>44.6252157525863</v>
      </c>
      <c r="BF35" s="27">
        <v>1548.48467956072</v>
      </c>
      <c r="BG35" s="27">
        <v>783.68477794860303</v>
      </c>
      <c r="BH35" s="27">
        <v>646.41042752204203</v>
      </c>
      <c r="BI35" s="27">
        <v>1685.20087713521</v>
      </c>
      <c r="BJ35" s="27">
        <v>29.003945424518701</v>
      </c>
      <c r="BK35" s="27">
        <v>143011.98238538601</v>
      </c>
      <c r="BL35" s="27">
        <v>3413.74417206515</v>
      </c>
      <c r="BM35" s="27">
        <v>1161.66717174102</v>
      </c>
      <c r="BN35" s="27">
        <v>3.4255342162936899</v>
      </c>
      <c r="BO35" s="27">
        <v>398.10372845062199</v>
      </c>
      <c r="BP35" s="27">
        <v>258.12922956964297</v>
      </c>
      <c r="BQ35" s="27">
        <v>10245.190811861001</v>
      </c>
      <c r="BR35" s="27">
        <v>280.37836654036897</v>
      </c>
      <c r="BT35" s="36">
        <f t="shared" si="0"/>
        <v>5.1845349724462166E-3</v>
      </c>
      <c r="BU35" s="24">
        <f t="shared" si="1"/>
        <v>2.7038001526432584E-3</v>
      </c>
      <c r="BV35" s="24">
        <f t="shared" si="2"/>
        <v>3.4634902630969766E-3</v>
      </c>
      <c r="BW35" s="24">
        <f t="shared" si="3"/>
        <v>2.7088817309855861E-3</v>
      </c>
      <c r="BX35" s="24">
        <f t="shared" ref="BX35:BY51" si="8">IF(E35=0,"",(AV35-E35)/E35)</f>
        <v>3.9284867788050822E-3</v>
      </c>
      <c r="BY35" s="24">
        <f t="shared" si="8"/>
        <v>3.7310837327914352E-3</v>
      </c>
      <c r="BZ35" s="24">
        <f t="shared" si="5"/>
        <v>3.0411564342904826E-3</v>
      </c>
      <c r="CA35" s="24">
        <f t="shared" si="6"/>
        <v>3.3068831271774219E-3</v>
      </c>
    </row>
    <row r="36" spans="1:79" x14ac:dyDescent="0.3">
      <c r="A36" s="21" t="s">
        <v>109</v>
      </c>
      <c r="B36" s="27">
        <v>3500.5402190999998</v>
      </c>
      <c r="C36" s="27">
        <v>74.594221489000006</v>
      </c>
      <c r="D36" s="27">
        <v>8397.4476156000001</v>
      </c>
      <c r="E36" s="27">
        <v>6075.6391100999999</v>
      </c>
      <c r="F36" s="27">
        <v>3569.0619820000002</v>
      </c>
      <c r="G36" s="27">
        <v>6003.6441268999997</v>
      </c>
      <c r="H36" s="27">
        <v>4881.4804876999997</v>
      </c>
      <c r="I36" s="27"/>
      <c r="J36" s="27"/>
      <c r="K36" s="27"/>
      <c r="L36" s="27"/>
      <c r="M36" s="27" t="s">
        <v>200</v>
      </c>
      <c r="N36" s="27">
        <v>51.905423839965003</v>
      </c>
      <c r="O36" s="27">
        <v>21.266777922870201</v>
      </c>
      <c r="P36" s="27">
        <v>21.117144750212098</v>
      </c>
      <c r="Q36" s="27">
        <v>13.4624718447229</v>
      </c>
      <c r="R36" s="27">
        <v>257.58872592415997</v>
      </c>
      <c r="S36" s="27">
        <v>2767.4858802008098</v>
      </c>
      <c r="T36" s="27">
        <v>3512.1131339252602</v>
      </c>
      <c r="U36" s="27">
        <v>123.67606805779999</v>
      </c>
      <c r="V36" s="27">
        <v>46.597872067856599</v>
      </c>
      <c r="W36" s="27">
        <v>57.689070152513601</v>
      </c>
      <c r="X36" s="27">
        <v>24.500109259598499</v>
      </c>
      <c r="Y36" s="27">
        <v>377.75998791612301</v>
      </c>
      <c r="Z36" s="27">
        <v>377.75998791612301</v>
      </c>
      <c r="AA36" s="27">
        <v>0</v>
      </c>
      <c r="AB36" s="27">
        <v>66.394297892470306</v>
      </c>
      <c r="AC36" s="27">
        <v>1.02697354677484</v>
      </c>
      <c r="AD36" s="27">
        <v>23.003441864559001</v>
      </c>
      <c r="AE36" s="27">
        <v>11.9670022357384</v>
      </c>
      <c r="AF36" s="27">
        <v>1.1071118902000401</v>
      </c>
      <c r="AG36" s="27">
        <v>74.794889223036094</v>
      </c>
      <c r="AH36" s="27">
        <v>0</v>
      </c>
      <c r="AI36" s="27">
        <v>7591.6383910437198</v>
      </c>
      <c r="AJ36" s="27">
        <v>843.51463834388699</v>
      </c>
      <c r="AK36" s="27">
        <v>8435.1530293876003</v>
      </c>
      <c r="AL36" s="27">
        <v>1.78689876846185</v>
      </c>
      <c r="AM36" s="27">
        <v>104.158855638989</v>
      </c>
      <c r="AN36" s="27">
        <v>12.4447868243632</v>
      </c>
      <c r="AO36" s="27">
        <v>2186.5533762580499</v>
      </c>
      <c r="AP36" s="27">
        <v>54.493036471889397</v>
      </c>
      <c r="AQ36" s="27">
        <v>25.443216694279499</v>
      </c>
      <c r="AR36" s="27">
        <v>115.82058299156201</v>
      </c>
      <c r="AS36" s="27">
        <v>29.926782671452401</v>
      </c>
      <c r="AT36" s="27">
        <v>10.4131902748173</v>
      </c>
      <c r="AU36" s="27">
        <v>217.072281189298</v>
      </c>
      <c r="AV36" s="27">
        <v>6103.71643854782</v>
      </c>
      <c r="AW36" s="27">
        <v>3585.1815233621701</v>
      </c>
      <c r="AX36" s="27">
        <v>2518.5349151856499</v>
      </c>
      <c r="AY36" s="27">
        <v>4.7195239321196896</v>
      </c>
      <c r="AZ36" s="27">
        <v>1.3447941078426</v>
      </c>
      <c r="BA36" s="27">
        <v>865.73568343854902</v>
      </c>
      <c r="BB36" s="27">
        <v>10.3443674795967</v>
      </c>
      <c r="BC36" s="27">
        <v>402.47061940882998</v>
      </c>
      <c r="BD36" s="27">
        <v>15.2222173325176</v>
      </c>
      <c r="BE36" s="27">
        <v>12.9020202315735</v>
      </c>
      <c r="BF36" s="27">
        <v>1006.41520908877</v>
      </c>
      <c r="BG36" s="27">
        <v>183.21008069058001</v>
      </c>
      <c r="BH36" s="27">
        <v>337.341550459948</v>
      </c>
      <c r="BI36" s="27">
        <v>449.646237368453</v>
      </c>
      <c r="BJ36" s="27">
        <v>13.4254233963076</v>
      </c>
      <c r="BK36" s="27">
        <v>6022.3447879649902</v>
      </c>
      <c r="BL36" s="27">
        <v>1754.6471138204799</v>
      </c>
      <c r="BM36" s="27">
        <v>82.454298325168907</v>
      </c>
      <c r="BN36" s="27">
        <v>20.719189614950299</v>
      </c>
      <c r="BO36" s="27">
        <v>419.01184908833397</v>
      </c>
      <c r="BP36" s="27">
        <v>160.207846819189</v>
      </c>
      <c r="BQ36" s="27">
        <v>4894.8203484923097</v>
      </c>
      <c r="BR36" s="27">
        <v>303.34996311372697</v>
      </c>
      <c r="BT36" s="36">
        <f t="shared" si="0"/>
        <v>0</v>
      </c>
      <c r="BU36" s="24">
        <f t="shared" si="1"/>
        <v>3.30603681172267E-3</v>
      </c>
      <c r="BV36" s="24">
        <f t="shared" si="2"/>
        <v>2.6901243827000651E-3</v>
      </c>
      <c r="BW36" s="24">
        <f t="shared" si="3"/>
        <v>4.4901040784767312E-3</v>
      </c>
      <c r="BX36" s="24">
        <f t="shared" si="8"/>
        <v>4.621296284887123E-3</v>
      </c>
      <c r="BY36" s="24">
        <f t="shared" si="8"/>
        <v>4.5164643941366864E-3</v>
      </c>
      <c r="BZ36" s="24">
        <f t="shared" si="5"/>
        <v>3.1148850047923596E-3</v>
      </c>
      <c r="CA36" s="24">
        <f t="shared" si="6"/>
        <v>2.7327489735793895E-3</v>
      </c>
    </row>
    <row r="37" spans="1:79" x14ac:dyDescent="0.3">
      <c r="A37" s="21" t="s">
        <v>110</v>
      </c>
      <c r="B37" s="27">
        <v>4042.1745424000001</v>
      </c>
      <c r="C37" s="27">
        <v>168.44049670999999</v>
      </c>
      <c r="D37" s="27">
        <v>12952.699119000001</v>
      </c>
      <c r="E37" s="27">
        <v>2342.4865481000002</v>
      </c>
      <c r="F37" s="27">
        <v>1867.0508686999999</v>
      </c>
      <c r="G37" s="27">
        <v>5896.0753513</v>
      </c>
      <c r="H37" s="27">
        <v>8000.0505326000002</v>
      </c>
      <c r="I37" s="27"/>
      <c r="J37" s="27"/>
      <c r="K37" s="27"/>
      <c r="L37" s="27"/>
      <c r="M37" s="27" t="s">
        <v>201</v>
      </c>
      <c r="N37" s="27">
        <v>464.94780932327097</v>
      </c>
      <c r="O37" s="27">
        <v>14.314356715615601</v>
      </c>
      <c r="P37" s="27">
        <v>14.260780254131801</v>
      </c>
      <c r="Q37" s="27">
        <v>6.3490225451809801</v>
      </c>
      <c r="R37" s="27">
        <v>91.252613712637697</v>
      </c>
      <c r="S37" s="27">
        <v>1597.62061031545</v>
      </c>
      <c r="T37" s="27">
        <v>4051.9507359782201</v>
      </c>
      <c r="U37" s="27">
        <v>64.981234933361904</v>
      </c>
      <c r="V37" s="27">
        <v>23.622611772751501</v>
      </c>
      <c r="W37" s="27">
        <v>31.4924221848324</v>
      </c>
      <c r="X37" s="27">
        <v>41.299855292325702</v>
      </c>
      <c r="Y37" s="27">
        <v>466.52971219616302</v>
      </c>
      <c r="Z37" s="27">
        <v>466.52971219616302</v>
      </c>
      <c r="AA37" s="27">
        <v>0</v>
      </c>
      <c r="AB37" s="27">
        <v>32.424459453994302</v>
      </c>
      <c r="AC37" s="27">
        <v>0.39113582553862097</v>
      </c>
      <c r="AD37" s="27">
        <v>178.31126670222801</v>
      </c>
      <c r="AE37" s="27">
        <v>22.158521565663399</v>
      </c>
      <c r="AF37" s="27">
        <v>0.54395195447738998</v>
      </c>
      <c r="AG37" s="27">
        <v>168.83231240044699</v>
      </c>
      <c r="AH37" s="27">
        <v>0</v>
      </c>
      <c r="AI37" s="27">
        <v>11684.698726443599</v>
      </c>
      <c r="AJ37" s="27">
        <v>1298.2991681758299</v>
      </c>
      <c r="AK37" s="27">
        <v>12982.997894619501</v>
      </c>
      <c r="AL37" s="27">
        <v>2.1271417867546401</v>
      </c>
      <c r="AM37" s="27">
        <v>80.160817621220005</v>
      </c>
      <c r="AN37" s="27">
        <v>24.061507485827001</v>
      </c>
      <c r="AO37" s="27">
        <v>4241.4540970292501</v>
      </c>
      <c r="AP37" s="27">
        <v>63.444765547622303</v>
      </c>
      <c r="AQ37" s="27">
        <v>31.272802981652099</v>
      </c>
      <c r="AR37" s="27">
        <v>76.868874314808807</v>
      </c>
      <c r="AS37" s="27">
        <v>27.102394485001302</v>
      </c>
      <c r="AT37" s="27">
        <v>5.9541881396297196</v>
      </c>
      <c r="AU37" s="27">
        <v>10.6180628646858</v>
      </c>
      <c r="AV37" s="27">
        <v>2348.5134323084899</v>
      </c>
      <c r="AW37" s="27">
        <v>1871.70103664763</v>
      </c>
      <c r="AX37" s="27">
        <v>476.81239566086202</v>
      </c>
      <c r="AY37" s="27">
        <v>4.5379462635405003</v>
      </c>
      <c r="AZ37" s="27">
        <v>0.27877012262107298</v>
      </c>
      <c r="BA37" s="27">
        <v>450.57128465549903</v>
      </c>
      <c r="BB37" s="27">
        <v>38.707889751495003</v>
      </c>
      <c r="BC37" s="27">
        <v>200.51763613794299</v>
      </c>
      <c r="BD37" s="27">
        <v>47.608882391876001</v>
      </c>
      <c r="BE37" s="27">
        <v>25.8423313673065</v>
      </c>
      <c r="BF37" s="27">
        <v>501.31517939505102</v>
      </c>
      <c r="BG37" s="27">
        <v>50.686572057305497</v>
      </c>
      <c r="BH37" s="27">
        <v>48.206641866984</v>
      </c>
      <c r="BI37" s="27">
        <v>283.587564827736</v>
      </c>
      <c r="BJ37" s="27">
        <v>31.204314048349499</v>
      </c>
      <c r="BK37" s="27">
        <v>5916.9949295411498</v>
      </c>
      <c r="BL37" s="27">
        <v>3477.1025279881901</v>
      </c>
      <c r="BM37" s="27">
        <v>56.858640119931202</v>
      </c>
      <c r="BN37" s="27">
        <v>49.727700503532603</v>
      </c>
      <c r="BO37" s="27">
        <v>976.89703582578898</v>
      </c>
      <c r="BP37" s="27">
        <v>541.30106241203703</v>
      </c>
      <c r="BQ37" s="27">
        <v>8021.4968649695402</v>
      </c>
      <c r="BR37" s="27">
        <v>572.45147725355798</v>
      </c>
      <c r="BT37" s="36">
        <f t="shared" si="0"/>
        <v>0</v>
      </c>
      <c r="BU37" s="24">
        <f t="shared" si="1"/>
        <v>2.4185481046584221E-3</v>
      </c>
      <c r="BV37" s="24">
        <f t="shared" si="2"/>
        <v>2.3261371113241468E-3</v>
      </c>
      <c r="BW37" s="24">
        <f t="shared" si="3"/>
        <v>2.3391862453637367E-3</v>
      </c>
      <c r="BX37" s="24">
        <f t="shared" si="8"/>
        <v>2.5728575531749147E-3</v>
      </c>
      <c r="BY37" s="24">
        <f t="shared" si="8"/>
        <v>2.4906487689153834E-3</v>
      </c>
      <c r="BZ37" s="24">
        <f t="shared" si="5"/>
        <v>3.5480513722636409E-3</v>
      </c>
      <c r="CA37" s="24">
        <f t="shared" si="6"/>
        <v>2.6807746128785946E-3</v>
      </c>
    </row>
    <row r="38" spans="1:79" x14ac:dyDescent="0.3">
      <c r="A38" s="21" t="s">
        <v>111</v>
      </c>
      <c r="B38" s="27">
        <v>7206.7799732000003</v>
      </c>
      <c r="C38" s="27">
        <v>507.50732269999997</v>
      </c>
      <c r="D38" s="27">
        <v>16162.715373000001</v>
      </c>
      <c r="E38" s="27">
        <v>3982.4656478000002</v>
      </c>
      <c r="F38" s="27">
        <v>2734.3819002999999</v>
      </c>
      <c r="G38" s="27">
        <v>8588.7800776000004</v>
      </c>
      <c r="H38" s="27">
        <v>1896.5264924999999</v>
      </c>
      <c r="I38" s="27"/>
      <c r="J38" s="27"/>
      <c r="K38" s="27"/>
      <c r="L38" s="27"/>
      <c r="M38" s="27" t="s">
        <v>202</v>
      </c>
      <c r="N38" s="27">
        <v>5.0182718188264701</v>
      </c>
      <c r="O38" s="27">
        <v>3.0571527233854301</v>
      </c>
      <c r="P38" s="27">
        <v>2.85973676428108</v>
      </c>
      <c r="Q38" s="27">
        <v>5.65482426395939</v>
      </c>
      <c r="R38" s="27">
        <v>403.20075383683098</v>
      </c>
      <c r="S38" s="27">
        <v>806.60502358469705</v>
      </c>
      <c r="T38" s="27">
        <v>7221.4646059183096</v>
      </c>
      <c r="U38" s="27">
        <v>351.42401702782701</v>
      </c>
      <c r="V38" s="27">
        <v>125.91540800513999</v>
      </c>
      <c r="W38" s="27">
        <v>13.742458293497601</v>
      </c>
      <c r="X38" s="27">
        <v>340.16581217873602</v>
      </c>
      <c r="Y38" s="27">
        <v>5.3065764060199196</v>
      </c>
      <c r="Z38" s="27">
        <v>5.3065764060199196</v>
      </c>
      <c r="AA38" s="27">
        <v>125.40633779879499</v>
      </c>
      <c r="AB38" s="27">
        <v>10.200182641499699</v>
      </c>
      <c r="AC38" s="27">
        <v>5.8530994983894002</v>
      </c>
      <c r="AD38" s="27">
        <v>3.2713278180966401</v>
      </c>
      <c r="AE38" s="27">
        <v>4.7663233166802499</v>
      </c>
      <c r="AF38" s="27">
        <v>0.61262821814194801</v>
      </c>
      <c r="AG38" s="27">
        <v>510.29009459922497</v>
      </c>
      <c r="AH38" s="27">
        <v>0</v>
      </c>
      <c r="AI38" s="27">
        <v>14580.679625544901</v>
      </c>
      <c r="AJ38" s="27">
        <v>1494.6688540022101</v>
      </c>
      <c r="AK38" s="27">
        <v>16200.7548173459</v>
      </c>
      <c r="AL38" s="27">
        <v>1.29371318229923</v>
      </c>
      <c r="AM38" s="27">
        <v>60.980209852918499</v>
      </c>
      <c r="AN38" s="27">
        <v>1.7658420278112901</v>
      </c>
      <c r="AO38" s="27">
        <v>396.56349213193602</v>
      </c>
      <c r="AP38" s="27">
        <v>10.8096343156027</v>
      </c>
      <c r="AQ38" s="27">
        <v>8.4783036064308792</v>
      </c>
      <c r="AR38" s="27">
        <v>978.939874997934</v>
      </c>
      <c r="AS38" s="27">
        <v>0.96025890727910801</v>
      </c>
      <c r="AT38" s="27">
        <v>1.50396534334231E-2</v>
      </c>
      <c r="AU38" s="27">
        <v>135.620618152791</v>
      </c>
      <c r="AV38" s="27">
        <v>4000.0826700726702</v>
      </c>
      <c r="AW38" s="27">
        <v>2745.4394562188299</v>
      </c>
      <c r="AX38" s="27">
        <v>1254.6432138538401</v>
      </c>
      <c r="AY38" s="27">
        <v>2.2593290453435602</v>
      </c>
      <c r="AZ38" s="27">
        <v>2.8476512618704999E-2</v>
      </c>
      <c r="BA38" s="27">
        <v>275.432945080661</v>
      </c>
      <c r="BB38" s="27">
        <v>2.40578058499643</v>
      </c>
      <c r="BC38" s="27">
        <v>266.62627033625898</v>
      </c>
      <c r="BD38" s="27">
        <v>0</v>
      </c>
      <c r="BE38" s="27">
        <v>1.3758311745674801</v>
      </c>
      <c r="BF38" s="27">
        <v>745.47272128617601</v>
      </c>
      <c r="BG38" s="27">
        <v>53.099184087011402</v>
      </c>
      <c r="BH38" s="27">
        <v>210.80644016611799</v>
      </c>
      <c r="BI38" s="27">
        <v>104.38316054277701</v>
      </c>
      <c r="BJ38" s="27">
        <v>5.8929828028461598E-2</v>
      </c>
      <c r="BK38" s="27">
        <v>8609.1221137915509</v>
      </c>
      <c r="BL38" s="27">
        <v>204.42758384528699</v>
      </c>
      <c r="BM38" s="27">
        <v>1.1866562599910699</v>
      </c>
      <c r="BN38" s="27">
        <v>2.2485742250146599</v>
      </c>
      <c r="BO38" s="27">
        <v>70.5579775377944</v>
      </c>
      <c r="BP38" s="27">
        <v>93.218622580620703</v>
      </c>
      <c r="BQ38" s="27">
        <v>1904.4274346357099</v>
      </c>
      <c r="BR38" s="27">
        <v>65.878955177497303</v>
      </c>
      <c r="BT38" s="36">
        <f t="shared" si="0"/>
        <v>7.7407712919971084E-3</v>
      </c>
      <c r="BU38" s="24">
        <f t="shared" si="1"/>
        <v>2.0376135767870497E-3</v>
      </c>
      <c r="BV38" s="24">
        <f t="shared" si="2"/>
        <v>5.4832152655853632E-3</v>
      </c>
      <c r="BW38" s="24">
        <f t="shared" si="3"/>
        <v>2.3535305465716702E-3</v>
      </c>
      <c r="BX38" s="24">
        <f t="shared" si="8"/>
        <v>4.4236470143570678E-3</v>
      </c>
      <c r="BY38" s="24">
        <f t="shared" si="8"/>
        <v>4.0438959596744359E-3</v>
      </c>
      <c r="BZ38" s="24">
        <f t="shared" si="5"/>
        <v>2.3684430160930106E-3</v>
      </c>
      <c r="CA38" s="24">
        <f t="shared" si="6"/>
        <v>4.1660067322840267E-3</v>
      </c>
    </row>
    <row r="39" spans="1:79" x14ac:dyDescent="0.3">
      <c r="A39" s="21" t="s">
        <v>112</v>
      </c>
      <c r="B39" s="27">
        <v>8621.4064237000002</v>
      </c>
      <c r="C39" s="27">
        <v>2489.6259206</v>
      </c>
      <c r="D39" s="27">
        <v>25636.077036999999</v>
      </c>
      <c r="E39" s="27">
        <v>17653.007933000001</v>
      </c>
      <c r="F39" s="27">
        <v>11658.197384999999</v>
      </c>
      <c r="G39" s="27">
        <v>70543.712711</v>
      </c>
      <c r="H39" s="27">
        <v>8721.3288202999993</v>
      </c>
      <c r="I39" s="27"/>
      <c r="J39" s="27"/>
      <c r="K39" s="27"/>
      <c r="L39" s="27"/>
      <c r="M39" s="27" t="s">
        <v>203</v>
      </c>
      <c r="N39" s="27">
        <v>154.090979531562</v>
      </c>
      <c r="O39" s="27">
        <v>12.9830785874026</v>
      </c>
      <c r="P39" s="27">
        <v>12.818803041126399</v>
      </c>
      <c r="Q39" s="27">
        <v>14.023588063410299</v>
      </c>
      <c r="R39" s="27">
        <v>1705.46362951477</v>
      </c>
      <c r="S39" s="27">
        <v>5884.83802486491</v>
      </c>
      <c r="T39" s="27">
        <v>8648.1878139616692</v>
      </c>
      <c r="U39" s="27">
        <v>1531.6999079305201</v>
      </c>
      <c r="V39" s="27">
        <v>486.57395945053298</v>
      </c>
      <c r="W39" s="27">
        <v>36.5785619756507</v>
      </c>
      <c r="X39" s="27">
        <v>1489.96240987804</v>
      </c>
      <c r="Y39" s="27">
        <v>928.54286376523498</v>
      </c>
      <c r="Z39" s="27">
        <v>928.54286376523498</v>
      </c>
      <c r="AA39" s="27">
        <v>0</v>
      </c>
      <c r="AB39" s="27">
        <v>33.257586406937897</v>
      </c>
      <c r="AC39" s="27">
        <v>1.2229663595720599</v>
      </c>
      <c r="AD39" s="27">
        <v>16.7884499810732</v>
      </c>
      <c r="AE39" s="27">
        <v>48.019106467081997</v>
      </c>
      <c r="AF39" s="27">
        <v>0.91230363614712795</v>
      </c>
      <c r="AG39" s="27">
        <v>2502.2087482915299</v>
      </c>
      <c r="AH39" s="27">
        <v>0</v>
      </c>
      <c r="AI39" s="27">
        <v>23165.077897594001</v>
      </c>
      <c r="AJ39" s="27">
        <v>2573.8973606552199</v>
      </c>
      <c r="AK39" s="27">
        <v>25738.9752582492</v>
      </c>
      <c r="AL39" s="27">
        <v>3.8369283063278399</v>
      </c>
      <c r="AM39" s="27">
        <v>223.659276773838</v>
      </c>
      <c r="AN39" s="27">
        <v>68.899481471585304</v>
      </c>
      <c r="AO39" s="27">
        <v>1234.87553832714</v>
      </c>
      <c r="AP39" s="27">
        <v>182.36142677753699</v>
      </c>
      <c r="AQ39" s="27">
        <v>117.178676558704</v>
      </c>
      <c r="AR39" s="27">
        <v>447.22534941505899</v>
      </c>
      <c r="AS39" s="27">
        <v>92.045132117034598</v>
      </c>
      <c r="AT39" s="27">
        <v>25.460980208182502</v>
      </c>
      <c r="AU39" s="27">
        <v>628.29605737727002</v>
      </c>
      <c r="AV39" s="27">
        <v>17733.366695895798</v>
      </c>
      <c r="AW39" s="27">
        <v>11708.300207693301</v>
      </c>
      <c r="AX39" s="27">
        <v>6025.0664882025103</v>
      </c>
      <c r="AY39" s="27">
        <v>13.726986677358999</v>
      </c>
      <c r="AZ39" s="27">
        <v>4.2702026098315304</v>
      </c>
      <c r="BA39" s="27">
        <v>2642.1329150398101</v>
      </c>
      <c r="BB39" s="27">
        <v>93.799703268572301</v>
      </c>
      <c r="BC39" s="27">
        <v>1350.7902391462601</v>
      </c>
      <c r="BD39" s="27">
        <v>110.12681021158799</v>
      </c>
      <c r="BE39" s="27">
        <v>73.0529987558877</v>
      </c>
      <c r="BF39" s="27">
        <v>3377.5575839397702</v>
      </c>
      <c r="BG39" s="27">
        <v>134.07743853806801</v>
      </c>
      <c r="BH39" s="27">
        <v>1034.6593798594499</v>
      </c>
      <c r="BI39" s="27">
        <v>1439.9540296846801</v>
      </c>
      <c r="BJ39" s="27">
        <v>6.7622545747442997</v>
      </c>
      <c r="BK39" s="27">
        <v>70852.399857102195</v>
      </c>
      <c r="BL39" s="27">
        <v>904.61264906737802</v>
      </c>
      <c r="BM39" s="27">
        <v>453.18854665365899</v>
      </c>
      <c r="BN39" s="27">
        <v>75.454195197883493</v>
      </c>
      <c r="BO39" s="27">
        <v>292.27706000984898</v>
      </c>
      <c r="BP39" s="27">
        <v>284.28143740255399</v>
      </c>
      <c r="BQ39" s="27">
        <v>8758.3875951496193</v>
      </c>
      <c r="BR39" s="27">
        <v>334.02650557521798</v>
      </c>
      <c r="BT39" s="36">
        <f t="shared" si="0"/>
        <v>0</v>
      </c>
      <c r="BU39" s="24">
        <f t="shared" si="1"/>
        <v>3.1063829896764554E-3</v>
      </c>
      <c r="BV39" s="24">
        <f t="shared" si="2"/>
        <v>5.0541037460348527E-3</v>
      </c>
      <c r="BW39" s="24">
        <f t="shared" si="3"/>
        <v>4.0138052753036363E-3</v>
      </c>
      <c r="BX39" s="24">
        <f t="shared" si="8"/>
        <v>4.5521286344395338E-3</v>
      </c>
      <c r="BY39" s="24">
        <f t="shared" si="8"/>
        <v>4.2976474868890099E-3</v>
      </c>
      <c r="BZ39" s="24">
        <f t="shared" si="5"/>
        <v>4.3758278978994047E-3</v>
      </c>
      <c r="CA39" s="24">
        <f t="shared" si="6"/>
        <v>4.2492119736800915E-3</v>
      </c>
    </row>
    <row r="40" spans="1:79" x14ac:dyDescent="0.3">
      <c r="A40" s="21" t="s">
        <v>113</v>
      </c>
      <c r="B40" s="27">
        <v>7593.0924304</v>
      </c>
      <c r="C40" s="27">
        <v>935.27001379000001</v>
      </c>
      <c r="D40" s="27">
        <v>20022.807691000002</v>
      </c>
      <c r="E40" s="27">
        <v>7901.397328</v>
      </c>
      <c r="F40" s="27">
        <v>5168.7621111999997</v>
      </c>
      <c r="G40" s="27">
        <v>63463.494563</v>
      </c>
      <c r="H40" s="27">
        <v>4746.6073239999996</v>
      </c>
      <c r="I40" s="27"/>
      <c r="J40" s="27"/>
      <c r="K40" s="27"/>
      <c r="L40" s="27"/>
      <c r="M40" s="27" t="s">
        <v>204</v>
      </c>
      <c r="N40" s="27">
        <v>27.5181511058654</v>
      </c>
      <c r="O40" s="27">
        <v>18.830645238889499</v>
      </c>
      <c r="P40" s="27">
        <v>18.6324183722217</v>
      </c>
      <c r="Q40" s="27">
        <v>10.178219125977501</v>
      </c>
      <c r="R40" s="27">
        <v>761.45878240593299</v>
      </c>
      <c r="S40" s="27">
        <v>1620.30817872783</v>
      </c>
      <c r="T40" s="27">
        <v>7610.1489413859399</v>
      </c>
      <c r="U40" s="27">
        <v>691.28503265596305</v>
      </c>
      <c r="V40" s="27">
        <v>239.548148132872</v>
      </c>
      <c r="W40" s="27">
        <v>60.832914706261498</v>
      </c>
      <c r="X40" s="27">
        <v>594.85531721824202</v>
      </c>
      <c r="Y40" s="27">
        <v>56.754091489082803</v>
      </c>
      <c r="Z40" s="27">
        <v>56.754091489082803</v>
      </c>
      <c r="AA40" s="27">
        <v>111.933449957836</v>
      </c>
      <c r="AB40" s="27">
        <v>50.7506229859599</v>
      </c>
      <c r="AC40" s="27">
        <v>5.3889403182365196</v>
      </c>
      <c r="AD40" s="27">
        <v>4.4672028794435397</v>
      </c>
      <c r="AE40" s="27">
        <v>4.7878007370756803</v>
      </c>
      <c r="AF40" s="27">
        <v>1.1922592177278</v>
      </c>
      <c r="AG40" s="27">
        <v>940.30787830118402</v>
      </c>
      <c r="AH40" s="27">
        <v>0</v>
      </c>
      <c r="AI40" s="27">
        <v>18068.219725768398</v>
      </c>
      <c r="AJ40" s="27">
        <v>1895.6481087019699</v>
      </c>
      <c r="AK40" s="27">
        <v>20075.801284428198</v>
      </c>
      <c r="AL40" s="27">
        <v>1.2995495421518199</v>
      </c>
      <c r="AM40" s="27">
        <v>149.297368934671</v>
      </c>
      <c r="AN40" s="27">
        <v>5.23415180365637E-2</v>
      </c>
      <c r="AO40" s="27">
        <v>1132.5071248214799</v>
      </c>
      <c r="AP40" s="27">
        <v>18.3279560498178</v>
      </c>
      <c r="AQ40" s="27">
        <v>19.197629034040499</v>
      </c>
      <c r="AR40" s="27">
        <v>916.04865173652502</v>
      </c>
      <c r="AS40" s="27">
        <v>0.75222629210800296</v>
      </c>
      <c r="AT40" s="27">
        <v>1.5703024631139199E-2</v>
      </c>
      <c r="AU40" s="27">
        <v>238.253605570746</v>
      </c>
      <c r="AV40" s="27">
        <v>7936.36243907876</v>
      </c>
      <c r="AW40" s="27">
        <v>5190.3870914793197</v>
      </c>
      <c r="AX40" s="27">
        <v>2745.9753475994398</v>
      </c>
      <c r="AY40" s="27">
        <v>3.85387097714358</v>
      </c>
      <c r="AZ40" s="27">
        <v>5.6423649972166499E-2</v>
      </c>
      <c r="BA40" s="27">
        <v>1235.83464414016</v>
      </c>
      <c r="BB40" s="27">
        <v>4.05092809338778</v>
      </c>
      <c r="BC40" s="27">
        <v>428.90272250026101</v>
      </c>
      <c r="BD40" s="27">
        <v>0.100015693778005</v>
      </c>
      <c r="BE40" s="27">
        <v>1.2314231333631001</v>
      </c>
      <c r="BF40" s="27">
        <v>1140.98543131511</v>
      </c>
      <c r="BG40" s="27">
        <v>75.615959937915406</v>
      </c>
      <c r="BH40" s="27">
        <v>364.88909117269401</v>
      </c>
      <c r="BI40" s="27">
        <v>816.89799056104096</v>
      </c>
      <c r="BJ40" s="27">
        <v>0.93643701649310795</v>
      </c>
      <c r="BK40" s="27">
        <v>63666.684828699297</v>
      </c>
      <c r="BL40" s="27">
        <v>699.88695132486498</v>
      </c>
      <c r="BM40" s="27">
        <v>874.64205368034095</v>
      </c>
      <c r="BN40" s="27">
        <v>2.2586832823318299</v>
      </c>
      <c r="BO40" s="27">
        <v>258.86951546029599</v>
      </c>
      <c r="BP40" s="27">
        <v>146.593182540177</v>
      </c>
      <c r="BQ40" s="27">
        <v>4764.79428628405</v>
      </c>
      <c r="BR40" s="27">
        <v>294.39263255286397</v>
      </c>
      <c r="BT40" s="36">
        <f t="shared" si="0"/>
        <v>5.5755408400389589E-3</v>
      </c>
      <c r="BU40" s="24">
        <f t="shared" si="1"/>
        <v>2.2463194202209081E-3</v>
      </c>
      <c r="BV40" s="24">
        <f t="shared" si="2"/>
        <v>5.3865348368959719E-3</v>
      </c>
      <c r="BW40" s="24">
        <f t="shared" si="3"/>
        <v>2.6466614595722542E-3</v>
      </c>
      <c r="BX40" s="24">
        <f t="shared" si="8"/>
        <v>4.42518071516982E-3</v>
      </c>
      <c r="BY40" s="24">
        <f t="shared" si="8"/>
        <v>4.1837832374721981E-3</v>
      </c>
      <c r="BZ40" s="24">
        <f t="shared" si="5"/>
        <v>3.2016873180154099E-3</v>
      </c>
      <c r="CA40" s="24">
        <f t="shared" si="6"/>
        <v>3.8315708552701896E-3</v>
      </c>
    </row>
    <row r="41" spans="1:79" x14ac:dyDescent="0.3">
      <c r="A41" s="57" t="s">
        <v>114</v>
      </c>
      <c r="B41" s="27">
        <v>10149.141274</v>
      </c>
      <c r="C41" s="27">
        <v>418.37309829999998</v>
      </c>
      <c r="D41" s="27">
        <v>25360.807009</v>
      </c>
      <c r="E41" s="27">
        <v>9206.4183857000007</v>
      </c>
      <c r="F41" s="27">
        <v>6095.4521464999998</v>
      </c>
      <c r="G41" s="27">
        <v>45469.301409</v>
      </c>
      <c r="H41" s="27">
        <v>5977.0017232999999</v>
      </c>
      <c r="I41" s="27"/>
      <c r="J41" s="27"/>
      <c r="K41" s="27"/>
      <c r="L41" s="27"/>
      <c r="M41" s="27" t="s">
        <v>205</v>
      </c>
      <c r="N41" s="27">
        <v>62.790716470640596</v>
      </c>
      <c r="O41" s="27">
        <v>37.985193932677099</v>
      </c>
      <c r="P41" s="27">
        <v>36.472238605899904</v>
      </c>
      <c r="Q41" s="27">
        <v>49.126990203012497</v>
      </c>
      <c r="R41" s="27">
        <v>254.981053341532</v>
      </c>
      <c r="S41" s="27">
        <v>3041.6540424978298</v>
      </c>
      <c r="T41" s="27">
        <v>10171.583239384199</v>
      </c>
      <c r="U41" s="27">
        <v>168.796043560188</v>
      </c>
      <c r="V41" s="27">
        <v>80.288022047319103</v>
      </c>
      <c r="W41" s="27">
        <v>73.047154334859698</v>
      </c>
      <c r="X41" s="27">
        <v>41.401421336596101</v>
      </c>
      <c r="Y41" s="27">
        <v>748.575965173535</v>
      </c>
      <c r="Z41" s="27">
        <v>748.575965173535</v>
      </c>
      <c r="AA41" s="27">
        <v>83.914792837183299</v>
      </c>
      <c r="AB41" s="27">
        <v>76.341316094913694</v>
      </c>
      <c r="AC41" s="27">
        <v>13.470834703249</v>
      </c>
      <c r="AD41" s="27">
        <v>27.2389151454007</v>
      </c>
      <c r="AE41" s="27">
        <v>37.3852190951525</v>
      </c>
      <c r="AF41" s="27">
        <v>5.2135278523659698</v>
      </c>
      <c r="AG41" s="27">
        <v>419.47115180059399</v>
      </c>
      <c r="AH41" s="27">
        <v>0</v>
      </c>
      <c r="AI41" s="27">
        <v>22884.350328885001</v>
      </c>
      <c r="AJ41" s="27">
        <v>2458.7905459358299</v>
      </c>
      <c r="AK41" s="27">
        <v>25427.0556676581</v>
      </c>
      <c r="AL41" s="27">
        <v>10.467303312167999</v>
      </c>
      <c r="AM41" s="27">
        <v>176.48655376676101</v>
      </c>
      <c r="AN41" s="27">
        <v>36.646675763882698</v>
      </c>
      <c r="AO41" s="27">
        <v>2395.57859474105</v>
      </c>
      <c r="AP41" s="27">
        <v>172.114574253917</v>
      </c>
      <c r="AQ41" s="27">
        <v>91.263695425299105</v>
      </c>
      <c r="AR41" s="27">
        <v>819.30951170993296</v>
      </c>
      <c r="AS41" s="27">
        <v>52.740180621725301</v>
      </c>
      <c r="AT41" s="27">
        <v>9.24755046562057</v>
      </c>
      <c r="AU41" s="27">
        <v>31.462980393538199</v>
      </c>
      <c r="AV41" s="27">
        <v>9231.6855811072001</v>
      </c>
      <c r="AW41" s="27">
        <v>6111.9348525581199</v>
      </c>
      <c r="AX41" s="27">
        <v>3119.7507285490801</v>
      </c>
      <c r="AY41" s="27">
        <v>18.7101915060213</v>
      </c>
      <c r="AZ41" s="27">
        <v>0.77618882181253002</v>
      </c>
      <c r="BA41" s="27">
        <v>1562.04979936685</v>
      </c>
      <c r="BB41" s="27">
        <v>55.396076593308102</v>
      </c>
      <c r="BC41" s="27">
        <v>561.68008343601502</v>
      </c>
      <c r="BD41" s="27">
        <v>127.326093381447</v>
      </c>
      <c r="BE41" s="27">
        <v>78.595085810768296</v>
      </c>
      <c r="BF41" s="27">
        <v>1455.6736230622801</v>
      </c>
      <c r="BG41" s="27">
        <v>188.591029551557</v>
      </c>
      <c r="BH41" s="27">
        <v>127.540995367108</v>
      </c>
      <c r="BI41" s="27">
        <v>898.35012051019203</v>
      </c>
      <c r="BJ41" s="27">
        <v>13.0514260683932</v>
      </c>
      <c r="BK41" s="27">
        <v>45614.373097366297</v>
      </c>
      <c r="BL41" s="27">
        <v>1797.26479763106</v>
      </c>
      <c r="BM41" s="27">
        <v>598.72229471979904</v>
      </c>
      <c r="BN41" s="27">
        <v>19.464938206169599</v>
      </c>
      <c r="BO41" s="27">
        <v>415.49582062055799</v>
      </c>
      <c r="BP41" s="27">
        <v>372.25952706059797</v>
      </c>
      <c r="BQ41" s="27">
        <v>5992.8008965016897</v>
      </c>
      <c r="BR41" s="27">
        <v>355.23010376521199</v>
      </c>
      <c r="BT41" s="36">
        <f t="shared" si="0"/>
        <v>3.3002166642486482E-3</v>
      </c>
      <c r="BU41" s="24">
        <f t="shared" si="1"/>
        <v>2.2112181492331098E-3</v>
      </c>
      <c r="BV41" s="24">
        <f t="shared" si="2"/>
        <v>2.624579603841143E-3</v>
      </c>
      <c r="BW41" s="24">
        <f t="shared" si="3"/>
        <v>2.6122456842398458E-3</v>
      </c>
      <c r="BX41" s="24">
        <f t="shared" si="8"/>
        <v>2.7445195676144758E-3</v>
      </c>
      <c r="BY41" s="24">
        <f t="shared" si="8"/>
        <v>2.7040990006925864E-3</v>
      </c>
      <c r="BZ41" s="24">
        <f t="shared" si="5"/>
        <v>3.1905413954211818E-3</v>
      </c>
      <c r="CA41" s="24">
        <f t="shared" si="6"/>
        <v>2.6433275299386902E-3</v>
      </c>
    </row>
    <row r="42" spans="1:79" x14ac:dyDescent="0.3">
      <c r="A42" s="21" t="s">
        <v>115</v>
      </c>
      <c r="B42" s="27">
        <v>15457.235371999999</v>
      </c>
      <c r="C42" s="27">
        <v>786.82754834000002</v>
      </c>
      <c r="D42" s="27">
        <v>40316.682180000003</v>
      </c>
      <c r="E42" s="27">
        <v>5878.1295946999999</v>
      </c>
      <c r="F42" s="27">
        <v>4317.1174745999997</v>
      </c>
      <c r="G42" s="27">
        <v>26038.57776</v>
      </c>
      <c r="H42" s="27">
        <v>7788.5712750000002</v>
      </c>
      <c r="I42" s="27"/>
      <c r="J42" s="27"/>
      <c r="K42" s="27"/>
      <c r="L42" s="27"/>
      <c r="M42" s="27" t="s">
        <v>206</v>
      </c>
      <c r="N42" s="27">
        <v>6.4642356521537101</v>
      </c>
      <c r="O42" s="27">
        <v>14.4922042666665</v>
      </c>
      <c r="P42" s="27">
        <v>14.2842256722465</v>
      </c>
      <c r="Q42" s="27">
        <v>9.2498375170518301</v>
      </c>
      <c r="R42" s="27">
        <v>608.87280500682004</v>
      </c>
      <c r="S42" s="27">
        <v>3209.1230010966201</v>
      </c>
      <c r="T42" s="27">
        <v>15493.147260472701</v>
      </c>
      <c r="U42" s="27">
        <v>503.11550335648099</v>
      </c>
      <c r="V42" s="27">
        <v>639.33950745105199</v>
      </c>
      <c r="W42" s="27">
        <v>53.463378008236603</v>
      </c>
      <c r="X42" s="27">
        <v>419.54837992059601</v>
      </c>
      <c r="Y42" s="27">
        <v>177.411845009003</v>
      </c>
      <c r="Z42" s="27">
        <v>177.411845009003</v>
      </c>
      <c r="AA42" s="27">
        <v>124.533703853546</v>
      </c>
      <c r="AB42" s="27">
        <v>45.202644237153301</v>
      </c>
      <c r="AC42" s="27">
        <v>5.8968973388696</v>
      </c>
      <c r="AD42" s="27">
        <v>3.6850384565655498</v>
      </c>
      <c r="AE42" s="27">
        <v>5.0298867476538804</v>
      </c>
      <c r="AF42" s="27">
        <v>1.03470886433215</v>
      </c>
      <c r="AG42" s="27">
        <v>790.66214880096095</v>
      </c>
      <c r="AH42" s="27">
        <v>0</v>
      </c>
      <c r="AI42" s="27">
        <v>36375.978227900501</v>
      </c>
      <c r="AJ42" s="27">
        <v>3917.2457506155802</v>
      </c>
      <c r="AK42" s="27">
        <v>40417.757682369702</v>
      </c>
      <c r="AL42" s="27">
        <v>1.3630937156872001</v>
      </c>
      <c r="AM42" s="27">
        <v>169.64373222364</v>
      </c>
      <c r="AN42" s="27">
        <v>10.639512251415001</v>
      </c>
      <c r="AO42" s="27">
        <v>3781.8593203178998</v>
      </c>
      <c r="AP42" s="27">
        <v>35.869196234285198</v>
      </c>
      <c r="AQ42" s="27">
        <v>43.665477350044299</v>
      </c>
      <c r="AR42" s="27">
        <v>1074.2510854933601</v>
      </c>
      <c r="AS42" s="27">
        <v>19.031466500658599</v>
      </c>
      <c r="AT42" s="27">
        <v>2.9074420156858798</v>
      </c>
      <c r="AU42" s="27">
        <v>175.73332319603901</v>
      </c>
      <c r="AV42" s="27">
        <v>5902.4978094500802</v>
      </c>
      <c r="AW42" s="27">
        <v>4333.31260782153</v>
      </c>
      <c r="AX42" s="27">
        <v>1569.18520162855</v>
      </c>
      <c r="AY42" s="27">
        <v>2.73841880432327</v>
      </c>
      <c r="AZ42" s="27">
        <v>7.81748819700505E-2</v>
      </c>
      <c r="BA42" s="27">
        <v>416.99904413576098</v>
      </c>
      <c r="BB42" s="27">
        <v>4.3788689939758703</v>
      </c>
      <c r="BC42" s="27">
        <v>525.43298178221596</v>
      </c>
      <c r="BD42" s="27">
        <v>52.092542575549601</v>
      </c>
      <c r="BE42" s="27">
        <v>31.360111931524401</v>
      </c>
      <c r="BF42" s="27">
        <v>1392.80005202246</v>
      </c>
      <c r="BG42" s="27">
        <v>822.09468543693401</v>
      </c>
      <c r="BH42" s="27">
        <v>288.09177823575101</v>
      </c>
      <c r="BI42" s="27">
        <v>254.65070942564</v>
      </c>
      <c r="BJ42" s="27">
        <v>2.5924219908590702</v>
      </c>
      <c r="BK42" s="27">
        <v>26106.958342311202</v>
      </c>
      <c r="BL42" s="27">
        <v>1958.1267628389701</v>
      </c>
      <c r="BM42" s="27">
        <v>12.3260432954037</v>
      </c>
      <c r="BN42" s="27">
        <v>2.36905586205663</v>
      </c>
      <c r="BO42" s="27">
        <v>301.75158799283099</v>
      </c>
      <c r="BP42" s="27">
        <v>341.28550585494997</v>
      </c>
      <c r="BQ42" s="27">
        <v>7813.2993162475004</v>
      </c>
      <c r="BR42" s="27">
        <v>254.82818584334899</v>
      </c>
      <c r="BT42" s="36">
        <f t="shared" si="0"/>
        <v>3.0811631073702E-3</v>
      </c>
      <c r="BU42" s="24">
        <f t="shared" si="1"/>
        <v>2.3233060510777946E-3</v>
      </c>
      <c r="BV42" s="24">
        <f t="shared" si="2"/>
        <v>4.873495429908282E-3</v>
      </c>
      <c r="BW42" s="24">
        <f t="shared" si="3"/>
        <v>2.5070391933153455E-3</v>
      </c>
      <c r="BX42" s="24">
        <f t="shared" si="8"/>
        <v>4.1455728999326433E-3</v>
      </c>
      <c r="BY42" s="24">
        <f t="shared" si="8"/>
        <v>3.7513765415964021E-3</v>
      </c>
      <c r="BZ42" s="24">
        <f t="shared" si="5"/>
        <v>2.626125856084452E-3</v>
      </c>
      <c r="CA42" s="24">
        <f t="shared" si="6"/>
        <v>3.1749136490376645E-3</v>
      </c>
    </row>
    <row r="43" spans="1:79" x14ac:dyDescent="0.3">
      <c r="A43" s="21" t="s">
        <v>116</v>
      </c>
      <c r="B43" s="27">
        <v>92749.165592999998</v>
      </c>
      <c r="C43" s="27">
        <v>2414.5436767000001</v>
      </c>
      <c r="D43" s="27">
        <v>69921.152929000003</v>
      </c>
      <c r="E43" s="27">
        <v>12085.016412000001</v>
      </c>
      <c r="F43" s="27">
        <v>10444.059362</v>
      </c>
      <c r="G43" s="27">
        <v>63957.391056</v>
      </c>
      <c r="H43" s="27">
        <v>39628.207420999999</v>
      </c>
      <c r="I43" s="27"/>
      <c r="J43" s="27"/>
      <c r="K43" s="27"/>
      <c r="L43" s="27"/>
      <c r="M43" s="27" t="s">
        <v>207</v>
      </c>
      <c r="N43" s="27">
        <v>2767.9987588046502</v>
      </c>
      <c r="O43" s="27">
        <v>92.442134268564601</v>
      </c>
      <c r="P43" s="27">
        <v>88.892882786598605</v>
      </c>
      <c r="Q43" s="27">
        <v>131.02699059640599</v>
      </c>
      <c r="R43" s="27">
        <v>431.70295447563097</v>
      </c>
      <c r="S43" s="27">
        <v>14310.114127795099</v>
      </c>
      <c r="T43" s="27">
        <v>92982.206255117504</v>
      </c>
      <c r="U43" s="27">
        <v>448.179165671997</v>
      </c>
      <c r="V43" s="27">
        <v>1543.71028458663</v>
      </c>
      <c r="W43" s="27">
        <v>193.341248873084</v>
      </c>
      <c r="X43" s="27">
        <v>1253.7413684636999</v>
      </c>
      <c r="Y43" s="27">
        <v>2782.5010568071102</v>
      </c>
      <c r="Z43" s="27">
        <v>2782.5010568071102</v>
      </c>
      <c r="AA43" s="27">
        <v>261.68921509945602</v>
      </c>
      <c r="AB43" s="27">
        <v>251.326355747299</v>
      </c>
      <c r="AC43" s="27">
        <v>34.382189193799803</v>
      </c>
      <c r="AD43" s="27">
        <v>201.77333773676901</v>
      </c>
      <c r="AE43" s="27">
        <v>803.51494822889799</v>
      </c>
      <c r="AF43" s="27">
        <v>12.838854406121399</v>
      </c>
      <c r="AG43" s="27">
        <v>2420.80016617811</v>
      </c>
      <c r="AH43" s="27">
        <v>0</v>
      </c>
      <c r="AI43" s="27">
        <v>63080.411267852403</v>
      </c>
      <c r="AJ43" s="27">
        <v>6747.2638053876099</v>
      </c>
      <c r="AK43" s="27">
        <v>70089.364288339493</v>
      </c>
      <c r="AL43" s="27">
        <v>86.861167370932407</v>
      </c>
      <c r="AM43" s="27">
        <v>668.27826401894799</v>
      </c>
      <c r="AN43" s="27">
        <v>122.339797382379</v>
      </c>
      <c r="AO43" s="27">
        <v>18124.622325464399</v>
      </c>
      <c r="AP43" s="27">
        <v>101.957584457011</v>
      </c>
      <c r="AQ43" s="27">
        <v>167.302368421111</v>
      </c>
      <c r="AR43" s="27">
        <v>2304.4769904568302</v>
      </c>
      <c r="AS43" s="27">
        <v>101.631496980809</v>
      </c>
      <c r="AT43" s="27">
        <v>47.340030432337301</v>
      </c>
      <c r="AU43" s="27">
        <v>25.570574384435101</v>
      </c>
      <c r="AV43" s="27">
        <v>12114.425715425899</v>
      </c>
      <c r="AW43" s="27">
        <v>10468.8942053879</v>
      </c>
      <c r="AX43" s="27">
        <v>1645.5315100379701</v>
      </c>
      <c r="AY43" s="27">
        <v>0.98996761917359599</v>
      </c>
      <c r="AZ43" s="27">
        <v>0.17775627082678799</v>
      </c>
      <c r="BA43" s="27">
        <v>1241.2454946626101</v>
      </c>
      <c r="BB43" s="27">
        <v>1.71163754250786</v>
      </c>
      <c r="BC43" s="27">
        <v>1232.1878741283001</v>
      </c>
      <c r="BD43" s="27">
        <v>263.91857025594499</v>
      </c>
      <c r="BE43" s="27">
        <v>144.08577638089201</v>
      </c>
      <c r="BF43" s="27">
        <v>3242.4109855434099</v>
      </c>
      <c r="BG43" s="27">
        <v>1562.8274342658001</v>
      </c>
      <c r="BH43" s="27">
        <v>289.96557459007698</v>
      </c>
      <c r="BI43" s="27">
        <v>986.65395887059299</v>
      </c>
      <c r="BJ43" s="27">
        <v>194.927767008713</v>
      </c>
      <c r="BK43" s="27">
        <v>64133.174657091302</v>
      </c>
      <c r="BL43" s="27">
        <v>15582.108552297401</v>
      </c>
      <c r="BM43" s="27">
        <v>229.443595440043</v>
      </c>
      <c r="BN43" s="27">
        <v>1899.3166888964899</v>
      </c>
      <c r="BO43" s="27">
        <v>3533.5167976396301</v>
      </c>
      <c r="BP43" s="27">
        <v>3063.6669789984699</v>
      </c>
      <c r="BQ43" s="27">
        <v>39734.557234544802</v>
      </c>
      <c r="BR43" s="27">
        <v>2416.8999162970599</v>
      </c>
      <c r="BT43" s="36">
        <f t="shared" si="0"/>
        <v>3.7336508578234072E-3</v>
      </c>
      <c r="BU43" s="24">
        <f t="shared" si="1"/>
        <v>2.5125903896551526E-3</v>
      </c>
      <c r="BV43" s="24">
        <f t="shared" si="2"/>
        <v>2.5911684839185537E-3</v>
      </c>
      <c r="BW43" s="24">
        <f t="shared" si="3"/>
        <v>2.4057292005796368E-3</v>
      </c>
      <c r="BX43" s="24">
        <f t="shared" si="8"/>
        <v>2.433534421740307E-3</v>
      </c>
      <c r="BY43" s="24">
        <f t="shared" si="8"/>
        <v>2.3778918260709938E-3</v>
      </c>
      <c r="BZ43" s="24">
        <f t="shared" si="5"/>
        <v>2.7484485872381571E-3</v>
      </c>
      <c r="CA43" s="24">
        <f t="shared" si="6"/>
        <v>2.6836897368323837E-3</v>
      </c>
    </row>
    <row r="44" spans="1:79" x14ac:dyDescent="0.3">
      <c r="A44" s="21" t="s">
        <v>117</v>
      </c>
      <c r="B44" s="27">
        <v>331.46573962000002</v>
      </c>
      <c r="C44" s="27">
        <v>13.10324926</v>
      </c>
      <c r="D44" s="27">
        <v>1139.7125435</v>
      </c>
      <c r="E44" s="27">
        <v>408.61419832000001</v>
      </c>
      <c r="F44" s="27">
        <v>281.36756958000001</v>
      </c>
      <c r="G44" s="27">
        <v>1928.7397387000001</v>
      </c>
      <c r="H44" s="27">
        <v>1611.0241738</v>
      </c>
      <c r="I44" s="27"/>
      <c r="J44" s="27"/>
      <c r="K44" s="27"/>
      <c r="L44" s="27"/>
      <c r="M44" s="27" t="s">
        <v>208</v>
      </c>
      <c r="N44" s="27">
        <v>83.641752541846103</v>
      </c>
      <c r="O44" s="27">
        <v>4.8640669867811503</v>
      </c>
      <c r="P44" s="27">
        <v>4.5578367300556799</v>
      </c>
      <c r="Q44" s="27">
        <v>9.5446524670350197</v>
      </c>
      <c r="R44" s="27">
        <v>102.98014935723501</v>
      </c>
      <c r="S44" s="27">
        <v>61.217610329833498</v>
      </c>
      <c r="T44" s="27">
        <v>332.35870899099899</v>
      </c>
      <c r="U44" s="27">
        <v>396.11371385917801</v>
      </c>
      <c r="V44" s="27">
        <v>7.3478429639242098</v>
      </c>
      <c r="W44" s="27">
        <v>4.5474975764887002</v>
      </c>
      <c r="X44" s="27">
        <v>42.014630650280701</v>
      </c>
      <c r="Y44" s="27">
        <v>12.9198231283327</v>
      </c>
      <c r="Z44" s="27">
        <v>12.9198231283327</v>
      </c>
      <c r="AA44" s="27">
        <v>0</v>
      </c>
      <c r="AB44" s="27">
        <v>8.0858832105475908</v>
      </c>
      <c r="AC44" s="27">
        <v>2.1127705132254002</v>
      </c>
      <c r="AD44" s="27">
        <v>6.0953277583187697</v>
      </c>
      <c r="AE44" s="27">
        <v>28.860813552985501</v>
      </c>
      <c r="AF44" s="27">
        <v>0.96843721327218901</v>
      </c>
      <c r="AG44" s="27">
        <v>13.1387028793685</v>
      </c>
      <c r="AH44" s="27">
        <v>0</v>
      </c>
      <c r="AI44" s="27">
        <v>1028.50818012901</v>
      </c>
      <c r="AJ44" s="27">
        <v>114.278025470773</v>
      </c>
      <c r="AK44" s="27">
        <v>1142.78620559978</v>
      </c>
      <c r="AL44" s="27">
        <v>3.8762902351894102</v>
      </c>
      <c r="AM44" s="27">
        <v>50.882927225898499</v>
      </c>
      <c r="AN44" s="27">
        <v>0.76161628531315895</v>
      </c>
      <c r="AO44" s="27">
        <v>414.45664998170503</v>
      </c>
      <c r="AP44" s="27">
        <v>4.92422176780084</v>
      </c>
      <c r="AQ44" s="27">
        <v>26.455362597177999</v>
      </c>
      <c r="AR44" s="27">
        <v>6.10910493967818</v>
      </c>
      <c r="AS44" s="27">
        <v>1.9700186659716501</v>
      </c>
      <c r="AT44" s="27">
        <v>0.98716323510542703</v>
      </c>
      <c r="AU44" s="27">
        <v>1.6930580962008701</v>
      </c>
      <c r="AV44" s="27">
        <v>409.73455202899902</v>
      </c>
      <c r="AW44" s="27">
        <v>282.13905665866997</v>
      </c>
      <c r="AX44" s="27">
        <v>127.595495370329</v>
      </c>
      <c r="AY44" s="27">
        <v>0.66780248661410702</v>
      </c>
      <c r="AZ44" s="27">
        <v>3.4423414079193103E-2</v>
      </c>
      <c r="BA44" s="27">
        <v>120.50828198354</v>
      </c>
      <c r="BB44" s="27">
        <v>1.9627712812215901</v>
      </c>
      <c r="BC44" s="27">
        <v>25.736992235287499</v>
      </c>
      <c r="BD44" s="27">
        <v>2.6161775070068498</v>
      </c>
      <c r="BE44" s="27">
        <v>1.9948476831464099</v>
      </c>
      <c r="BF44" s="27">
        <v>64.345876159535095</v>
      </c>
      <c r="BG44" s="27">
        <v>14.133470958742601</v>
      </c>
      <c r="BH44" s="27">
        <v>2.7034714227669201</v>
      </c>
      <c r="BI44" s="27">
        <v>18.6164275314819</v>
      </c>
      <c r="BJ44" s="27">
        <v>5.1439366742211702E-2</v>
      </c>
      <c r="BK44" s="27">
        <v>1934.0238587199301</v>
      </c>
      <c r="BL44" s="27">
        <v>379.55753820889601</v>
      </c>
      <c r="BM44" s="27">
        <v>10.0342709431262</v>
      </c>
      <c r="BN44" s="27">
        <v>58.124691143407397</v>
      </c>
      <c r="BO44" s="27">
        <v>246.58795280047499</v>
      </c>
      <c r="BP44" s="27">
        <v>113.254869488078</v>
      </c>
      <c r="BQ44" s="27">
        <v>1615.4350104267601</v>
      </c>
      <c r="BR44" s="27">
        <v>57.653491064873897</v>
      </c>
      <c r="BT44" s="36">
        <f t="shared" si="0"/>
        <v>0</v>
      </c>
      <c r="BU44" s="24">
        <f t="shared" si="1"/>
        <v>2.6940020166871239E-3</v>
      </c>
      <c r="BV44" s="24">
        <f t="shared" si="2"/>
        <v>2.7057120463035442E-3</v>
      </c>
      <c r="BW44" s="24">
        <f t="shared" si="3"/>
        <v>2.6968748543741848E-3</v>
      </c>
      <c r="BX44" s="24">
        <f t="shared" si="8"/>
        <v>2.7418374437434916E-3</v>
      </c>
      <c r="BY44" s="24">
        <f t="shared" si="8"/>
        <v>2.7419189774485005E-3</v>
      </c>
      <c r="BZ44" s="24">
        <f t="shared" si="5"/>
        <v>2.7396749877158606E-3</v>
      </c>
      <c r="CA44" s="24">
        <f t="shared" si="6"/>
        <v>2.737908405406512E-3</v>
      </c>
    </row>
    <row r="45" spans="1:79" x14ac:dyDescent="0.3">
      <c r="A45" s="21" t="s">
        <v>118</v>
      </c>
      <c r="B45" s="27">
        <v>119972.44451</v>
      </c>
      <c r="C45" s="27">
        <v>10035.659949000001</v>
      </c>
      <c r="D45" s="27">
        <v>101302.43498999999</v>
      </c>
      <c r="E45" s="27">
        <v>55552.138228999996</v>
      </c>
      <c r="F45" s="27">
        <v>35118.422229000003</v>
      </c>
      <c r="G45" s="27">
        <v>171214.67353</v>
      </c>
      <c r="H45" s="27">
        <v>36162.576666000001</v>
      </c>
      <c r="I45" s="27"/>
      <c r="J45" s="27"/>
      <c r="K45" s="27"/>
      <c r="L45" s="27"/>
      <c r="M45" s="27" t="s">
        <v>209</v>
      </c>
      <c r="N45" s="27">
        <v>382.277787007661</v>
      </c>
      <c r="O45" s="27">
        <v>37.943791682160203</v>
      </c>
      <c r="P45" s="27">
        <v>37.2339352284014</v>
      </c>
      <c r="Q45" s="27">
        <v>32.1183287756146</v>
      </c>
      <c r="R45" s="27">
        <v>6337.0032795940897</v>
      </c>
      <c r="S45" s="27">
        <v>22337.4108823799</v>
      </c>
      <c r="T45" s="27">
        <v>120308.355987502</v>
      </c>
      <c r="U45" s="27">
        <v>5206.8435992631903</v>
      </c>
      <c r="V45" s="27">
        <v>2365.3330635494999</v>
      </c>
      <c r="W45" s="27">
        <v>131.96145687189201</v>
      </c>
      <c r="X45" s="27">
        <v>5163.0405294165203</v>
      </c>
      <c r="Y45" s="27">
        <v>2245.1134758881399</v>
      </c>
      <c r="Z45" s="27">
        <v>2245.1134758881399</v>
      </c>
      <c r="AA45" s="27">
        <v>415.36911589146598</v>
      </c>
      <c r="AB45" s="27">
        <v>176.589983704909</v>
      </c>
      <c r="AC45" s="27">
        <v>19.968571485651498</v>
      </c>
      <c r="AD45" s="27">
        <v>29.039971330872898</v>
      </c>
      <c r="AE45" s="27">
        <v>109.057002359455</v>
      </c>
      <c r="AF45" s="27">
        <v>3.18153614958455</v>
      </c>
      <c r="AG45" s="27">
        <v>10083.8234770581</v>
      </c>
      <c r="AH45" s="27">
        <v>0</v>
      </c>
      <c r="AI45" s="27">
        <v>91407.542522950098</v>
      </c>
      <c r="AJ45" s="27">
        <v>9741.01564793951</v>
      </c>
      <c r="AK45" s="27">
        <v>101563.92728678101</v>
      </c>
      <c r="AL45" s="27">
        <v>12.2373898135916</v>
      </c>
      <c r="AM45" s="27">
        <v>845.07236828136195</v>
      </c>
      <c r="AN45" s="27">
        <v>85.639800675178506</v>
      </c>
      <c r="AO45" s="27">
        <v>10132.848478145301</v>
      </c>
      <c r="AP45" s="27">
        <v>292.88327527922002</v>
      </c>
      <c r="AQ45" s="27">
        <v>223.225963577557</v>
      </c>
      <c r="AR45" s="27">
        <v>4076.1499071631401</v>
      </c>
      <c r="AS45" s="27">
        <v>67.364481902315305</v>
      </c>
      <c r="AT45" s="27">
        <v>61.330595783219898</v>
      </c>
      <c r="AU45" s="27">
        <v>2021.4355026639601</v>
      </c>
      <c r="AV45" s="27">
        <v>55809.446474153003</v>
      </c>
      <c r="AW45" s="27">
        <v>35272.972313081103</v>
      </c>
      <c r="AX45" s="27">
        <v>20536.474161071899</v>
      </c>
      <c r="AY45" s="27">
        <v>47.866307584450702</v>
      </c>
      <c r="AZ45" s="27">
        <v>1.1050102531016199</v>
      </c>
      <c r="BA45" s="27">
        <v>6804.4761124357201</v>
      </c>
      <c r="BB45" s="27">
        <v>101.847920658013</v>
      </c>
      <c r="BC45" s="27">
        <v>3921.22626349763</v>
      </c>
      <c r="BD45" s="27">
        <v>142.35681713925999</v>
      </c>
      <c r="BE45" s="27">
        <v>81.362026769853898</v>
      </c>
      <c r="BF45" s="27">
        <v>10059.829643356799</v>
      </c>
      <c r="BG45" s="27">
        <v>1737.05689014055</v>
      </c>
      <c r="BH45" s="27">
        <v>3281.5368923342298</v>
      </c>
      <c r="BI45" s="27">
        <v>3988.3916907655398</v>
      </c>
      <c r="BJ45" s="27">
        <v>14.9441012418849</v>
      </c>
      <c r="BK45" s="27">
        <v>171678.966094745</v>
      </c>
      <c r="BL45" s="27">
        <v>6844.8845476590704</v>
      </c>
      <c r="BM45" s="27">
        <v>1730.5254874232801</v>
      </c>
      <c r="BN45" s="27">
        <v>226.67074537440001</v>
      </c>
      <c r="BO45" s="27">
        <v>1460.28366528531</v>
      </c>
      <c r="BP45" s="27">
        <v>931.88545413848601</v>
      </c>
      <c r="BQ45" s="27">
        <v>36307.140563409703</v>
      </c>
      <c r="BR45" s="27">
        <v>780.45523121671999</v>
      </c>
      <c r="BT45" s="36">
        <f t="shared" si="0"/>
        <v>4.0897307438556296E-3</v>
      </c>
      <c r="BU45" s="24">
        <f t="shared" si="1"/>
        <v>2.7999052521931389E-3</v>
      </c>
      <c r="BV45" s="24">
        <f t="shared" si="2"/>
        <v>4.7992387449216738E-3</v>
      </c>
      <c r="BW45" s="24">
        <f t="shared" si="3"/>
        <v>2.581303172098732E-3</v>
      </c>
      <c r="BX45" s="24">
        <f t="shared" si="8"/>
        <v>4.631833325520549E-3</v>
      </c>
      <c r="BY45" s="24">
        <f t="shared" si="8"/>
        <v>4.4008265255571785E-3</v>
      </c>
      <c r="BZ45" s="24">
        <f t="shared" si="5"/>
        <v>2.7117568557209564E-3</v>
      </c>
      <c r="CA45" s="24">
        <f t="shared" si="6"/>
        <v>3.9976105338096844E-3</v>
      </c>
    </row>
    <row r="46" spans="1:79" x14ac:dyDescent="0.3">
      <c r="A46" s="21" t="s">
        <v>119</v>
      </c>
      <c r="B46" s="27">
        <v>6651.1768230999996</v>
      </c>
      <c r="C46" s="27">
        <v>204.40986405000001</v>
      </c>
      <c r="D46" s="27">
        <v>18048.992416000001</v>
      </c>
      <c r="E46" s="27">
        <v>2689.6130735000002</v>
      </c>
      <c r="F46" s="27">
        <v>2318.0448987</v>
      </c>
      <c r="G46" s="27">
        <v>19154.013921999998</v>
      </c>
      <c r="H46" s="27">
        <v>5334.4439978</v>
      </c>
      <c r="I46" s="27"/>
      <c r="J46" s="27"/>
      <c r="K46" s="27"/>
      <c r="L46" s="27"/>
      <c r="M46" s="27" t="s">
        <v>210</v>
      </c>
      <c r="N46" s="27">
        <v>36.528894090111798</v>
      </c>
      <c r="O46" s="27">
        <v>43.170458321109699</v>
      </c>
      <c r="P46" s="27">
        <v>42.128602446131701</v>
      </c>
      <c r="Q46" s="27">
        <v>37.566083463681402</v>
      </c>
      <c r="R46" s="27">
        <v>173.45902527164799</v>
      </c>
      <c r="S46" s="27">
        <v>1545.44339093135</v>
      </c>
      <c r="T46" s="27">
        <v>6664.75751631395</v>
      </c>
      <c r="U46" s="27">
        <v>214.52851881787001</v>
      </c>
      <c r="V46" s="27">
        <v>92.822140092934703</v>
      </c>
      <c r="W46" s="27">
        <v>106.07828628872799</v>
      </c>
      <c r="X46" s="27">
        <v>27.0260976369998</v>
      </c>
      <c r="Y46" s="27">
        <v>507.77929012767601</v>
      </c>
      <c r="Z46" s="27">
        <v>507.77929012767601</v>
      </c>
      <c r="AA46" s="27">
        <v>58.744756141249702</v>
      </c>
      <c r="AB46" s="27">
        <v>96.578902674328106</v>
      </c>
      <c r="AC46" s="27">
        <v>9.3291627376157997</v>
      </c>
      <c r="AD46" s="27">
        <v>17.7258542788955</v>
      </c>
      <c r="AE46" s="27">
        <v>25.160835289626501</v>
      </c>
      <c r="AF46" s="27">
        <v>4.2234969044461597</v>
      </c>
      <c r="AG46" s="27">
        <v>204.903191860183</v>
      </c>
      <c r="AH46" s="27">
        <v>0</v>
      </c>
      <c r="AI46" s="27">
        <v>16284.308764285101</v>
      </c>
      <c r="AJ46" s="27">
        <v>1750.62270657614</v>
      </c>
      <c r="AK46" s="27">
        <v>18093.676227002499</v>
      </c>
      <c r="AL46" s="27">
        <v>6.8294192835242997</v>
      </c>
      <c r="AM46" s="27">
        <v>193.777528333801</v>
      </c>
      <c r="AN46" s="27">
        <v>10.461654286832299</v>
      </c>
      <c r="AO46" s="27">
        <v>1817.31376888103</v>
      </c>
      <c r="AP46" s="27">
        <v>30.870950367786001</v>
      </c>
      <c r="AQ46" s="27">
        <v>33.047667134707801</v>
      </c>
      <c r="AR46" s="27">
        <v>548.52597035753297</v>
      </c>
      <c r="AS46" s="27">
        <v>20.421284196277401</v>
      </c>
      <c r="AT46" s="27">
        <v>1.1575189779372399</v>
      </c>
      <c r="AU46" s="27">
        <v>6.6608118868808397</v>
      </c>
      <c r="AV46" s="27">
        <v>2696.53085502765</v>
      </c>
      <c r="AW46" s="27">
        <v>2323.83090797165</v>
      </c>
      <c r="AX46" s="27">
        <v>372.699947056003</v>
      </c>
      <c r="AY46" s="27">
        <v>2.1975063112815998</v>
      </c>
      <c r="AZ46" s="27">
        <v>0.36624175344610099</v>
      </c>
      <c r="BA46" s="27">
        <v>377.01663487226898</v>
      </c>
      <c r="BB46" s="27">
        <v>13.968669664732101</v>
      </c>
      <c r="BC46" s="27">
        <v>224.43394529517099</v>
      </c>
      <c r="BD46" s="27">
        <v>48.548996205845597</v>
      </c>
      <c r="BE46" s="27">
        <v>27.621392038192798</v>
      </c>
      <c r="BF46" s="27">
        <v>601.13458481809005</v>
      </c>
      <c r="BG46" s="27">
        <v>58.4055972990461</v>
      </c>
      <c r="BH46" s="27">
        <v>31.747148498707499</v>
      </c>
      <c r="BI46" s="27">
        <v>345.13231571774099</v>
      </c>
      <c r="BJ46" s="27">
        <v>0.51761558822070597</v>
      </c>
      <c r="BK46" s="27">
        <v>19213.4923955097</v>
      </c>
      <c r="BL46" s="27">
        <v>1345.2882911403699</v>
      </c>
      <c r="BM46" s="27">
        <v>223.59072436404799</v>
      </c>
      <c r="BN46" s="27">
        <v>11.869941366779599</v>
      </c>
      <c r="BO46" s="27">
        <v>440.51706686670099</v>
      </c>
      <c r="BP46" s="27">
        <v>269.00745750695302</v>
      </c>
      <c r="BQ46" s="27">
        <v>5348.5921228410898</v>
      </c>
      <c r="BR46" s="27">
        <v>449.84517215617501</v>
      </c>
      <c r="BT46" s="36">
        <f t="shared" si="0"/>
        <v>3.246700969125371E-3</v>
      </c>
      <c r="BU46" s="24">
        <f t="shared" si="1"/>
        <v>2.0418481683998589E-3</v>
      </c>
      <c r="BV46" s="24">
        <f t="shared" si="2"/>
        <v>2.4134246773057813E-3</v>
      </c>
      <c r="BW46" s="24">
        <f t="shared" si="3"/>
        <v>2.475695594114557E-3</v>
      </c>
      <c r="BX46" s="24">
        <f t="shared" si="8"/>
        <v>2.5720359540964367E-3</v>
      </c>
      <c r="BY46" s="24">
        <f t="shared" si="8"/>
        <v>2.4960729944855545E-3</v>
      </c>
      <c r="BZ46" s="24">
        <f t="shared" si="5"/>
        <v>3.1052746307856567E-3</v>
      </c>
      <c r="CA46" s="24">
        <f t="shared" si="6"/>
        <v>2.6522211212498727E-3</v>
      </c>
    </row>
    <row r="47" spans="1:79" x14ac:dyDescent="0.3">
      <c r="A47" s="21" t="s">
        <v>120</v>
      </c>
      <c r="B47" s="27">
        <v>2.9755022072999999</v>
      </c>
      <c r="C47" s="27">
        <v>0.46769845929999998</v>
      </c>
      <c r="D47" s="27">
        <v>12.265729334</v>
      </c>
      <c r="E47" s="27">
        <v>53.504257117000002</v>
      </c>
      <c r="F47" s="27">
        <v>19.266762961000001</v>
      </c>
      <c r="G47" s="27">
        <v>3.2480096817000002</v>
      </c>
      <c r="H47" s="27">
        <v>255.32056349999999</v>
      </c>
      <c r="I47" s="27"/>
      <c r="J47" s="27"/>
      <c r="K47" s="27"/>
      <c r="L47" s="27"/>
      <c r="M47" s="27" t="s">
        <v>211</v>
      </c>
      <c r="N47" s="27">
        <v>0.58303169952655598</v>
      </c>
      <c r="O47" s="27">
        <v>2.0263171876658101</v>
      </c>
      <c r="P47" s="27">
        <v>2.0263171876658101</v>
      </c>
      <c r="Q47" s="27">
        <v>0.58001912235651898</v>
      </c>
      <c r="R47" s="27">
        <v>8.7235419331718802</v>
      </c>
      <c r="S47" s="27">
        <v>27.089601005722798</v>
      </c>
      <c r="T47" s="27">
        <v>2.9847865053324201</v>
      </c>
      <c r="U47" s="27">
        <v>11.410015121731799</v>
      </c>
      <c r="V47" s="27">
        <v>4.46836194120639</v>
      </c>
      <c r="W47" s="27">
        <v>6.2638745951755199</v>
      </c>
      <c r="X47" s="27">
        <v>0</v>
      </c>
      <c r="Y47" s="27">
        <v>2.5884680387289198</v>
      </c>
      <c r="Z47" s="27">
        <v>2.5884680387289198</v>
      </c>
      <c r="AA47" s="27">
        <v>0</v>
      </c>
      <c r="AB47" s="27">
        <v>6.5422967939505199</v>
      </c>
      <c r="AC47" s="27">
        <v>7.6519812384464496E-3</v>
      </c>
      <c r="AD47" s="27">
        <v>0.27061732363740598</v>
      </c>
      <c r="AE47" s="27">
        <v>0</v>
      </c>
      <c r="AF47" s="27">
        <v>7.3888208961457605E-2</v>
      </c>
      <c r="AG47" s="27">
        <v>0.469160301945028</v>
      </c>
      <c r="AH47" s="27">
        <v>0</v>
      </c>
      <c r="AI47" s="27">
        <v>11.073448779686601</v>
      </c>
      <c r="AJ47" s="27">
        <v>1.23038313667002</v>
      </c>
      <c r="AK47" s="27">
        <v>12.3038319163566</v>
      </c>
      <c r="AL47" s="27">
        <v>2.2270959270711001E-4</v>
      </c>
      <c r="AM47" s="27">
        <v>8.4798616423772408</v>
      </c>
      <c r="AN47" s="27">
        <v>0.24579646667438099</v>
      </c>
      <c r="AO47" s="27">
        <v>97.132299949990696</v>
      </c>
      <c r="AP47" s="27">
        <v>2.5759532786586998</v>
      </c>
      <c r="AQ47" s="27">
        <v>1.2486041883827399</v>
      </c>
      <c r="AR47" s="27">
        <v>0.138724547363547</v>
      </c>
      <c r="AS47" s="27">
        <v>0.40831801647954802</v>
      </c>
      <c r="AT47" s="27">
        <v>0.109368554995948</v>
      </c>
      <c r="AU47" s="27">
        <v>0.99602310798260696</v>
      </c>
      <c r="AV47" s="27">
        <v>53.657394810644</v>
      </c>
      <c r="AW47" s="27">
        <v>19.319934730505999</v>
      </c>
      <c r="AX47" s="27">
        <v>34.337460080137902</v>
      </c>
      <c r="AY47" s="27">
        <v>0.39275377108307502</v>
      </c>
      <c r="AZ47" s="27">
        <v>2.12154054795878E-2</v>
      </c>
      <c r="BA47" s="27">
        <v>10.5044512293743</v>
      </c>
      <c r="BB47" s="27">
        <v>0.64723505955235106</v>
      </c>
      <c r="BC47" s="27">
        <v>9.8391099059177506E-2</v>
      </c>
      <c r="BD47" s="27">
        <v>1.60589996527719E-2</v>
      </c>
      <c r="BE47" s="27">
        <v>3.1769188181021299E-2</v>
      </c>
      <c r="BF47" s="27">
        <v>0.25545189073893398</v>
      </c>
      <c r="BG47" s="27">
        <v>0.395135073585275</v>
      </c>
      <c r="BH47" s="27">
        <v>0.73978558840809705</v>
      </c>
      <c r="BI47" s="27">
        <v>0.87921296776291202</v>
      </c>
      <c r="BJ47" s="27">
        <v>1.08213706762567E-2</v>
      </c>
      <c r="BK47" s="27">
        <v>3.2581588480567301</v>
      </c>
      <c r="BL47" s="27">
        <v>75.411161885488497</v>
      </c>
      <c r="BM47" s="27">
        <v>0</v>
      </c>
      <c r="BN47" s="27">
        <v>0</v>
      </c>
      <c r="BO47" s="27">
        <v>25.175555711773701</v>
      </c>
      <c r="BP47" s="27">
        <v>3.2828447609544602</v>
      </c>
      <c r="BQ47" s="27">
        <v>256.02026069324302</v>
      </c>
      <c r="BR47" s="27">
        <v>27.974201960289399</v>
      </c>
      <c r="BT47" s="36">
        <f t="shared" si="0"/>
        <v>0</v>
      </c>
      <c r="BU47" s="24">
        <f t="shared" si="1"/>
        <v>3.1202457217616416E-3</v>
      </c>
      <c r="BV47" s="24">
        <f t="shared" si="2"/>
        <v>3.125609280851488E-3</v>
      </c>
      <c r="BW47" s="24">
        <f t="shared" si="3"/>
        <v>3.1064261503783628E-3</v>
      </c>
      <c r="BX47" s="24">
        <f t="shared" si="8"/>
        <v>2.8621590485617939E-3</v>
      </c>
      <c r="BY47" s="24">
        <f t="shared" si="8"/>
        <v>2.7597666309399425E-3</v>
      </c>
      <c r="BZ47" s="24">
        <f t="shared" si="5"/>
        <v>3.1247340221651873E-3</v>
      </c>
      <c r="CA47" s="24">
        <f t="shared" si="6"/>
        <v>2.7404654903286927E-3</v>
      </c>
    </row>
    <row r="48" spans="1:79" x14ac:dyDescent="0.3">
      <c r="BU48" s="24" t="str">
        <f t="shared" si="1"/>
        <v/>
      </c>
      <c r="BV48" s="24" t="str">
        <f t="shared" si="2"/>
        <v/>
      </c>
      <c r="BW48" s="24" t="str">
        <f t="shared" si="3"/>
        <v/>
      </c>
      <c r="BX48" s="24" t="str">
        <f t="shared" si="8"/>
        <v/>
      </c>
      <c r="BY48" s="24" t="str">
        <f t="shared" si="8"/>
        <v/>
      </c>
      <c r="BZ48" s="24" t="str">
        <f t="shared" si="5"/>
        <v/>
      </c>
      <c r="CA48" s="24" t="str">
        <f t="shared" si="6"/>
        <v/>
      </c>
    </row>
    <row r="49" spans="1:79" x14ac:dyDescent="0.3">
      <c r="A49" s="22" t="s">
        <v>55</v>
      </c>
      <c r="B49" s="1">
        <f t="shared" ref="B49:H49" si="9">SUM(B3:B47)</f>
        <v>2209182.2308329274</v>
      </c>
      <c r="C49" s="1">
        <f t="shared" si="9"/>
        <v>558921.08191598649</v>
      </c>
      <c r="D49" s="1">
        <f t="shared" si="9"/>
        <v>2090861.101808104</v>
      </c>
      <c r="E49" s="1">
        <f t="shared" si="9"/>
        <v>442306.19873651577</v>
      </c>
      <c r="F49" s="1">
        <f t="shared" si="9"/>
        <v>267168.04186642339</v>
      </c>
      <c r="G49" s="1">
        <f t="shared" si="9"/>
        <v>3412959.3494509752</v>
      </c>
      <c r="H49" s="1">
        <f t="shared" si="9"/>
        <v>1345880.6548390719</v>
      </c>
      <c r="I49" s="1"/>
      <c r="J49" s="1"/>
      <c r="K49" s="1"/>
      <c r="N49" s="1">
        <f t="shared" ref="N49:BR49" si="10">SUM(N3:N47)</f>
        <v>18817.146247070836</v>
      </c>
      <c r="O49" s="1">
        <f t="shared" si="10"/>
        <v>3532.5982047068128</v>
      </c>
      <c r="P49" s="1">
        <f t="shared" si="10"/>
        <v>3505.4918497987574</v>
      </c>
      <c r="Q49" s="1">
        <f t="shared" si="10"/>
        <v>11676.735412290716</v>
      </c>
      <c r="R49" s="1">
        <f t="shared" si="10"/>
        <v>79297.85669808973</v>
      </c>
      <c r="S49" s="1">
        <f t="shared" si="10"/>
        <v>2392799.3354604822</v>
      </c>
      <c r="T49" s="1">
        <f t="shared" si="10"/>
        <v>2202330.2134848642</v>
      </c>
      <c r="U49" s="1">
        <f t="shared" si="10"/>
        <v>21192.649540740284</v>
      </c>
      <c r="V49" s="1">
        <f t="shared" si="10"/>
        <v>404119.53802147351</v>
      </c>
      <c r="W49" s="1">
        <f t="shared" si="10"/>
        <v>3319.7861958389326</v>
      </c>
      <c r="X49" s="1">
        <f t="shared" si="10"/>
        <v>105347.22613784418</v>
      </c>
      <c r="Y49" s="1">
        <f t="shared" si="10"/>
        <v>23041.101767875971</v>
      </c>
      <c r="Z49" s="1">
        <f t="shared" si="10"/>
        <v>23041.101767875971</v>
      </c>
      <c r="AA49" s="1">
        <f t="shared" si="10"/>
        <v>4287.8389704852852</v>
      </c>
      <c r="AB49" s="1">
        <f t="shared" si="10"/>
        <v>4356.7160403188236</v>
      </c>
      <c r="AC49" s="1">
        <f t="shared" si="10"/>
        <v>413.64701795242325</v>
      </c>
      <c r="AD49" s="1">
        <f t="shared" si="10"/>
        <v>5491.1782212377702</v>
      </c>
      <c r="AE49" s="1">
        <f t="shared" si="10"/>
        <v>26787.925711021438</v>
      </c>
      <c r="AF49" s="1">
        <f t="shared" si="10"/>
        <v>239.74061562722994</v>
      </c>
      <c r="AG49" s="1">
        <f t="shared" si="10"/>
        <v>557597.83448455681</v>
      </c>
      <c r="AH49" s="1">
        <f t="shared" si="10"/>
        <v>170299.62317953125</v>
      </c>
      <c r="AI49" s="1">
        <f t="shared" si="10"/>
        <v>1849390.7411738213</v>
      </c>
      <c r="AJ49" s="1">
        <f t="shared" si="10"/>
        <v>201200.1173243114</v>
      </c>
      <c r="AK49" s="1">
        <f t="shared" si="10"/>
        <v>2054878.6974686172</v>
      </c>
      <c r="AL49" s="1">
        <f t="shared" si="10"/>
        <v>1188.6056577598656</v>
      </c>
      <c r="AM49" s="1">
        <f t="shared" si="10"/>
        <v>31093.865558915906</v>
      </c>
      <c r="AN49" s="1">
        <f t="shared" si="10"/>
        <v>4914.7395158241379</v>
      </c>
      <c r="AO49" s="1">
        <f t="shared" si="10"/>
        <v>621488.69037062733</v>
      </c>
      <c r="AP49" s="1">
        <f t="shared" si="10"/>
        <v>4867.6058812623332</v>
      </c>
      <c r="AQ49" s="1">
        <f t="shared" si="10"/>
        <v>2312.2508960964165</v>
      </c>
      <c r="AR49" s="1">
        <f t="shared" si="10"/>
        <v>28686.372815430732</v>
      </c>
      <c r="AS49" s="1">
        <f t="shared" si="10"/>
        <v>3018.8428620402278</v>
      </c>
      <c r="AT49" s="1">
        <f t="shared" si="10"/>
        <v>983.3019807130014</v>
      </c>
      <c r="AU49" s="1">
        <f t="shared" si="10"/>
        <v>6579.0416979052716</v>
      </c>
      <c r="AV49" s="1">
        <f t="shared" si="10"/>
        <v>437677.38444278878</v>
      </c>
      <c r="AW49" s="1">
        <f t="shared" si="10"/>
        <v>264791.91416271229</v>
      </c>
      <c r="AX49" s="1">
        <f t="shared" si="10"/>
        <v>172885.47028007632</v>
      </c>
      <c r="AY49" s="1">
        <f t="shared" si="10"/>
        <v>438.26935021266388</v>
      </c>
      <c r="AZ49" s="1">
        <f t="shared" si="10"/>
        <v>89.46862769045984</v>
      </c>
      <c r="BA49" s="1">
        <f t="shared" si="10"/>
        <v>80215.344578182296</v>
      </c>
      <c r="BB49" s="1">
        <f t="shared" si="10"/>
        <v>1595.8793014152736</v>
      </c>
      <c r="BC49" s="1">
        <f t="shared" si="10"/>
        <v>21941.563843498858</v>
      </c>
      <c r="BD49" s="1">
        <f t="shared" si="10"/>
        <v>2298.6358466417641</v>
      </c>
      <c r="BE49" s="1">
        <f t="shared" si="10"/>
        <v>2020.1655285717015</v>
      </c>
      <c r="BF49" s="1">
        <f t="shared" si="10"/>
        <v>57138.542792063367</v>
      </c>
      <c r="BG49" s="1">
        <f t="shared" si="10"/>
        <v>179395.58204249566</v>
      </c>
      <c r="BH49" s="1">
        <f t="shared" si="10"/>
        <v>15841.755999795027</v>
      </c>
      <c r="BI49" s="1">
        <f t="shared" si="10"/>
        <v>29863.265946578933</v>
      </c>
      <c r="BJ49" s="1">
        <f t="shared" si="10"/>
        <v>1986.8666987898428</v>
      </c>
      <c r="BK49" s="1">
        <f t="shared" si="10"/>
        <v>3416743.0583894309</v>
      </c>
      <c r="BL49" s="1">
        <f t="shared" si="10"/>
        <v>367717.36310833314</v>
      </c>
      <c r="BM49" s="1">
        <f t="shared" si="10"/>
        <v>27744.106681728033</v>
      </c>
      <c r="BN49" s="1">
        <f t="shared" si="10"/>
        <v>14654.468139219342</v>
      </c>
      <c r="BO49" s="1">
        <f t="shared" si="10"/>
        <v>80457.700446513889</v>
      </c>
      <c r="BP49" s="1">
        <f t="shared" si="10"/>
        <v>84532.789031889741</v>
      </c>
      <c r="BQ49" s="1">
        <f t="shared" si="10"/>
        <v>1343286.5530704393</v>
      </c>
      <c r="BR49" s="1">
        <f t="shared" si="10"/>
        <v>45984.6746133415</v>
      </c>
      <c r="BU49" s="24">
        <f t="shared" si="1"/>
        <v>-3.1016080305334361E-3</v>
      </c>
      <c r="BV49" s="24">
        <f t="shared" si="2"/>
        <v>-2.3675031668041239E-3</v>
      </c>
      <c r="BW49" s="24">
        <f t="shared" si="3"/>
        <v>-1.7209370966043799E-2</v>
      </c>
      <c r="BX49" s="24">
        <f t="shared" si="8"/>
        <v>-1.0465180698234794E-2</v>
      </c>
      <c r="BY49" s="24">
        <f t="shared" si="8"/>
        <v>-8.8937572290143044E-3</v>
      </c>
      <c r="BZ49" s="24">
        <f t="shared" si="5"/>
        <v>1.1086299457578773E-3</v>
      </c>
      <c r="CA49" s="24">
        <f t="shared" si="6"/>
        <v>-1.9274381865179802E-3</v>
      </c>
    </row>
    <row r="50" spans="1:79" x14ac:dyDescent="0.3">
      <c r="A50" s="22" t="s">
        <v>74</v>
      </c>
      <c r="B50" s="1">
        <f>SUM(B3:B15)</f>
        <v>1338471.3501784301</v>
      </c>
      <c r="C50" s="1">
        <f t="shared" ref="C50:H50" si="11">SUM(C3:C15)</f>
        <v>522334.40313546918</v>
      </c>
      <c r="D50" s="1">
        <f t="shared" si="11"/>
        <v>1049856.6571820001</v>
      </c>
      <c r="E50" s="1">
        <f>SUM(E3:E15)</f>
        <v>156809.12037207888</v>
      </c>
      <c r="F50" s="1">
        <f t="shared" si="11"/>
        <v>61707.418010342306</v>
      </c>
      <c r="G50" s="1">
        <f t="shared" si="11"/>
        <v>1126872.885309204</v>
      </c>
      <c r="H50" s="1">
        <f t="shared" si="11"/>
        <v>989610.60165343224</v>
      </c>
      <c r="I50" s="1"/>
      <c r="J50" s="1"/>
      <c r="K50" s="1"/>
      <c r="N50" s="1">
        <f t="shared" ref="N50:BR50" si="12">SUM(N3:N15)</f>
        <v>3344.4780562123169</v>
      </c>
      <c r="O50" s="1">
        <f t="shared" si="12"/>
        <v>1686.1238224521146</v>
      </c>
      <c r="P50" s="1">
        <f t="shared" si="12"/>
        <v>1686.1233489953777</v>
      </c>
      <c r="Q50" s="1">
        <f t="shared" si="12"/>
        <v>8515.2223875141754</v>
      </c>
      <c r="R50" s="1">
        <f t="shared" si="12"/>
        <v>58925.125842524147</v>
      </c>
      <c r="S50" s="1">
        <f t="shared" si="12"/>
        <v>2285226.3418966322</v>
      </c>
      <c r="T50" s="1">
        <f t="shared" si="12"/>
        <v>1329654.732206705</v>
      </c>
      <c r="U50" s="1">
        <f t="shared" si="12"/>
        <v>3558.8240844937068</v>
      </c>
      <c r="V50" s="1">
        <f t="shared" si="12"/>
        <v>394704.33466691838</v>
      </c>
      <c r="W50" s="1">
        <f t="shared" si="12"/>
        <v>1180.6996502131005</v>
      </c>
      <c r="X50" s="1">
        <f t="shared" si="12"/>
        <v>87173.719016152187</v>
      </c>
      <c r="Y50" s="1">
        <f t="shared" si="12"/>
        <v>5659.415470785756</v>
      </c>
      <c r="Z50" s="1">
        <f t="shared" si="12"/>
        <v>5659.415470785756</v>
      </c>
      <c r="AA50" s="1">
        <f t="shared" si="12"/>
        <v>1524.5064189695829</v>
      </c>
      <c r="AB50" s="1">
        <f t="shared" si="12"/>
        <v>1512.4048238794555</v>
      </c>
      <c r="AC50" s="1">
        <f t="shared" si="12"/>
        <v>170.64624987708405</v>
      </c>
      <c r="AD50" s="1">
        <f t="shared" si="12"/>
        <v>1901.8077471695433</v>
      </c>
      <c r="AE50" s="1">
        <f t="shared" si="12"/>
        <v>20349.430248181445</v>
      </c>
      <c r="AF50" s="1">
        <f t="shared" si="12"/>
        <v>91.881477847147266</v>
      </c>
      <c r="AG50" s="1">
        <f t="shared" si="12"/>
        <v>521253.74674576853</v>
      </c>
      <c r="AH50" s="1">
        <f t="shared" si="12"/>
        <v>170299.62317953125</v>
      </c>
      <c r="AI50" s="1">
        <f t="shared" si="12"/>
        <v>910246.47030466446</v>
      </c>
      <c r="AJ50" s="1">
        <f t="shared" si="12"/>
        <v>99614.047931112189</v>
      </c>
      <c r="AK50" s="1">
        <f t="shared" si="12"/>
        <v>1011385.0246547465</v>
      </c>
      <c r="AL50" s="1">
        <f t="shared" si="12"/>
        <v>41.424042732408516</v>
      </c>
      <c r="AM50" s="1">
        <f t="shared" si="12"/>
        <v>22635.744145865199</v>
      </c>
      <c r="AN50" s="1">
        <f t="shared" si="12"/>
        <v>2274.6160310404684</v>
      </c>
      <c r="AO50" s="1">
        <f t="shared" si="12"/>
        <v>490699.24914502143</v>
      </c>
      <c r="AP50" s="1">
        <f t="shared" si="12"/>
        <v>1224.7301629372762</v>
      </c>
      <c r="AQ50" s="1">
        <f t="shared" si="12"/>
        <v>528.1145491596061</v>
      </c>
      <c r="AR50" s="1">
        <f t="shared" si="12"/>
        <v>2340.1391928137973</v>
      </c>
      <c r="AS50" s="1">
        <f t="shared" si="12"/>
        <v>828.93933367389673</v>
      </c>
      <c r="AT50" s="1">
        <f t="shared" si="12"/>
        <v>320.66174002452624</v>
      </c>
      <c r="AU50" s="1">
        <f t="shared" si="12"/>
        <v>680.97183703900896</v>
      </c>
      <c r="AV50" s="1">
        <f t="shared" si="12"/>
        <v>153243.05953541354</v>
      </c>
      <c r="AW50" s="1">
        <f t="shared" si="12"/>
        <v>59833.055408896071</v>
      </c>
      <c r="AX50" s="1">
        <f t="shared" si="12"/>
        <v>93410.004126517219</v>
      </c>
      <c r="AY50" s="1">
        <f t="shared" si="12"/>
        <v>259.92455014573858</v>
      </c>
      <c r="AZ50" s="1">
        <f t="shared" si="12"/>
        <v>28.258934654857189</v>
      </c>
      <c r="BA50" s="1">
        <f t="shared" si="12"/>
        <v>24900.568476883484</v>
      </c>
      <c r="BB50" s="1">
        <f t="shared" si="12"/>
        <v>438.75396577698046</v>
      </c>
      <c r="BC50" s="1">
        <f t="shared" si="12"/>
        <v>5019.4797062050975</v>
      </c>
      <c r="BD50" s="1">
        <f t="shared" si="12"/>
        <v>379.82499595810606</v>
      </c>
      <c r="BE50" s="1">
        <f t="shared" si="12"/>
        <v>490.24369862128384</v>
      </c>
      <c r="BF50" s="1">
        <f t="shared" si="12"/>
        <v>13119.476380135558</v>
      </c>
      <c r="BG50" s="1">
        <f t="shared" si="12"/>
        <v>169870.93586930539</v>
      </c>
      <c r="BH50" s="1">
        <f t="shared" si="12"/>
        <v>3325.1337589566156</v>
      </c>
      <c r="BI50" s="1">
        <f t="shared" si="12"/>
        <v>2952.812054928213</v>
      </c>
      <c r="BJ50" s="1">
        <f t="shared" si="12"/>
        <v>720.40603994168043</v>
      </c>
      <c r="BK50" s="1">
        <f t="shared" si="12"/>
        <v>1124146.6037605561</v>
      </c>
      <c r="BL50" s="1">
        <f t="shared" si="12"/>
        <v>277336.85056254128</v>
      </c>
      <c r="BM50" s="1">
        <f t="shared" si="12"/>
        <v>6524.6320155425592</v>
      </c>
      <c r="BN50" s="1">
        <f t="shared" si="12"/>
        <v>6226.3036723646128</v>
      </c>
      <c r="BO50" s="1">
        <f t="shared" si="12"/>
        <v>38623.09752897048</v>
      </c>
      <c r="BP50" s="1">
        <f t="shared" si="12"/>
        <v>63403.61650522831</v>
      </c>
      <c r="BQ50" s="1">
        <f t="shared" si="12"/>
        <v>987178.06526316016</v>
      </c>
      <c r="BR50" s="1">
        <f t="shared" si="12"/>
        <v>22127.034935148753</v>
      </c>
      <c r="BU50" s="24">
        <f t="shared" si="1"/>
        <v>-6.5870800824759752E-3</v>
      </c>
      <c r="BV50" s="24">
        <f t="shared" si="2"/>
        <v>-2.0688975935984526E-3</v>
      </c>
      <c r="BW50" s="24">
        <f t="shared" si="3"/>
        <v>-3.6644652642883857E-2</v>
      </c>
      <c r="BX50" s="24">
        <f t="shared" si="8"/>
        <v>-2.2741412158959463E-2</v>
      </c>
      <c r="BY50" s="24">
        <f t="shared" si="8"/>
        <v>-3.0374996424774859E-2</v>
      </c>
      <c r="BZ50" s="24">
        <f t="shared" si="5"/>
        <v>-2.4193337014226241E-3</v>
      </c>
      <c r="CA50" s="24">
        <f t="shared" si="6"/>
        <v>-2.4580743033753138E-3</v>
      </c>
    </row>
    <row r="51" spans="1:79" x14ac:dyDescent="0.3">
      <c r="A51" s="22" t="s">
        <v>127</v>
      </c>
      <c r="B51" s="1">
        <f>SUM(B16:B47)</f>
        <v>870710.8806544973</v>
      </c>
      <c r="C51" s="1">
        <f t="shared" ref="C51:H51" si="13">SUM(C16:C47)</f>
        <v>36586.678780517301</v>
      </c>
      <c r="D51" s="1">
        <f t="shared" si="13"/>
        <v>1041004.4446261039</v>
      </c>
      <c r="E51" s="1">
        <f>SUM(E16:E47)</f>
        <v>285497.07836443698</v>
      </c>
      <c r="F51" s="1">
        <f t="shared" si="13"/>
        <v>205460.62385608096</v>
      </c>
      <c r="G51" s="1">
        <f t="shared" si="13"/>
        <v>2286086.4641417717</v>
      </c>
      <c r="H51" s="1">
        <f t="shared" si="13"/>
        <v>356270.05318564002</v>
      </c>
      <c r="I51" s="1"/>
      <c r="J51" s="1"/>
      <c r="K51" s="1"/>
      <c r="N51" s="1">
        <f t="shared" ref="N51:BR51" si="14">SUM(N16:N47)</f>
        <v>15472.668190858516</v>
      </c>
      <c r="O51" s="1">
        <f t="shared" si="14"/>
        <v>1846.474382254698</v>
      </c>
      <c r="P51" s="1">
        <f t="shared" si="14"/>
        <v>1819.3685008033788</v>
      </c>
      <c r="Q51" s="1">
        <f t="shared" si="14"/>
        <v>3161.5130247765383</v>
      </c>
      <c r="R51" s="1">
        <f t="shared" si="14"/>
        <v>20372.730855565584</v>
      </c>
      <c r="S51" s="1">
        <f t="shared" si="14"/>
        <v>107572.99356384884</v>
      </c>
      <c r="T51" s="1">
        <f t="shared" si="14"/>
        <v>872675.48127815861</v>
      </c>
      <c r="U51" s="1">
        <f t="shared" si="14"/>
        <v>17633.825456246577</v>
      </c>
      <c r="V51" s="1">
        <f t="shared" si="14"/>
        <v>9415.2033545549675</v>
      </c>
      <c r="W51" s="1">
        <f t="shared" si="14"/>
        <v>2139.0865456258311</v>
      </c>
      <c r="X51" s="1">
        <f t="shared" si="14"/>
        <v>18173.507121691986</v>
      </c>
      <c r="Y51" s="1">
        <f t="shared" si="14"/>
        <v>17381.686297090215</v>
      </c>
      <c r="Z51" s="1">
        <f t="shared" si="14"/>
        <v>17381.686297090215</v>
      </c>
      <c r="AA51" s="1">
        <f t="shared" si="14"/>
        <v>2763.3325515157026</v>
      </c>
      <c r="AB51" s="1">
        <f t="shared" si="14"/>
        <v>2844.3112164393688</v>
      </c>
      <c r="AC51" s="1">
        <f t="shared" si="14"/>
        <v>243.00076807533904</v>
      </c>
      <c r="AD51" s="1">
        <f t="shared" si="14"/>
        <v>3589.3704740682278</v>
      </c>
      <c r="AE51" s="1">
        <f t="shared" si="14"/>
        <v>6438.495462839991</v>
      </c>
      <c r="AF51" s="1">
        <f t="shared" si="14"/>
        <v>147.85913778008268</v>
      </c>
      <c r="AG51" s="1">
        <f t="shared" si="14"/>
        <v>36344.08773878825</v>
      </c>
      <c r="AH51" s="1">
        <f t="shared" si="14"/>
        <v>0</v>
      </c>
      <c r="AI51" s="1">
        <f t="shared" si="14"/>
        <v>939144.27086915693</v>
      </c>
      <c r="AJ51" s="1">
        <f t="shared" si="14"/>
        <v>101586.06939319917</v>
      </c>
      <c r="AK51" s="1">
        <f t="shared" si="14"/>
        <v>1043493.6728138708</v>
      </c>
      <c r="AL51" s="1">
        <f t="shared" si="14"/>
        <v>1147.1816150274569</v>
      </c>
      <c r="AM51" s="1">
        <f t="shared" si="14"/>
        <v>8458.1214130507033</v>
      </c>
      <c r="AN51" s="1">
        <f t="shared" si="14"/>
        <v>2640.1234847836672</v>
      </c>
      <c r="AO51" s="1">
        <f t="shared" si="14"/>
        <v>130789.44122560584</v>
      </c>
      <c r="AP51" s="1">
        <f t="shared" si="14"/>
        <v>3642.8757183250573</v>
      </c>
      <c r="AQ51" s="1">
        <f t="shared" si="14"/>
        <v>1784.1363469368107</v>
      </c>
      <c r="AR51" s="1">
        <f t="shared" si="14"/>
        <v>26346.233622616939</v>
      </c>
      <c r="AS51" s="1">
        <f t="shared" si="14"/>
        <v>2189.9035283663311</v>
      </c>
      <c r="AT51" s="1">
        <f t="shared" si="14"/>
        <v>662.64024068847482</v>
      </c>
      <c r="AU51" s="1">
        <f t="shared" si="14"/>
        <v>5898.0698608662606</v>
      </c>
      <c r="AV51" s="1">
        <f t="shared" si="14"/>
        <v>284434.32490737509</v>
      </c>
      <c r="AW51" s="1">
        <f t="shared" si="14"/>
        <v>204958.8587538162</v>
      </c>
      <c r="AX51" s="1">
        <f t="shared" si="14"/>
        <v>79475.466153559028</v>
      </c>
      <c r="AY51" s="1">
        <f t="shared" si="14"/>
        <v>178.34480006692527</v>
      </c>
      <c r="AZ51" s="1">
        <f t="shared" si="14"/>
        <v>61.209693035602633</v>
      </c>
      <c r="BA51" s="1">
        <f t="shared" si="14"/>
        <v>55314.776101298798</v>
      </c>
      <c r="BB51" s="1">
        <f t="shared" si="14"/>
        <v>1157.1253356382933</v>
      </c>
      <c r="BC51" s="1">
        <f t="shared" si="14"/>
        <v>16922.084137293761</v>
      </c>
      <c r="BD51" s="1">
        <f t="shared" si="14"/>
        <v>1918.8108506836588</v>
      </c>
      <c r="BE51" s="1">
        <f t="shared" si="14"/>
        <v>1529.921829950418</v>
      </c>
      <c r="BF51" s="1">
        <f t="shared" si="14"/>
        <v>44019.066411927808</v>
      </c>
      <c r="BG51" s="1">
        <f t="shared" si="14"/>
        <v>9524.6461731902582</v>
      </c>
      <c r="BH51" s="1">
        <f t="shared" si="14"/>
        <v>12516.622240838416</v>
      </c>
      <c r="BI51" s="1">
        <f t="shared" si="14"/>
        <v>26910.453891650719</v>
      </c>
      <c r="BJ51" s="1">
        <f t="shared" si="14"/>
        <v>1266.4606588481622</v>
      </c>
      <c r="BK51" s="1">
        <f t="shared" si="14"/>
        <v>2292596.4546288732</v>
      </c>
      <c r="BL51" s="1">
        <f t="shared" si="14"/>
        <v>90380.512545791862</v>
      </c>
      <c r="BM51" s="1">
        <f t="shared" si="14"/>
        <v>21219.47466618547</v>
      </c>
      <c r="BN51" s="1">
        <f t="shared" si="14"/>
        <v>8428.1644668547251</v>
      </c>
      <c r="BO51" s="1">
        <f t="shared" si="14"/>
        <v>41834.602917543409</v>
      </c>
      <c r="BP51" s="1">
        <f t="shared" si="14"/>
        <v>21129.172526661438</v>
      </c>
      <c r="BQ51" s="1">
        <f t="shared" si="14"/>
        <v>356108.48780727864</v>
      </c>
      <c r="BR51" s="1">
        <f t="shared" si="14"/>
        <v>23857.639678192747</v>
      </c>
      <c r="BU51" s="24">
        <f t="shared" si="1"/>
        <v>2.2563179894852683E-3</v>
      </c>
      <c r="BV51" s="24">
        <f t="shared" si="2"/>
        <v>-6.6305838577026648E-3</v>
      </c>
      <c r="BW51" s="24">
        <f t="shared" si="3"/>
        <v>2.3911792121704403E-3</v>
      </c>
      <c r="BX51" s="24">
        <f t="shared" si="8"/>
        <v>-3.7224670148998285E-3</v>
      </c>
      <c r="BY51" s="24">
        <f t="shared" si="8"/>
        <v>-2.4421472730280129E-3</v>
      </c>
      <c r="BZ51" s="24">
        <f t="shared" si="5"/>
        <v>2.8476571596102898E-3</v>
      </c>
      <c r="CA51" s="24">
        <f t="shared" si="6"/>
        <v>-4.534913246755417E-4</v>
      </c>
    </row>
    <row r="53" spans="1:79" x14ac:dyDescent="0.3">
      <c r="A53" s="39"/>
    </row>
    <row r="54" spans="1:79" x14ac:dyDescent="0.3">
      <c r="A54" s="39"/>
    </row>
    <row r="56" spans="1:79" x14ac:dyDescent="0.3">
      <c r="E56" s="27"/>
    </row>
    <row r="57" spans="1:79" x14ac:dyDescent="0.3">
      <c r="E57" s="27"/>
    </row>
    <row r="58" spans="1:79" x14ac:dyDescent="0.3">
      <c r="E58" s="27"/>
    </row>
    <row r="59" spans="1:79" x14ac:dyDescent="0.3">
      <c r="E59" s="27"/>
    </row>
    <row r="60" spans="1:79" x14ac:dyDescent="0.3">
      <c r="E60" s="27"/>
    </row>
    <row r="61" spans="1:79" x14ac:dyDescent="0.3">
      <c r="E61" s="27"/>
    </row>
    <row r="62" spans="1:79" x14ac:dyDescent="0.3">
      <c r="E62" s="27"/>
    </row>
    <row r="63" spans="1:79" x14ac:dyDescent="0.3">
      <c r="E63" s="27"/>
    </row>
    <row r="64" spans="1:79" x14ac:dyDescent="0.3">
      <c r="E64" s="27"/>
    </row>
    <row r="65" spans="5:5" x14ac:dyDescent="0.3">
      <c r="E65" s="27"/>
    </row>
    <row r="66" spans="5:5" x14ac:dyDescent="0.3">
      <c r="E66" s="27"/>
    </row>
    <row r="67" spans="5:5" x14ac:dyDescent="0.3">
      <c r="E67" s="27"/>
    </row>
    <row r="68" spans="5:5" x14ac:dyDescent="0.3">
      <c r="E68" s="27"/>
    </row>
    <row r="69" spans="5:5" x14ac:dyDescent="0.3">
      <c r="E69" s="27"/>
    </row>
    <row r="70" spans="5:5" x14ac:dyDescent="0.3">
      <c r="E70" s="27"/>
    </row>
    <row r="71" spans="5:5" x14ac:dyDescent="0.3">
      <c r="E71" s="27"/>
    </row>
    <row r="72" spans="5:5" x14ac:dyDescent="0.3">
      <c r="E72" s="27"/>
    </row>
    <row r="73" spans="5:5" x14ac:dyDescent="0.3">
      <c r="E73" s="27"/>
    </row>
    <row r="74" spans="5:5" x14ac:dyDescent="0.3">
      <c r="E74" s="27"/>
    </row>
    <row r="75" spans="5:5" x14ac:dyDescent="0.3">
      <c r="E75" s="27"/>
    </row>
    <row r="76" spans="5:5" x14ac:dyDescent="0.3">
      <c r="E76" s="27"/>
    </row>
    <row r="77" spans="5:5" x14ac:dyDescent="0.3">
      <c r="E77" s="27"/>
    </row>
    <row r="78" spans="5:5" x14ac:dyDescent="0.3">
      <c r="E78" s="27"/>
    </row>
    <row r="79" spans="5:5" x14ac:dyDescent="0.3">
      <c r="E79" s="27"/>
    </row>
    <row r="80" spans="5:5" x14ac:dyDescent="0.3">
      <c r="E80" s="27"/>
    </row>
    <row r="81" spans="5:5" x14ac:dyDescent="0.3">
      <c r="E81" s="27"/>
    </row>
    <row r="82" spans="5:5" x14ac:dyDescent="0.3">
      <c r="E82" s="27"/>
    </row>
    <row r="83" spans="5:5" x14ac:dyDescent="0.3">
      <c r="E83" s="27"/>
    </row>
    <row r="84" spans="5:5" x14ac:dyDescent="0.3">
      <c r="E84" s="27"/>
    </row>
    <row r="85" spans="5:5" x14ac:dyDescent="0.3">
      <c r="E85" s="27"/>
    </row>
    <row r="86" spans="5:5" x14ac:dyDescent="0.3">
      <c r="E86" s="27"/>
    </row>
    <row r="87" spans="5:5" x14ac:dyDescent="0.3">
      <c r="E87" s="27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BC3" activePane="bottomRight" state="frozen"/>
      <selection activeCell="E24" sqref="E24"/>
      <selection pane="topRight" activeCell="E24" sqref="E24"/>
      <selection pane="bottomLeft" activeCell="E24" sqref="E24"/>
      <selection pane="bottomRight" activeCell="BC1" sqref="BC1:BD15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4" width="9.109375" style="29"/>
    <col min="5" max="5" width="15.44140625" style="29" bestFit="1" customWidth="1"/>
    <col min="6" max="7" width="6.6640625" style="27" bestFit="1" customWidth="1"/>
    <col min="8" max="8" width="4.109375" style="27" bestFit="1" customWidth="1"/>
    <col min="9" max="9" width="5.6640625" style="27" bestFit="1" customWidth="1"/>
    <col min="10" max="10" width="6.6640625" style="27" bestFit="1" customWidth="1"/>
    <col min="11" max="11" width="5.88671875" style="27" bestFit="1" customWidth="1"/>
    <col min="12" max="12" width="5.6640625" style="27" bestFit="1" customWidth="1"/>
    <col min="13" max="13" width="9.33203125" style="27" bestFit="1" customWidth="1"/>
    <col min="14" max="14" width="7.6640625" style="27" bestFit="1" customWidth="1"/>
    <col min="15" max="15" width="9.33203125" style="27" bestFit="1" customWidth="1"/>
    <col min="16" max="16" width="5.6640625" style="27" bestFit="1" customWidth="1"/>
    <col min="17" max="17" width="5.33203125" style="27" bestFit="1" customWidth="1"/>
    <col min="18" max="18" width="8.6640625" style="27" bestFit="1" customWidth="1"/>
    <col min="19" max="19" width="4.88671875" style="27" bestFit="1" customWidth="1"/>
    <col min="20" max="20" width="7.88671875" style="27" bestFit="1" customWidth="1"/>
    <col min="21" max="21" width="5.88671875" style="27" bestFit="1" customWidth="1"/>
    <col min="22" max="22" width="6" style="27" bestFit="1" customWidth="1"/>
    <col min="23" max="24" width="6.6640625" style="27" bestFit="1" customWidth="1"/>
    <col min="25" max="26" width="5.6640625" style="27" bestFit="1" customWidth="1"/>
    <col min="27" max="27" width="12" style="27" customWidth="1"/>
    <col min="28" max="29" width="9.109375" style="27"/>
    <col min="30" max="30" width="12" style="27" customWidth="1"/>
    <col min="31" max="54" width="9.109375" style="27"/>
    <col min="55" max="16384" width="9.109375" style="29"/>
  </cols>
  <sheetData>
    <row r="1" spans="1:59" x14ac:dyDescent="0.3">
      <c r="B1" s="29" t="s">
        <v>482</v>
      </c>
      <c r="E1" s="29" t="s">
        <v>501</v>
      </c>
      <c r="AG1" s="29" t="s">
        <v>502</v>
      </c>
      <c r="BC1" s="29" t="s">
        <v>341</v>
      </c>
      <c r="BF1" s="99" t="s">
        <v>497</v>
      </c>
      <c r="BG1" s="99"/>
    </row>
    <row r="2" spans="1:59" x14ac:dyDescent="0.3">
      <c r="A2" s="29" t="s">
        <v>52</v>
      </c>
      <c r="B2" s="29" t="s">
        <v>311</v>
      </c>
      <c r="C2" s="29" t="s">
        <v>312</v>
      </c>
      <c r="E2" s="99" t="s">
        <v>227</v>
      </c>
      <c r="F2" s="99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99" t="s">
        <v>53</v>
      </c>
      <c r="O2" s="38" t="s">
        <v>157</v>
      </c>
      <c r="P2" s="38" t="s">
        <v>158</v>
      </c>
      <c r="Q2" s="38" t="s">
        <v>159</v>
      </c>
      <c r="R2" s="38" t="s">
        <v>160</v>
      </c>
      <c r="S2" s="38" t="s">
        <v>161</v>
      </c>
      <c r="T2" s="38" t="s">
        <v>162</v>
      </c>
      <c r="U2" s="38" t="s">
        <v>163</v>
      </c>
      <c r="V2" s="99" t="s">
        <v>164</v>
      </c>
      <c r="W2" s="99" t="s">
        <v>165</v>
      </c>
      <c r="X2" s="99" t="s">
        <v>166</v>
      </c>
      <c r="Y2" s="99" t="s">
        <v>167</v>
      </c>
      <c r="Z2" s="99" t="s">
        <v>168</v>
      </c>
      <c r="AA2" s="29"/>
      <c r="AB2" s="27" t="s">
        <v>54</v>
      </c>
      <c r="AC2" s="27" t="s">
        <v>53</v>
      </c>
      <c r="AD2" s="29"/>
      <c r="AE2" s="27" t="s">
        <v>313</v>
      </c>
      <c r="AF2" s="27" t="s">
        <v>177</v>
      </c>
      <c r="AG2" s="27" t="s">
        <v>149</v>
      </c>
      <c r="AH2" s="27" t="s">
        <v>151</v>
      </c>
      <c r="AI2" s="27" t="s">
        <v>152</v>
      </c>
      <c r="AJ2" s="27" t="s">
        <v>153</v>
      </c>
      <c r="AK2" s="27" t="s">
        <v>154</v>
      </c>
      <c r="AL2" s="27" t="s">
        <v>155</v>
      </c>
      <c r="AM2" s="27" t="s">
        <v>156</v>
      </c>
      <c r="AN2" s="27" t="s">
        <v>157</v>
      </c>
      <c r="AO2" s="27" t="s">
        <v>158</v>
      </c>
      <c r="AP2" s="27" t="s">
        <v>159</v>
      </c>
      <c r="AQ2" s="27" t="s">
        <v>160</v>
      </c>
      <c r="AR2" s="27" t="s">
        <v>161</v>
      </c>
      <c r="AS2" s="27" t="s">
        <v>162</v>
      </c>
      <c r="AT2" s="27" t="s">
        <v>163</v>
      </c>
      <c r="AU2" s="27" t="s">
        <v>164</v>
      </c>
      <c r="AV2" s="27" t="s">
        <v>165</v>
      </c>
      <c r="AW2" s="27" t="s">
        <v>166</v>
      </c>
      <c r="AX2" s="27" t="s">
        <v>167</v>
      </c>
      <c r="AY2" s="27" t="s">
        <v>168</v>
      </c>
      <c r="AZ2" s="27" t="s">
        <v>54</v>
      </c>
      <c r="BA2" s="27" t="s">
        <v>53</v>
      </c>
      <c r="BC2" s="27" t="s">
        <v>54</v>
      </c>
      <c r="BD2" s="27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100">
        <v>64009.873171741303</v>
      </c>
      <c r="C3" s="100">
        <v>12049.028198599901</v>
      </c>
      <c r="E3" s="99" t="s">
        <v>121</v>
      </c>
      <c r="F3" s="99">
        <v>199.18005974525499</v>
      </c>
      <c r="G3" s="100">
        <v>303.913636468856</v>
      </c>
      <c r="H3" s="100">
        <v>5.8842881000016503</v>
      </c>
      <c r="I3" s="100">
        <v>15.295030892265601</v>
      </c>
      <c r="J3" s="100">
        <v>175.57366689264001</v>
      </c>
      <c r="K3" s="100">
        <v>9.1484025860215894</v>
      </c>
      <c r="L3" s="100">
        <v>69.664955880002395</v>
      </c>
      <c r="M3" s="100">
        <v>24551.205194750699</v>
      </c>
      <c r="N3" s="99">
        <v>4414.34627402348</v>
      </c>
      <c r="O3" s="100">
        <v>20136.8589207273</v>
      </c>
      <c r="P3" s="100">
        <v>21.720038470653702</v>
      </c>
      <c r="Q3" s="100">
        <v>4.6624891284577998</v>
      </c>
      <c r="R3" s="100">
        <v>2514.5601937862698</v>
      </c>
      <c r="S3" s="100">
        <v>4.0328414821673597</v>
      </c>
      <c r="T3" s="100">
        <v>114.400008928719</v>
      </c>
      <c r="U3" s="100">
        <v>2.7369870533573599</v>
      </c>
      <c r="V3" s="99">
        <v>3.4862435997067802</v>
      </c>
      <c r="W3" s="99">
        <v>285.998499424042</v>
      </c>
      <c r="X3" s="99">
        <v>633.07039391083401</v>
      </c>
      <c r="Y3" s="99">
        <v>35.381009827102503</v>
      </c>
      <c r="Z3" s="99">
        <v>15.6375278471315</v>
      </c>
      <c r="AA3" s="29"/>
      <c r="AB3" s="51">
        <f t="shared" ref="AB3:AC3" si="0">(M3-B3)/(B3+1E-50)</f>
        <v>-0.61644658896794347</v>
      </c>
      <c r="AC3" s="51">
        <f t="shared" si="0"/>
        <v>-0.63363466320574902</v>
      </c>
      <c r="AD3" s="29"/>
      <c r="AE3" s="27">
        <v>110</v>
      </c>
      <c r="AF3" s="27" t="s">
        <v>121</v>
      </c>
      <c r="AG3" s="27">
        <v>30.322534255899999</v>
      </c>
      <c r="AH3" s="27">
        <v>44.305332917999998</v>
      </c>
      <c r="AI3" s="27">
        <v>0.92693223288100002</v>
      </c>
      <c r="AJ3" s="27">
        <v>2.8083080201600001</v>
      </c>
      <c r="AK3" s="27">
        <v>26.311902506399999</v>
      </c>
      <c r="AL3" s="27">
        <v>1.3619194954</v>
      </c>
      <c r="AM3" s="27">
        <v>10.462492914</v>
      </c>
      <c r="AN3" s="27">
        <v>2859.6827292600001</v>
      </c>
      <c r="AO3" s="27">
        <v>3.2382500365700002</v>
      </c>
      <c r="AP3" s="27">
        <v>0.68530954847199999</v>
      </c>
      <c r="AQ3" s="27">
        <v>372.33360840400002</v>
      </c>
      <c r="AR3" s="27">
        <v>0.722432951524</v>
      </c>
      <c r="AS3" s="27">
        <v>18.077416532699999</v>
      </c>
      <c r="AT3" s="27">
        <v>0.41981707803700002</v>
      </c>
      <c r="AU3" s="27">
        <v>0.47071742126100002</v>
      </c>
      <c r="AV3" s="27">
        <v>45.182276480299997</v>
      </c>
      <c r="AW3" s="27">
        <v>96.160188591500003</v>
      </c>
      <c r="AX3" s="27">
        <v>5.2548492272800003</v>
      </c>
      <c r="AY3" s="27">
        <v>2.3548812901899998</v>
      </c>
      <c r="AZ3" s="27">
        <f t="shared" ref="AZ3:AZ12" si="1">BA3+AN3</f>
        <v>3521.0818991645756</v>
      </c>
      <c r="BA3" s="27">
        <f t="shared" ref="BA3:BA12" si="2">SUM(AG3:AY3)-AN3</f>
        <v>661.3991699045755</v>
      </c>
      <c r="BC3" s="24">
        <f t="shared" ref="BC3:BC5" si="3">AZ3/M3</f>
        <v>0.14341788401969852</v>
      </c>
      <c r="BD3" s="24">
        <f t="shared" ref="BD3:BD5" si="4">BA3/N3</f>
        <v>0.14982947164716637</v>
      </c>
      <c r="BF3" s="86">
        <v>9.3077206070859883E-2</v>
      </c>
      <c r="BG3" s="86">
        <v>0.10183478360082741</v>
      </c>
    </row>
    <row r="4" spans="1:59" x14ac:dyDescent="0.3">
      <c r="A4" s="6" t="s">
        <v>77</v>
      </c>
      <c r="B4" s="100">
        <v>14142.820651640101</v>
      </c>
      <c r="C4" s="100">
        <v>2619.3329068061298</v>
      </c>
      <c r="E4" s="99" t="s">
        <v>77</v>
      </c>
      <c r="F4" s="99">
        <v>128.45979221437699</v>
      </c>
      <c r="G4" s="99">
        <v>152.79586886908299</v>
      </c>
      <c r="H4" s="99">
        <v>4.5844229126363398</v>
      </c>
      <c r="I4" s="99">
        <v>15.761454719820099</v>
      </c>
      <c r="J4" s="99">
        <v>108.545363845301</v>
      </c>
      <c r="K4" s="99">
        <v>4.9886539129284504</v>
      </c>
      <c r="L4" s="99">
        <v>42.438242585580603</v>
      </c>
      <c r="M4" s="99">
        <v>14183.9161727762</v>
      </c>
      <c r="N4" s="99">
        <v>2626.5490492016502</v>
      </c>
      <c r="O4" s="99">
        <v>11557.367123574501</v>
      </c>
      <c r="P4" s="99">
        <v>17.497962378125699</v>
      </c>
      <c r="Q4" s="99">
        <v>2.7010622971058802</v>
      </c>
      <c r="R4" s="99">
        <v>1417.4435427173</v>
      </c>
      <c r="S4" s="99">
        <v>3.9623857316864699</v>
      </c>
      <c r="T4" s="99">
        <v>81.415682247832706</v>
      </c>
      <c r="U4" s="99">
        <v>1.94945408047972</v>
      </c>
      <c r="V4" s="99">
        <v>3.07921294994956</v>
      </c>
      <c r="W4" s="99">
        <v>203.524000066138</v>
      </c>
      <c r="X4" s="99">
        <v>409.23937443851003</v>
      </c>
      <c r="Y4" s="99">
        <v>18.836547121039199</v>
      </c>
      <c r="Z4" s="99">
        <v>9.3260261137474796</v>
      </c>
      <c r="AA4" s="29"/>
      <c r="AB4" s="51">
        <f t="shared" ref="AB4:AB15" si="5">(M4-B4)/(B4+1E-50)</f>
        <v>2.9057514160963343E-3</v>
      </c>
      <c r="AC4" s="51">
        <f t="shared" ref="AC4:AC15" si="6">(N4-C4)/(C4+1E-50)</f>
        <v>2.7549542773924567E-3</v>
      </c>
      <c r="AD4" s="29"/>
      <c r="AE4" s="27">
        <v>111</v>
      </c>
      <c r="AF4" s="27" t="s">
        <v>77</v>
      </c>
      <c r="AG4" s="27">
        <v>40.067494859500002</v>
      </c>
      <c r="AH4" s="27">
        <v>47.734461884600002</v>
      </c>
      <c r="AI4" s="27">
        <v>1.4311800964500001</v>
      </c>
      <c r="AJ4" s="27">
        <v>4.9556409021799999</v>
      </c>
      <c r="AK4" s="27">
        <v>33.855751379300003</v>
      </c>
      <c r="AL4" s="27">
        <v>1.5723314457199999</v>
      </c>
      <c r="AM4" s="27">
        <v>13.252415429799999</v>
      </c>
      <c r="AN4" s="27">
        <v>3602.92618877</v>
      </c>
      <c r="AO4" s="27">
        <v>5.4408441002699997</v>
      </c>
      <c r="AP4" s="27">
        <v>0.84261636067500001</v>
      </c>
      <c r="AQ4" s="27">
        <v>442.44102318</v>
      </c>
      <c r="AR4" s="27">
        <v>1.2394253830099999</v>
      </c>
      <c r="AS4" s="27">
        <v>25.490505543099999</v>
      </c>
      <c r="AT4" s="27">
        <v>0.63360869332699998</v>
      </c>
      <c r="AU4" s="27">
        <v>1.0274899922</v>
      </c>
      <c r="AV4" s="27">
        <v>63.721137669699999</v>
      </c>
      <c r="AW4" s="27">
        <v>127.631483082</v>
      </c>
      <c r="AX4" s="27">
        <v>5.9177382457299998</v>
      </c>
      <c r="AY4" s="27">
        <v>2.9101508866999999</v>
      </c>
      <c r="AZ4" s="27">
        <f t="shared" si="1"/>
        <v>4423.0914879042612</v>
      </c>
      <c r="BA4" s="27">
        <f t="shared" si="2"/>
        <v>820.1652991342612</v>
      </c>
      <c r="BC4" s="24">
        <f t="shared" si="3"/>
        <v>0.31183852428525283</v>
      </c>
      <c r="BD4" s="24">
        <f t="shared" si="4"/>
        <v>0.31225965469160138</v>
      </c>
      <c r="BF4" s="86">
        <v>0.3342443423082006</v>
      </c>
      <c r="BG4" s="86">
        <v>0.33952537953999062</v>
      </c>
    </row>
    <row r="5" spans="1:59" x14ac:dyDescent="0.3">
      <c r="A5" s="6" t="s">
        <v>71</v>
      </c>
      <c r="B5" s="100">
        <v>80090.084726018002</v>
      </c>
      <c r="C5" s="100">
        <v>14938.410002422301</v>
      </c>
      <c r="E5" s="99" t="s">
        <v>71</v>
      </c>
      <c r="F5" s="99">
        <v>732.82241979309697</v>
      </c>
      <c r="G5" s="99">
        <v>876.0547906987</v>
      </c>
      <c r="H5" s="99">
        <v>25.9281218274111</v>
      </c>
      <c r="I5" s="99">
        <v>86.8116297116905</v>
      </c>
      <c r="J5" s="99">
        <v>620.020280317686</v>
      </c>
      <c r="K5" s="99">
        <v>27.7766684854797</v>
      </c>
      <c r="L5" s="99">
        <v>241.72207543114101</v>
      </c>
      <c r="M5" s="99">
        <v>80307.649612482506</v>
      </c>
      <c r="N5" s="99">
        <v>14977.175806147499</v>
      </c>
      <c r="O5" s="99">
        <v>65330.4738063349</v>
      </c>
      <c r="P5" s="99">
        <v>99.903888291803696</v>
      </c>
      <c r="Q5" s="99">
        <v>15.4542388818157</v>
      </c>
      <c r="R5" s="99">
        <v>8107.6810231650597</v>
      </c>
      <c r="S5" s="99">
        <v>22.182161301167898</v>
      </c>
      <c r="T5" s="99">
        <v>458.03843493884801</v>
      </c>
      <c r="U5" s="99">
        <v>9.7281551172032099</v>
      </c>
      <c r="V5" s="99">
        <v>13.792118476385699</v>
      </c>
      <c r="W5" s="99">
        <v>1145.02538225389</v>
      </c>
      <c r="X5" s="99">
        <v>2334.9370227682298</v>
      </c>
      <c r="Y5" s="99">
        <v>106.00918643937</v>
      </c>
      <c r="Z5" s="99">
        <v>53.288208248593101</v>
      </c>
      <c r="AA5" s="29"/>
      <c r="AB5" s="51">
        <f t="shared" si="5"/>
        <v>2.7165021389199077E-3</v>
      </c>
      <c r="AC5" s="51">
        <f t="shared" si="6"/>
        <v>2.5950421576936629E-3</v>
      </c>
      <c r="AD5" s="29"/>
      <c r="AE5" s="27">
        <v>112</v>
      </c>
      <c r="AF5" s="27" t="s">
        <v>71</v>
      </c>
      <c r="AG5" s="27">
        <v>92.464243670599998</v>
      </c>
      <c r="AH5" s="27">
        <v>105.161267817</v>
      </c>
      <c r="AI5" s="27">
        <v>3.3616347695600002</v>
      </c>
      <c r="AJ5" s="27">
        <v>12.361843928600001</v>
      </c>
      <c r="AK5" s="27">
        <v>77.067961022199995</v>
      </c>
      <c r="AL5" s="27">
        <v>3.4425692861499999</v>
      </c>
      <c r="AM5" s="27">
        <v>30.124220466099999</v>
      </c>
      <c r="AN5" s="27">
        <v>7703.7379378400001</v>
      </c>
      <c r="AO5" s="27">
        <v>12.395963464899999</v>
      </c>
      <c r="AP5" s="27">
        <v>1.88162645298</v>
      </c>
      <c r="AQ5" s="27">
        <v>994.23153218899995</v>
      </c>
      <c r="AR5" s="27">
        <v>3.1092297385299998</v>
      </c>
      <c r="AS5" s="27">
        <v>59.806766344800003</v>
      </c>
      <c r="AT5" s="27">
        <v>1.27300789413</v>
      </c>
      <c r="AU5" s="27">
        <v>1.66846510074</v>
      </c>
      <c r="AV5" s="27">
        <v>149.47510797300001</v>
      </c>
      <c r="AW5" s="27">
        <v>293.99983744100001</v>
      </c>
      <c r="AX5" s="27">
        <v>13.071067123100001</v>
      </c>
      <c r="AY5" s="27">
        <v>6.6535556752199998</v>
      </c>
      <c r="AZ5" s="27">
        <f t="shared" si="1"/>
        <v>9565.2878381976097</v>
      </c>
      <c r="BA5" s="27">
        <f t="shared" si="2"/>
        <v>1861.5499003576097</v>
      </c>
      <c r="BC5" s="24">
        <f t="shared" si="3"/>
        <v>0.11910805364562485</v>
      </c>
      <c r="BD5" s="24">
        <f t="shared" si="4"/>
        <v>0.12429245169129428</v>
      </c>
      <c r="BF5" s="86">
        <v>0.13976525275456816</v>
      </c>
      <c r="BG5" s="86">
        <v>0.1470442103761522</v>
      </c>
    </row>
    <row r="6" spans="1:59" x14ac:dyDescent="0.3">
      <c r="A6" s="6" t="s">
        <v>122</v>
      </c>
      <c r="B6" s="100">
        <v>84925.271566057796</v>
      </c>
      <c r="C6" s="100">
        <v>15715.2900621641</v>
      </c>
      <c r="E6" s="99" t="s">
        <v>122</v>
      </c>
      <c r="F6" s="99">
        <v>770.54910343535096</v>
      </c>
      <c r="G6" s="99">
        <v>923.14584158688604</v>
      </c>
      <c r="H6" s="99">
        <v>27.202394770636602</v>
      </c>
      <c r="I6" s="99">
        <v>91.373028103418704</v>
      </c>
      <c r="J6" s="99">
        <v>651.686984903851</v>
      </c>
      <c r="K6" s="99">
        <v>29.277622535646</v>
      </c>
      <c r="L6" s="99">
        <v>254.21217006454</v>
      </c>
      <c r="M6" s="99">
        <v>85153.948480078499</v>
      </c>
      <c r="N6" s="99">
        <v>15755.5931633569</v>
      </c>
      <c r="O6" s="99">
        <v>69398.3553167215</v>
      </c>
      <c r="P6" s="99">
        <v>104.321410737611</v>
      </c>
      <c r="Q6" s="99">
        <v>16.242050739374999</v>
      </c>
      <c r="R6" s="99">
        <v>8531.6084899992802</v>
      </c>
      <c r="S6" s="99">
        <v>23.3415107172186</v>
      </c>
      <c r="T6" s="99">
        <v>481.71629899083399</v>
      </c>
      <c r="U6" s="99">
        <v>10.2278427222672</v>
      </c>
      <c r="V6" s="99">
        <v>14.311942657782</v>
      </c>
      <c r="W6" s="99">
        <v>1204.1930715344699</v>
      </c>
      <c r="X6" s="99">
        <v>2454.3358879390598</v>
      </c>
      <c r="Y6" s="99">
        <v>111.76247942812</v>
      </c>
      <c r="Z6" s="99">
        <v>56.085032490616499</v>
      </c>
      <c r="AA6" s="29"/>
      <c r="AB6" s="51">
        <f t="shared" si="5"/>
        <v>2.6926839302813489E-3</v>
      </c>
      <c r="AC6" s="51">
        <f t="shared" si="6"/>
        <v>2.5645788931273252E-3</v>
      </c>
      <c r="AD6" s="29"/>
      <c r="AE6" s="27">
        <v>113</v>
      </c>
      <c r="AF6" s="27" t="s">
        <v>122</v>
      </c>
      <c r="AG6" s="27">
        <v>65.692049819399998</v>
      </c>
      <c r="AH6" s="27">
        <v>74.948394212899998</v>
      </c>
      <c r="AI6" s="27">
        <v>2.3777329917099999</v>
      </c>
      <c r="AJ6" s="27">
        <v>9.0028681750700006</v>
      </c>
      <c r="AK6" s="27">
        <v>54.5379707962</v>
      </c>
      <c r="AL6" s="27">
        <v>2.4702324231400001</v>
      </c>
      <c r="AM6" s="27">
        <v>21.3852968315</v>
      </c>
      <c r="AN6" s="27">
        <v>5380.9888381500004</v>
      </c>
      <c r="AO6" s="27">
        <v>8.5129281896899993</v>
      </c>
      <c r="AP6" s="27">
        <v>1.32629364172</v>
      </c>
      <c r="AQ6" s="27">
        <v>706.05437274300004</v>
      </c>
      <c r="AR6" s="27">
        <v>2.2547884031600001</v>
      </c>
      <c r="AS6" s="27">
        <v>42.825747252600003</v>
      </c>
      <c r="AT6" s="27">
        <v>0.91153525286000003</v>
      </c>
      <c r="AU6" s="27">
        <v>1.10711414095</v>
      </c>
      <c r="AV6" s="27">
        <v>107.02225981700001</v>
      </c>
      <c r="AW6" s="27">
        <v>208.539798722</v>
      </c>
      <c r="AX6" s="27">
        <v>9.3811028100900007</v>
      </c>
      <c r="AY6" s="27">
        <v>4.7412725207099999</v>
      </c>
      <c r="AZ6" s="27">
        <f t="shared" si="1"/>
        <v>6704.0805968937011</v>
      </c>
      <c r="BA6" s="27">
        <f t="shared" si="2"/>
        <v>1323.0917587437007</v>
      </c>
      <c r="BC6" s="24">
        <f t="shared" ref="BC6:BD6" si="7">AZ6/M6</f>
        <v>7.8728945827592475E-2</v>
      </c>
      <c r="BD6" s="24">
        <f t="shared" si="7"/>
        <v>8.3976004268810509E-2</v>
      </c>
      <c r="BF6" s="86">
        <v>8.8966140760851964E-2</v>
      </c>
      <c r="BG6" s="86">
        <v>9.5003179739968413E-2</v>
      </c>
    </row>
    <row r="7" spans="1:59" x14ac:dyDescent="0.3">
      <c r="A7" s="6" t="s">
        <v>123</v>
      </c>
      <c r="B7" s="100">
        <v>635273.92717370903</v>
      </c>
      <c r="C7" s="100">
        <v>114612.324821199</v>
      </c>
      <c r="E7" s="99" t="s">
        <v>123</v>
      </c>
      <c r="F7" s="99">
        <v>5160.05807084552</v>
      </c>
      <c r="G7" s="99">
        <v>7738.4761443365996</v>
      </c>
      <c r="H7" s="99">
        <v>156.79595231402601</v>
      </c>
      <c r="I7" s="99">
        <v>434.21760996929999</v>
      </c>
      <c r="J7" s="99">
        <v>4538.53043094848</v>
      </c>
      <c r="K7" s="99">
        <v>241.39857680627401</v>
      </c>
      <c r="L7" s="99">
        <v>1804.21025369687</v>
      </c>
      <c r="M7" s="99">
        <v>631876.75747251103</v>
      </c>
      <c r="N7" s="99">
        <v>114002.24580840699</v>
      </c>
      <c r="O7" s="99">
        <v>517874.51166410302</v>
      </c>
      <c r="P7" s="99">
        <v>579.67566582339896</v>
      </c>
      <c r="Q7" s="99">
        <v>120.04839012990701</v>
      </c>
      <c r="R7" s="99">
        <v>64539.082370189099</v>
      </c>
      <c r="S7" s="99">
        <v>110.367120708565</v>
      </c>
      <c r="T7" s="99">
        <v>3036.5969526612498</v>
      </c>
      <c r="U7" s="99">
        <v>85.110731879385099</v>
      </c>
      <c r="V7" s="99">
        <v>132.423372189795</v>
      </c>
      <c r="W7" s="99">
        <v>7591.6606998572497</v>
      </c>
      <c r="X7" s="99">
        <v>16410.575717191001</v>
      </c>
      <c r="Y7" s="99">
        <v>920.69676163075803</v>
      </c>
      <c r="Z7" s="99">
        <v>402.320987229727</v>
      </c>
      <c r="AA7" s="29"/>
      <c r="AB7" s="51">
        <f t="shared" si="5"/>
        <v>-5.3475667045108852E-3</v>
      </c>
      <c r="AC7" s="51">
        <f t="shared" si="6"/>
        <v>-5.3229791276266187E-3</v>
      </c>
      <c r="AD7" s="29"/>
      <c r="AE7" s="27">
        <v>124</v>
      </c>
      <c r="AF7" s="27" t="s">
        <v>123</v>
      </c>
      <c r="AG7" s="27">
        <v>740.98514870400004</v>
      </c>
      <c r="AH7" s="27">
        <v>1161.81462416</v>
      </c>
      <c r="AI7" s="27">
        <v>21.718588784400001</v>
      </c>
      <c r="AJ7" s="27">
        <v>70.711876691800001</v>
      </c>
      <c r="AK7" s="27">
        <v>647.25455913799999</v>
      </c>
      <c r="AL7" s="27">
        <v>37.827565435899999</v>
      </c>
      <c r="AM7" s="27">
        <v>261.96941750600001</v>
      </c>
      <c r="AN7" s="27">
        <v>69110.492368499996</v>
      </c>
      <c r="AO7" s="27">
        <v>67.991834513800001</v>
      </c>
      <c r="AP7" s="27">
        <v>17.076673144000001</v>
      </c>
      <c r="AQ7" s="27">
        <v>9452.3214424300004</v>
      </c>
      <c r="AR7" s="27">
        <v>17.049015650099999</v>
      </c>
      <c r="AS7" s="27">
        <v>454.19712904300002</v>
      </c>
      <c r="AT7" s="27">
        <v>14.588189673400001</v>
      </c>
      <c r="AU7" s="27">
        <v>21.088146836699998</v>
      </c>
      <c r="AV7" s="27">
        <v>1135.00268418</v>
      </c>
      <c r="AW7" s="27">
        <v>2343.44366421</v>
      </c>
      <c r="AX7" s="27">
        <v>143.02465295499999</v>
      </c>
      <c r="AY7" s="27">
        <v>59.054603821400001</v>
      </c>
      <c r="AZ7" s="27">
        <f t="shared" si="1"/>
        <v>85777.612185377497</v>
      </c>
      <c r="BA7" s="27">
        <f t="shared" si="2"/>
        <v>16667.119816877501</v>
      </c>
      <c r="BC7" s="24">
        <f t="shared" ref="BC7:BC15" si="8">AZ7/M7</f>
        <v>0.13575054181211776</v>
      </c>
      <c r="BD7" s="24">
        <f t="shared" ref="BD7:BD15" si="9">BA7/N7</f>
        <v>0.1461999252618969</v>
      </c>
      <c r="BF7" s="86">
        <v>0.11925954327594636</v>
      </c>
      <c r="BG7" s="86">
        <v>0.13017642529439216</v>
      </c>
    </row>
    <row r="8" spans="1:59" x14ac:dyDescent="0.3">
      <c r="A8" s="6" t="s">
        <v>72</v>
      </c>
      <c r="B8" s="100">
        <v>1075688.9176704001</v>
      </c>
      <c r="C8" s="100">
        <v>192685.87138042401</v>
      </c>
      <c r="E8" s="99" t="s">
        <v>72</v>
      </c>
      <c r="F8" s="99">
        <v>8567.2149594625098</v>
      </c>
      <c r="G8" s="99">
        <v>13547.7603487711</v>
      </c>
      <c r="H8" s="99">
        <v>247.817258883249</v>
      </c>
      <c r="I8" s="99">
        <v>620.03059298819903</v>
      </c>
      <c r="J8" s="99">
        <v>7616.8000033069302</v>
      </c>
      <c r="K8" s="99">
        <v>414.49596300644203</v>
      </c>
      <c r="L8" s="99">
        <v>3036.4453865528999</v>
      </c>
      <c r="M8" s="99">
        <v>1077017.2734286799</v>
      </c>
      <c r="N8" s="99">
        <v>192877.83129945901</v>
      </c>
      <c r="O8" s="99">
        <v>884139.44212922396</v>
      </c>
      <c r="P8" s="99">
        <v>912.52944129367199</v>
      </c>
      <c r="Q8" s="99">
        <v>204.510644796816</v>
      </c>
      <c r="R8" s="99">
        <v>110503.78377949299</v>
      </c>
      <c r="S8" s="99">
        <v>160.22844237944801</v>
      </c>
      <c r="T8" s="99">
        <v>4911.3215319918199</v>
      </c>
      <c r="U8" s="99">
        <v>136.788474897622</v>
      </c>
      <c r="V8" s="99">
        <v>203.95136019665199</v>
      </c>
      <c r="W8" s="99">
        <v>12278.558084624399</v>
      </c>
      <c r="X8" s="99">
        <v>27245.070013282799</v>
      </c>
      <c r="Y8" s="99">
        <v>1590.33658691446</v>
      </c>
      <c r="Z8" s="99">
        <v>680.18842661640201</v>
      </c>
      <c r="AA8" s="29"/>
      <c r="AB8" s="51">
        <f t="shared" si="5"/>
        <v>1.234888392414222E-3</v>
      </c>
      <c r="AC8" s="51">
        <f t="shared" si="6"/>
        <v>9.9623245679496351E-4</v>
      </c>
      <c r="AD8" s="29"/>
      <c r="AE8" s="27">
        <v>135</v>
      </c>
      <c r="AF8" s="27" t="s">
        <v>72</v>
      </c>
      <c r="AG8" s="27">
        <v>2217.1793637800001</v>
      </c>
      <c r="AH8" s="27">
        <v>3654.6879257999999</v>
      </c>
      <c r="AI8" s="27">
        <v>61.786695198799997</v>
      </c>
      <c r="AJ8" s="27">
        <v>164.539270601</v>
      </c>
      <c r="AK8" s="27">
        <v>1972.95114139</v>
      </c>
      <c r="AL8" s="27">
        <v>114.091202741</v>
      </c>
      <c r="AM8" s="27">
        <v>794.92405176199998</v>
      </c>
      <c r="AN8" s="27">
        <v>223606.15623600001</v>
      </c>
      <c r="AO8" s="27">
        <v>208.11891393900001</v>
      </c>
      <c r="AP8" s="27">
        <v>53.222112005</v>
      </c>
      <c r="AQ8" s="27">
        <v>29222.696903799999</v>
      </c>
      <c r="AR8" s="27">
        <v>41.097896222300001</v>
      </c>
      <c r="AS8" s="27">
        <v>1289.2907415699999</v>
      </c>
      <c r="AT8" s="27">
        <v>39.653143265499999</v>
      </c>
      <c r="AU8" s="27">
        <v>57.495413968199998</v>
      </c>
      <c r="AV8" s="27">
        <v>3222.7187089200002</v>
      </c>
      <c r="AW8" s="27">
        <v>7030.4194841199997</v>
      </c>
      <c r="AX8" s="27">
        <v>435.72219059999998</v>
      </c>
      <c r="AY8" s="27">
        <v>179.16863081100001</v>
      </c>
      <c r="AZ8" s="27">
        <f t="shared" si="1"/>
        <v>274365.92002649378</v>
      </c>
      <c r="BA8" s="27">
        <f t="shared" si="2"/>
        <v>50759.763790493773</v>
      </c>
      <c r="BC8" s="24">
        <f t="shared" si="8"/>
        <v>0.25474607213406247</v>
      </c>
      <c r="BD8" s="24">
        <f t="shared" si="9"/>
        <v>0.26317054400972073</v>
      </c>
      <c r="BF8" s="86">
        <v>0.23094137004223234</v>
      </c>
      <c r="BG8" s="86">
        <v>0.24174968712339864</v>
      </c>
    </row>
    <row r="9" spans="1:59" x14ac:dyDescent="0.3">
      <c r="A9" s="6" t="s">
        <v>124</v>
      </c>
      <c r="B9" s="100">
        <v>254280.20267100399</v>
      </c>
      <c r="C9" s="100">
        <v>45606.365866341002</v>
      </c>
      <c r="E9" s="99" t="s">
        <v>124</v>
      </c>
      <c r="F9" s="99">
        <v>1942.8827454157599</v>
      </c>
      <c r="G9" s="99">
        <v>3269.6357468432502</v>
      </c>
      <c r="H9" s="99">
        <v>53.277424670822398</v>
      </c>
      <c r="I9" s="99">
        <v>126.95353340277801</v>
      </c>
      <c r="J9" s="99">
        <v>1746.2311604578999</v>
      </c>
      <c r="K9" s="99">
        <v>102.118649007644</v>
      </c>
      <c r="L9" s="99">
        <v>702.90834041568098</v>
      </c>
      <c r="M9" s="99">
        <v>250318.071812585</v>
      </c>
      <c r="N9" s="99">
        <v>44887.667491525899</v>
      </c>
      <c r="O9" s="99">
        <v>205430.404321059</v>
      </c>
      <c r="P9" s="99">
        <v>187.84798514084699</v>
      </c>
      <c r="Q9" s="99">
        <v>47.660360676157602</v>
      </c>
      <c r="R9" s="99">
        <v>25983.437715570599</v>
      </c>
      <c r="S9" s="99">
        <v>31.687129306591199</v>
      </c>
      <c r="T9" s="99">
        <v>1108.0936322800701</v>
      </c>
      <c r="U9" s="99">
        <v>37.128632087170701</v>
      </c>
      <c r="V9" s="99">
        <v>60.814587432552202</v>
      </c>
      <c r="W9" s="99">
        <v>2770.3719020927301</v>
      </c>
      <c r="X9" s="99">
        <v>6170.5538528525003</v>
      </c>
      <c r="Y9" s="99">
        <v>388.36598080876502</v>
      </c>
      <c r="Z9" s="99">
        <v>157.69811306403901</v>
      </c>
      <c r="AA9" s="29"/>
      <c r="AB9" s="51">
        <f t="shared" si="5"/>
        <v>-1.5581751220897567E-2</v>
      </c>
      <c r="AC9" s="51">
        <f t="shared" si="6"/>
        <v>-1.575872931689842E-2</v>
      </c>
      <c r="AD9" s="29"/>
      <c r="AE9" s="27">
        <v>146</v>
      </c>
      <c r="AF9" s="27" t="s">
        <v>124</v>
      </c>
      <c r="AG9" s="27">
        <v>627.07002095300004</v>
      </c>
      <c r="AH9" s="27">
        <v>1082.8287477399999</v>
      </c>
      <c r="AI9" s="27">
        <v>16.842454498199999</v>
      </c>
      <c r="AJ9" s="27">
        <v>40.1996586315</v>
      </c>
      <c r="AK9" s="27">
        <v>565.88916327100003</v>
      </c>
      <c r="AL9" s="27">
        <v>34.278272574200003</v>
      </c>
      <c r="AM9" s="27">
        <v>229.002348248</v>
      </c>
      <c r="AN9" s="27">
        <v>66701.546690899995</v>
      </c>
      <c r="AO9" s="27">
        <v>57.578482157099998</v>
      </c>
      <c r="AP9" s="27">
        <v>15.539092012999999</v>
      </c>
      <c r="AQ9" s="27">
        <v>8513.8149598700002</v>
      </c>
      <c r="AR9" s="27">
        <v>9.7659489515200004</v>
      </c>
      <c r="AS9" s="27">
        <v>359.20720020800002</v>
      </c>
      <c r="AT9" s="27">
        <v>13.099663983499999</v>
      </c>
      <c r="AU9" s="27">
        <v>22.1992475791</v>
      </c>
      <c r="AV9" s="27">
        <v>898.03308017999996</v>
      </c>
      <c r="AW9" s="27">
        <v>1990.36666988</v>
      </c>
      <c r="AX9" s="27">
        <v>129.72396039500001</v>
      </c>
      <c r="AY9" s="27">
        <v>51.394920853400002</v>
      </c>
      <c r="AZ9" s="27">
        <f t="shared" si="1"/>
        <v>81358.380582886515</v>
      </c>
      <c r="BA9" s="27">
        <f t="shared" si="2"/>
        <v>14656.83389198652</v>
      </c>
      <c r="BC9" s="24">
        <f t="shared" si="8"/>
        <v>0.3250200035249558</v>
      </c>
      <c r="BD9" s="24">
        <f t="shared" si="9"/>
        <v>0.32652251077099304</v>
      </c>
      <c r="BF9" s="86">
        <v>0.32452128499755567</v>
      </c>
      <c r="BG9" s="86">
        <v>0.32689239743560877</v>
      </c>
    </row>
    <row r="10" spans="1:59" x14ac:dyDescent="0.3">
      <c r="A10" s="6" t="s">
        <v>125</v>
      </c>
      <c r="B10" s="100">
        <v>798992.33666945202</v>
      </c>
      <c r="C10" s="100">
        <v>152446.29288582699</v>
      </c>
      <c r="E10" s="99" t="s">
        <v>125</v>
      </c>
      <c r="F10" s="99">
        <v>5621.4517232978897</v>
      </c>
      <c r="G10" s="99">
        <v>12610.991501733301</v>
      </c>
      <c r="H10" s="99">
        <v>97.777745112628494</v>
      </c>
      <c r="I10" s="99">
        <v>86.5008281662504</v>
      </c>
      <c r="J10" s="99">
        <v>5292.9463377370603</v>
      </c>
      <c r="K10" s="99">
        <v>377.37401930146598</v>
      </c>
      <c r="L10" s="99">
        <v>2210.34763636964</v>
      </c>
      <c r="M10" s="99">
        <v>767589.32253994502</v>
      </c>
      <c r="N10" s="99">
        <v>146209.13516912199</v>
      </c>
      <c r="O10" s="99">
        <v>621380.18737082195</v>
      </c>
      <c r="P10" s="99">
        <v>179.666921961893</v>
      </c>
      <c r="Q10" s="99">
        <v>154.71210855558701</v>
      </c>
      <c r="R10" s="99">
        <v>89509.967206247893</v>
      </c>
      <c r="S10" s="99">
        <v>21.4819785380048</v>
      </c>
      <c r="T10" s="99">
        <v>2907.5590764838398</v>
      </c>
      <c r="U10" s="99">
        <v>108.839873675159</v>
      </c>
      <c r="V10" s="99">
        <v>113.288745955896</v>
      </c>
      <c r="W10" s="99">
        <v>7264.75452746683</v>
      </c>
      <c r="X10" s="99">
        <v>17671.860594035301</v>
      </c>
      <c r="Y10" s="99">
        <v>1463.7055207041501</v>
      </c>
      <c r="Z10" s="99">
        <v>515.90882377905302</v>
      </c>
      <c r="AA10" s="29"/>
      <c r="AB10" s="51">
        <f t="shared" si="5"/>
        <v>-3.9303273245909272E-2</v>
      </c>
      <c r="AC10" s="51">
        <f t="shared" si="6"/>
        <v>-4.0913803796962453E-2</v>
      </c>
      <c r="AD10" s="29"/>
      <c r="AE10" s="27">
        <v>147</v>
      </c>
      <c r="AF10" s="27" t="s">
        <v>125</v>
      </c>
      <c r="AG10" s="27">
        <v>2402.8882700700001</v>
      </c>
      <c r="AH10" s="27">
        <v>5479.3264877800002</v>
      </c>
      <c r="AI10" s="27">
        <v>40.286464284399997</v>
      </c>
      <c r="AJ10" s="27">
        <v>33.064081230900001</v>
      </c>
      <c r="AK10" s="27">
        <v>2267.1738043300002</v>
      </c>
      <c r="AL10" s="27">
        <v>164.52854090700001</v>
      </c>
      <c r="AM10" s="27">
        <v>950.18381139300004</v>
      </c>
      <c r="AN10" s="27">
        <v>265063.23172500002</v>
      </c>
      <c r="AO10" s="27">
        <v>64.112034986300003</v>
      </c>
      <c r="AP10" s="27">
        <v>66.507440906900001</v>
      </c>
      <c r="AQ10" s="27">
        <v>38655.004535499997</v>
      </c>
      <c r="AR10" s="27">
        <v>7.8208529225600003</v>
      </c>
      <c r="AS10" s="27">
        <v>1242.2805551700001</v>
      </c>
      <c r="AT10" s="27">
        <v>47.932745617000002</v>
      </c>
      <c r="AU10" s="27">
        <v>49.640913811899999</v>
      </c>
      <c r="AV10" s="27">
        <v>3103.7303182999999</v>
      </c>
      <c r="AW10" s="27">
        <v>7545.7005279000005</v>
      </c>
      <c r="AX10" s="27">
        <v>637.59545312900002</v>
      </c>
      <c r="AY10" s="27">
        <v>222.24315158499999</v>
      </c>
      <c r="AZ10" s="27">
        <f t="shared" si="1"/>
        <v>328043.251714824</v>
      </c>
      <c r="BA10" s="27">
        <f t="shared" si="2"/>
        <v>62980.019989823981</v>
      </c>
      <c r="BC10" s="24">
        <f t="shared" si="8"/>
        <v>0.42736817993941384</v>
      </c>
      <c r="BD10" s="24">
        <f t="shared" si="9"/>
        <v>0.43075297529784429</v>
      </c>
      <c r="BF10" s="86">
        <v>0.3627741002421998</v>
      </c>
      <c r="BG10" s="86">
        <v>0.36248455078762992</v>
      </c>
    </row>
    <row r="11" spans="1:59" x14ac:dyDescent="0.3">
      <c r="A11" s="6" t="s">
        <v>126</v>
      </c>
      <c r="B11" s="100">
        <v>2775242.1471839198</v>
      </c>
      <c r="C11" s="100">
        <v>498140.14897436998</v>
      </c>
      <c r="E11" s="99" t="s">
        <v>126</v>
      </c>
      <c r="F11" s="99">
        <v>15193.5450850708</v>
      </c>
      <c r="G11" s="99">
        <v>30933.798268269398</v>
      </c>
      <c r="H11" s="99">
        <v>320.07376808478898</v>
      </c>
      <c r="I11" s="99">
        <v>279.54174187183401</v>
      </c>
      <c r="J11" s="99">
        <v>14229.041315718399</v>
      </c>
      <c r="K11" s="99">
        <v>905.57068877902498</v>
      </c>
      <c r="L11" s="99">
        <v>5800.3599657181203</v>
      </c>
      <c r="M11" s="99">
        <v>2122372.6168404398</v>
      </c>
      <c r="N11" s="99">
        <v>378442.35654734098</v>
      </c>
      <c r="O11" s="99">
        <v>1743930.2602931</v>
      </c>
      <c r="P11" s="99">
        <v>1034.2947718491801</v>
      </c>
      <c r="Q11" s="99">
        <v>409.697088355738</v>
      </c>
      <c r="R11" s="99">
        <v>228534.95083803101</v>
      </c>
      <c r="S11" s="99">
        <v>84.928382303499305</v>
      </c>
      <c r="T11" s="99">
        <v>7751.9608558342497</v>
      </c>
      <c r="U11" s="99">
        <v>252.809165715923</v>
      </c>
      <c r="V11" s="99">
        <v>323.97019417208099</v>
      </c>
      <c r="W11" s="99">
        <v>19380.979764877</v>
      </c>
      <c r="X11" s="99">
        <v>48157.901266004097</v>
      </c>
      <c r="Y11" s="99">
        <v>3520.56745481902</v>
      </c>
      <c r="Z11" s="99">
        <v>1328.36593186615</v>
      </c>
      <c r="AA11" s="29"/>
      <c r="AB11" s="51">
        <f t="shared" si="5"/>
        <v>-0.23524777144436082</v>
      </c>
      <c r="AC11" s="51">
        <f t="shared" si="6"/>
        <v>-0.24028938979015646</v>
      </c>
      <c r="AD11" s="29"/>
      <c r="AE11" s="27">
        <v>148</v>
      </c>
      <c r="AF11" s="27" t="s">
        <v>126</v>
      </c>
      <c r="AG11" s="27">
        <v>5380.05855127</v>
      </c>
      <c r="AH11" s="27">
        <v>11095.0776415</v>
      </c>
      <c r="AI11" s="27">
        <v>111.017065938</v>
      </c>
      <c r="AJ11" s="27">
        <v>96.259575249999997</v>
      </c>
      <c r="AK11" s="27">
        <v>5043.9599510400003</v>
      </c>
      <c r="AL11" s="27">
        <v>326.12438655099999</v>
      </c>
      <c r="AM11" s="27">
        <v>2062.6586094200002</v>
      </c>
      <c r="AN11" s="27">
        <v>615590.37712600001</v>
      </c>
      <c r="AO11" s="27">
        <v>343.59281745499999</v>
      </c>
      <c r="AP11" s="27">
        <v>145.55580665599999</v>
      </c>
      <c r="AQ11" s="27">
        <v>81539.195520699999</v>
      </c>
      <c r="AR11" s="27">
        <v>28.5999475815</v>
      </c>
      <c r="AS11" s="27">
        <v>2750.7296661400001</v>
      </c>
      <c r="AT11" s="27">
        <v>92.001343669899995</v>
      </c>
      <c r="AU11" s="27">
        <v>116.32588061</v>
      </c>
      <c r="AV11" s="27">
        <v>6877.0789655299996</v>
      </c>
      <c r="AW11" s="27">
        <v>17038.896749899999</v>
      </c>
      <c r="AX11" s="27">
        <v>1266.83893775</v>
      </c>
      <c r="AY11" s="27">
        <v>473.24074679</v>
      </c>
      <c r="AZ11" s="27">
        <f t="shared" si="1"/>
        <v>750377.58928975137</v>
      </c>
      <c r="BA11" s="27">
        <f t="shared" si="2"/>
        <v>134787.21216375136</v>
      </c>
      <c r="BC11" s="24">
        <f t="shared" si="8"/>
        <v>0.35355600771311912</v>
      </c>
      <c r="BD11" s="24">
        <f t="shared" si="9"/>
        <v>0.35616312453357807</v>
      </c>
      <c r="BF11" s="86">
        <v>0.287649100521566</v>
      </c>
      <c r="BG11" s="86">
        <v>0.28616834737406327</v>
      </c>
    </row>
    <row r="12" spans="1:59" x14ac:dyDescent="0.3">
      <c r="A12" s="6" t="s">
        <v>73</v>
      </c>
      <c r="B12" s="100">
        <v>272227.72657104302</v>
      </c>
      <c r="C12" s="100">
        <v>52277.4184349836</v>
      </c>
      <c r="E12" s="99" t="s">
        <v>73</v>
      </c>
      <c r="F12" s="99">
        <v>1801.2743819617799</v>
      </c>
      <c r="G12" s="99">
        <v>2489.4514093597199</v>
      </c>
      <c r="H12" s="99">
        <v>57.400768751687899</v>
      </c>
      <c r="I12" s="99">
        <v>191.217802653262</v>
      </c>
      <c r="J12" s="99">
        <v>1542.5903092533499</v>
      </c>
      <c r="K12" s="99">
        <v>79.231439563043807</v>
      </c>
      <c r="L12" s="99">
        <v>613.25921813081004</v>
      </c>
      <c r="M12" s="99">
        <v>202024.81173123399</v>
      </c>
      <c r="N12" s="99">
        <v>38549.5055213655</v>
      </c>
      <c r="O12" s="99">
        <v>163475.30620986799</v>
      </c>
      <c r="P12" s="99">
        <v>197.311967018855</v>
      </c>
      <c r="Q12" s="99">
        <v>39.506398584632699</v>
      </c>
      <c r="R12" s="99">
        <v>21411.9247782977</v>
      </c>
      <c r="S12" s="99">
        <v>48.138619465709802</v>
      </c>
      <c r="T12" s="99">
        <v>1106.0366949409399</v>
      </c>
      <c r="U12" s="99">
        <v>27.725408488896999</v>
      </c>
      <c r="V12" s="99">
        <v>35.239080782861201</v>
      </c>
      <c r="W12" s="99">
        <v>2764.1086746363699</v>
      </c>
      <c r="X12" s="99">
        <v>5705.1337742577298</v>
      </c>
      <c r="Y12" s="99">
        <v>302.41456726026098</v>
      </c>
      <c r="Z12" s="99">
        <v>137.540227957913</v>
      </c>
      <c r="AA12" s="29"/>
      <c r="AB12" s="51">
        <f t="shared" si="5"/>
        <v>-0.25788304418539176</v>
      </c>
      <c r="AC12" s="51">
        <f t="shared" si="6"/>
        <v>-0.26259737616330914</v>
      </c>
      <c r="AD12" s="29"/>
      <c r="AE12" s="27">
        <v>159</v>
      </c>
      <c r="AF12" s="27" t="s">
        <v>73</v>
      </c>
      <c r="AG12" s="27">
        <v>243.89861596</v>
      </c>
      <c r="AH12" s="27">
        <v>352.859667333</v>
      </c>
      <c r="AI12" s="27">
        <v>7.5073277587299998</v>
      </c>
      <c r="AJ12" s="27">
        <v>26.372317347700001</v>
      </c>
      <c r="AK12" s="27">
        <v>208.851935991</v>
      </c>
      <c r="AL12" s="27">
        <v>11.403107413800001</v>
      </c>
      <c r="AM12" s="27">
        <v>83.928098586499999</v>
      </c>
      <c r="AN12" s="27">
        <v>21353.733808000001</v>
      </c>
      <c r="AO12" s="27">
        <v>23.528729069699999</v>
      </c>
      <c r="AP12" s="27">
        <v>5.36982809558</v>
      </c>
      <c r="AQ12" s="27">
        <v>2964.2392842300001</v>
      </c>
      <c r="AR12" s="27">
        <v>6.5110704335899996</v>
      </c>
      <c r="AS12" s="27">
        <v>151.63144198399999</v>
      </c>
      <c r="AT12" s="27">
        <v>4.0892873061400001</v>
      </c>
      <c r="AU12" s="27">
        <v>4.8623615495600001</v>
      </c>
      <c r="AV12" s="27">
        <v>378.86613225999997</v>
      </c>
      <c r="AW12" s="27">
        <v>770.049123861</v>
      </c>
      <c r="AX12" s="27">
        <v>43.423384435800003</v>
      </c>
      <c r="AY12" s="27">
        <v>18.967939506299999</v>
      </c>
      <c r="AZ12" s="27">
        <f t="shared" si="1"/>
        <v>26660.093461122397</v>
      </c>
      <c r="BA12" s="27">
        <f t="shared" si="2"/>
        <v>5306.3596531223957</v>
      </c>
      <c r="BC12" s="24">
        <f t="shared" si="8"/>
        <v>0.13196445145851668</v>
      </c>
      <c r="BD12" s="24">
        <f t="shared" si="9"/>
        <v>0.1376505244712263</v>
      </c>
      <c r="BF12" s="86">
        <v>0.11960447863721704</v>
      </c>
      <c r="BG12" s="86">
        <v>0.12790843122306453</v>
      </c>
    </row>
    <row r="13" spans="1:59" x14ac:dyDescent="0.3">
      <c r="A13" s="6" t="s">
        <v>86</v>
      </c>
      <c r="B13" s="100">
        <v>4232.3169279598897</v>
      </c>
      <c r="C13" s="100">
        <v>742.37739514673899</v>
      </c>
      <c r="E13" s="99" t="s">
        <v>86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29"/>
      <c r="AB13" s="51">
        <f t="shared" si="5"/>
        <v>-1</v>
      </c>
      <c r="AC13" s="51">
        <f t="shared" si="6"/>
        <v>-1</v>
      </c>
      <c r="AD13" s="29"/>
      <c r="AZ13" s="27">
        <f t="shared" ref="AZ13" si="10">BA13+AN13</f>
        <v>0</v>
      </c>
      <c r="BA13" s="27">
        <f t="shared" ref="BA13" si="11">SUM(AG13:AY13)-AN13</f>
        <v>0</v>
      </c>
      <c r="BC13" s="24" t="e">
        <f t="shared" si="8"/>
        <v>#DIV/0!</v>
      </c>
      <c r="BD13" s="24" t="e">
        <f t="shared" si="9"/>
        <v>#DIV/0!</v>
      </c>
      <c r="BF13" s="86" t="e">
        <v>#DIV/0!</v>
      </c>
      <c r="BG13" s="86" t="e">
        <v>#DIV/0!</v>
      </c>
    </row>
    <row r="14" spans="1:59" x14ac:dyDescent="0.3">
      <c r="A14" s="6" t="s">
        <v>87</v>
      </c>
      <c r="B14" s="100">
        <v>9797.1096384142802</v>
      </c>
      <c r="C14" s="100">
        <v>1851.4510612504901</v>
      </c>
      <c r="E14" s="99" t="s">
        <v>180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99">
        <v>0</v>
      </c>
      <c r="AA14" s="29"/>
      <c r="AB14" s="51">
        <f t="shared" si="5"/>
        <v>-1</v>
      </c>
      <c r="AC14" s="51">
        <f t="shared" si="6"/>
        <v>-1</v>
      </c>
      <c r="AD14" s="29"/>
      <c r="AZ14" s="27">
        <f t="shared" ref="AZ14:AZ15" si="12">BA14+AN14</f>
        <v>0</v>
      </c>
      <c r="BA14" s="27">
        <f t="shared" ref="BA14:BA15" si="13">SUM(AG14:AY14)-AN14</f>
        <v>0</v>
      </c>
      <c r="BC14" s="24" t="e">
        <f t="shared" si="8"/>
        <v>#DIV/0!</v>
      </c>
      <c r="BD14" s="24" t="e">
        <f t="shared" si="9"/>
        <v>#DIV/0!</v>
      </c>
      <c r="BF14" s="86" t="e">
        <v>#DIV/0!</v>
      </c>
      <c r="BG14" s="86" t="e">
        <v>#DIV/0!</v>
      </c>
    </row>
    <row r="15" spans="1:59" x14ac:dyDescent="0.3">
      <c r="A15" s="13" t="s">
        <v>88</v>
      </c>
      <c r="B15" s="100">
        <v>2984.2527363747799</v>
      </c>
      <c r="C15" s="100">
        <v>478.21769979994502</v>
      </c>
      <c r="E15" s="99" t="s">
        <v>88</v>
      </c>
      <c r="F15" s="99">
        <v>4.6316599150118098E-2</v>
      </c>
      <c r="G15" s="99">
        <v>7.2962086013326793E-2</v>
      </c>
      <c r="H15" s="99">
        <v>1.35306899915673E-3</v>
      </c>
      <c r="I15" s="99">
        <v>1.0142863914196099E-3</v>
      </c>
      <c r="J15" s="99">
        <v>4.2986168201634603E-2</v>
      </c>
      <c r="K15" s="99">
        <v>2.0046266197082199E-3</v>
      </c>
      <c r="L15" s="99">
        <v>1.6549138268379601E-2</v>
      </c>
      <c r="M15" s="99">
        <v>7.9759515583921701</v>
      </c>
      <c r="N15" s="99">
        <v>1.04072004552544</v>
      </c>
      <c r="O15" s="99">
        <v>6.9352315128667197</v>
      </c>
      <c r="P15" s="99">
        <v>6.97820069776286E-3</v>
      </c>
      <c r="Q15" s="99">
        <v>1.20007374460556E-3</v>
      </c>
      <c r="R15" s="99">
        <v>0.60659368265568703</v>
      </c>
      <c r="S15" s="99">
        <v>4.0071738399554801E-4</v>
      </c>
      <c r="T15" s="99">
        <v>2.2690026841272699E-2</v>
      </c>
      <c r="U15" s="99">
        <v>5.46437385979705E-4</v>
      </c>
      <c r="V15" s="99">
        <v>1.3270555619857001E-3</v>
      </c>
      <c r="W15" s="99">
        <v>5.6828857399538198E-2</v>
      </c>
      <c r="X15" s="99">
        <v>0.14956675870963501</v>
      </c>
      <c r="Y15" s="99">
        <v>7.8062093178348302E-3</v>
      </c>
      <c r="Z15" s="99">
        <v>3.5960521834025E-3</v>
      </c>
      <c r="AA15" s="29"/>
      <c r="AB15" s="51">
        <f t="shared" si="5"/>
        <v>-0.99732732035019211</v>
      </c>
      <c r="AC15" s="51">
        <f t="shared" si="6"/>
        <v>-0.99782375255880151</v>
      </c>
      <c r="AD15" s="29"/>
      <c r="AE15" s="27">
        <v>162</v>
      </c>
      <c r="AF15" s="27" t="s">
        <v>88</v>
      </c>
      <c r="AG15" s="27">
        <v>1.92060861737E-2</v>
      </c>
      <c r="AH15" s="27">
        <v>3.0254977289599999E-2</v>
      </c>
      <c r="AI15" s="27">
        <v>5.6107664204300002E-4</v>
      </c>
      <c r="AJ15" s="27">
        <v>4.2059170664300003E-4</v>
      </c>
      <c r="AK15" s="27">
        <v>1.78249729797E-2</v>
      </c>
      <c r="AL15" s="27">
        <v>8.3125656965400002E-4</v>
      </c>
      <c r="AM15" s="27">
        <v>6.8623989936899997E-3</v>
      </c>
      <c r="AN15" s="27">
        <v>2.8758195191599998</v>
      </c>
      <c r="AO15" s="27">
        <v>2.8936447051799998E-3</v>
      </c>
      <c r="AP15" s="27">
        <v>4.9763177594299996E-4</v>
      </c>
      <c r="AQ15" s="27">
        <v>0.25153493881200001</v>
      </c>
      <c r="AR15" s="27">
        <v>1.66164999428E-4</v>
      </c>
      <c r="AS15" s="27">
        <v>9.4088237965499998E-3</v>
      </c>
      <c r="AT15" s="27">
        <v>2.2658862144500001E-4</v>
      </c>
      <c r="AU15" s="27">
        <v>5.5028674250900001E-4</v>
      </c>
      <c r="AV15" s="27">
        <v>2.35652183183E-2</v>
      </c>
      <c r="AW15" s="27">
        <v>6.2020550947599999E-2</v>
      </c>
      <c r="AX15" s="27">
        <v>3.23698055581E-3</v>
      </c>
      <c r="AY15" s="27">
        <v>1.49116905231E-3</v>
      </c>
      <c r="AZ15" s="27">
        <f t="shared" si="12"/>
        <v>3.3073728778421052</v>
      </c>
      <c r="BA15" s="27">
        <f t="shared" si="13"/>
        <v>0.43155335868210543</v>
      </c>
      <c r="BC15" s="24">
        <f t="shared" si="8"/>
        <v>0.41466812500411188</v>
      </c>
      <c r="BD15" s="24">
        <f t="shared" si="9"/>
        <v>0.41466805654177852</v>
      </c>
      <c r="BF15" s="86">
        <v>0.39029066148713876</v>
      </c>
      <c r="BG15" s="86">
        <v>0.38062220824668802</v>
      </c>
    </row>
    <row r="16" spans="1:59" x14ac:dyDescent="0.3">
      <c r="A16" s="27"/>
    </row>
    <row r="17" spans="1:78" x14ac:dyDescent="0.3">
      <c r="A17" s="2"/>
    </row>
    <row r="18" spans="1:78" x14ac:dyDescent="0.3">
      <c r="A18" s="2" t="s">
        <v>339</v>
      </c>
      <c r="B18" s="1">
        <f>SUM(B3:B15)</f>
        <v>6071886.9873577347</v>
      </c>
      <c r="C18" s="1">
        <f>SUM(C3:C15)</f>
        <v>1104162.5296893341</v>
      </c>
      <c r="F18" s="1">
        <f>SUM(F3:F15)</f>
        <v>40117.484657841494</v>
      </c>
      <c r="G18" s="1">
        <f t="shared" ref="G18:Z18" si="14">SUM(G3:G15)</f>
        <v>72846.096519022904</v>
      </c>
      <c r="H18" s="1">
        <f t="shared" si="14"/>
        <v>996.74349849688758</v>
      </c>
      <c r="I18" s="1">
        <f t="shared" si="14"/>
        <v>1947.7042667652097</v>
      </c>
      <c r="J18" s="1">
        <f t="shared" si="14"/>
        <v>36522.008839549795</v>
      </c>
      <c r="K18" s="1">
        <f t="shared" si="14"/>
        <v>2191.3826886105903</v>
      </c>
      <c r="L18" s="1">
        <f t="shared" si="14"/>
        <v>14775.584793983553</v>
      </c>
      <c r="M18" s="1">
        <f t="shared" si="14"/>
        <v>5255403.5492370408</v>
      </c>
      <c r="N18" s="1">
        <f t="shared" si="14"/>
        <v>952743.44684999553</v>
      </c>
      <c r="O18" s="1">
        <f t="shared" si="14"/>
        <v>4302660.1023870464</v>
      </c>
      <c r="P18" s="1">
        <f t="shared" si="14"/>
        <v>3334.7770311667377</v>
      </c>
      <c r="Q18" s="1">
        <f t="shared" si="14"/>
        <v>1015.1960322193373</v>
      </c>
      <c r="R18" s="1">
        <f t="shared" si="14"/>
        <v>561055.0465311798</v>
      </c>
      <c r="S18" s="1">
        <f t="shared" si="14"/>
        <v>510.35097265144236</v>
      </c>
      <c r="T18" s="1">
        <f t="shared" si="14"/>
        <v>21957.161859325246</v>
      </c>
      <c r="U18" s="1">
        <f t="shared" si="14"/>
        <v>673.04527215485018</v>
      </c>
      <c r="V18" s="1">
        <f t="shared" si="14"/>
        <v>904.35818546922337</v>
      </c>
      <c r="W18" s="1">
        <f t="shared" si="14"/>
        <v>54889.231435690526</v>
      </c>
      <c r="X18" s="1">
        <f t="shared" si="14"/>
        <v>127192.82746343879</v>
      </c>
      <c r="Y18" s="1">
        <f t="shared" si="14"/>
        <v>8458.0839011623648</v>
      </c>
      <c r="Z18" s="1">
        <f t="shared" si="14"/>
        <v>3356.362901265556</v>
      </c>
      <c r="AA18" s="1"/>
      <c r="AD18" s="1"/>
      <c r="AG18" s="1">
        <f t="shared" ref="AG18:BA18" si="15">SUM(AG3:AG15)</f>
        <v>11840.645499428576</v>
      </c>
      <c r="AH18" s="1">
        <f t="shared" si="15"/>
        <v>23098.774806122787</v>
      </c>
      <c r="AI18" s="1">
        <f t="shared" si="15"/>
        <v>267.25663762977302</v>
      </c>
      <c r="AJ18" s="1">
        <f t="shared" si="15"/>
        <v>460.27586137061667</v>
      </c>
      <c r="AK18" s="1">
        <f t="shared" si="15"/>
        <v>10897.871965837081</v>
      </c>
      <c r="AL18" s="1">
        <f t="shared" si="15"/>
        <v>697.10095952987967</v>
      </c>
      <c r="AM18" s="1">
        <f t="shared" si="15"/>
        <v>4457.8976249558937</v>
      </c>
      <c r="AN18" s="1">
        <f t="shared" si="15"/>
        <v>1280975.7494679391</v>
      </c>
      <c r="AO18" s="1">
        <f t="shared" si="15"/>
        <v>794.51369155703526</v>
      </c>
      <c r="AP18" s="1">
        <f t="shared" si="15"/>
        <v>308.00729645610289</v>
      </c>
      <c r="AQ18" s="1">
        <f t="shared" si="15"/>
        <v>172862.58471798478</v>
      </c>
      <c r="AR18" s="1">
        <f t="shared" si="15"/>
        <v>118.17077440279343</v>
      </c>
      <c r="AS18" s="1">
        <f t="shared" si="15"/>
        <v>6393.5465786119967</v>
      </c>
      <c r="AT18" s="1">
        <f t="shared" si="15"/>
        <v>214.60256902241542</v>
      </c>
      <c r="AU18" s="1">
        <f t="shared" si="15"/>
        <v>275.8863012973535</v>
      </c>
      <c r="AV18" s="1">
        <f t="shared" si="15"/>
        <v>15980.854236528317</v>
      </c>
      <c r="AW18" s="1">
        <f t="shared" si="15"/>
        <v>37445.269548258446</v>
      </c>
      <c r="AX18" s="1">
        <f t="shared" si="15"/>
        <v>2689.9565736515556</v>
      </c>
      <c r="AY18" s="1">
        <f t="shared" si="15"/>
        <v>1020.7313449089723</v>
      </c>
      <c r="AZ18" s="1">
        <f t="shared" si="15"/>
        <v>1570799.6964554936</v>
      </c>
      <c r="BA18" s="1">
        <f t="shared" si="15"/>
        <v>289823.94698755431</v>
      </c>
      <c r="BC18" s="25"/>
      <c r="BD18" s="25"/>
    </row>
    <row r="19" spans="1:78" x14ac:dyDescent="0.3">
      <c r="B19" s="27"/>
      <c r="C19" s="27"/>
    </row>
    <row r="21" spans="1:78" s="27" customFormat="1" x14ac:dyDescent="0.3">
      <c r="A21" s="29"/>
      <c r="D21" s="29"/>
      <c r="E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</row>
    <row r="22" spans="1:78" s="27" customFormat="1" x14ac:dyDescent="0.3">
      <c r="A22" s="29"/>
      <c r="B22" s="29"/>
      <c r="C22" s="29"/>
      <c r="D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</row>
    <row r="23" spans="1:78" s="27" customFormat="1" x14ac:dyDescent="0.3">
      <c r="A23" s="29"/>
      <c r="B23" s="29"/>
      <c r="C23" s="29"/>
      <c r="D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</row>
    <row r="24" spans="1:78" s="27" customFormat="1" x14ac:dyDescent="0.3">
      <c r="A24" s="29"/>
      <c r="B24" s="29"/>
      <c r="C24" s="29"/>
      <c r="D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</row>
    <row r="25" spans="1:78" s="27" customFormat="1" x14ac:dyDescent="0.3">
      <c r="A25" s="29"/>
      <c r="B25" s="29"/>
      <c r="C25" s="29"/>
      <c r="D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</row>
    <row r="26" spans="1:78" s="27" customFormat="1" x14ac:dyDescent="0.3">
      <c r="A26" s="29"/>
      <c r="B26" s="29"/>
      <c r="C26" s="29"/>
      <c r="D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</row>
    <row r="27" spans="1:78" s="27" customFormat="1" x14ac:dyDescent="0.3">
      <c r="A27" s="29"/>
      <c r="B27" s="29"/>
      <c r="C27" s="29"/>
      <c r="D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</row>
    <row r="28" spans="1:78" s="27" customFormat="1" x14ac:dyDescent="0.3">
      <c r="A28" s="29"/>
      <c r="B28" s="29"/>
      <c r="C28" s="29"/>
      <c r="D28" s="2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</row>
    <row r="29" spans="1:78" s="27" customFormat="1" x14ac:dyDescent="0.3">
      <c r="A29" s="29"/>
      <c r="B29" s="29"/>
      <c r="C29" s="29"/>
      <c r="D29" s="2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</row>
    <row r="30" spans="1:78" s="27" customFormat="1" x14ac:dyDescent="0.3">
      <c r="A30" s="29"/>
      <c r="B30" s="29"/>
      <c r="C30" s="29"/>
      <c r="D30" s="2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</row>
    <row r="31" spans="1:78" s="27" customFormat="1" x14ac:dyDescent="0.3">
      <c r="A31" s="29"/>
      <c r="B31" s="29"/>
      <c r="C31" s="29"/>
      <c r="D31" s="2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</row>
    <row r="32" spans="1:78" s="27" customFormat="1" x14ac:dyDescent="0.3">
      <c r="A32" s="29"/>
      <c r="B32" s="29"/>
      <c r="C32" s="29"/>
      <c r="D32" s="2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</row>
    <row r="33" spans="1:78" s="27" customFormat="1" x14ac:dyDescent="0.3">
      <c r="A33" s="29"/>
      <c r="B33" s="29"/>
      <c r="C33" s="29"/>
      <c r="D33" s="2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</row>
    <row r="34" spans="1:78" s="27" customFormat="1" x14ac:dyDescent="0.3">
      <c r="A34" s="29"/>
      <c r="B34" s="29"/>
      <c r="C34" s="29"/>
      <c r="D34" s="2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</row>
    <row r="35" spans="1:78" s="27" customFormat="1" x14ac:dyDescent="0.3">
      <c r="A35" s="29"/>
      <c r="B35" s="29"/>
      <c r="C35" s="29"/>
      <c r="D35" s="2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</row>
    <row r="36" spans="1:78" s="27" customFormat="1" x14ac:dyDescent="0.3">
      <c r="A36" s="29"/>
      <c r="B36" s="29"/>
      <c r="C36" s="29"/>
      <c r="D36" s="29"/>
      <c r="E36" s="2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</row>
    <row r="37" spans="1:78" s="27" customFormat="1" x14ac:dyDescent="0.3">
      <c r="A37" s="29"/>
      <c r="B37" s="29"/>
      <c r="C37" s="29"/>
      <c r="D37" s="29"/>
      <c r="E37" s="2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</row>
    <row r="38" spans="1:78" s="27" customFormat="1" x14ac:dyDescent="0.3">
      <c r="A38" s="29"/>
      <c r="B38" s="29"/>
      <c r="C38" s="29"/>
      <c r="D38" s="29"/>
      <c r="E38" s="2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</row>
    <row r="39" spans="1:78" s="27" customFormat="1" x14ac:dyDescent="0.3">
      <c r="A39" s="29"/>
      <c r="B39" s="29"/>
      <c r="C39" s="29"/>
      <c r="D39" s="29"/>
      <c r="E39" s="2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</row>
    <row r="40" spans="1:78" s="27" customFormat="1" x14ac:dyDescent="0.3">
      <c r="A40" s="29"/>
      <c r="B40" s="29"/>
      <c r="C40" s="29"/>
      <c r="D40" s="29"/>
      <c r="E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</row>
    <row r="41" spans="1:78" s="27" customFormat="1" x14ac:dyDescent="0.3">
      <c r="A41" s="29"/>
      <c r="B41" s="29"/>
      <c r="C41" s="29"/>
      <c r="D41" s="29"/>
      <c r="E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</row>
    <row r="42" spans="1:78" s="27" customFormat="1" x14ac:dyDescent="0.3">
      <c r="A42" s="29"/>
      <c r="B42" s="29"/>
      <c r="C42" s="29"/>
      <c r="D42" s="29"/>
      <c r="E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</row>
    <row r="43" spans="1:78" s="27" customFormat="1" x14ac:dyDescent="0.3">
      <c r="A43" s="29"/>
      <c r="B43" s="29"/>
      <c r="C43" s="29"/>
      <c r="D43" s="29"/>
      <c r="E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</row>
    <row r="44" spans="1:78" s="27" customFormat="1" x14ac:dyDescent="0.3">
      <c r="A44" s="29"/>
      <c r="B44" s="29"/>
      <c r="C44" s="29"/>
      <c r="D44" s="29"/>
      <c r="E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</row>
    <row r="45" spans="1:78" s="27" customFormat="1" x14ac:dyDescent="0.3">
      <c r="A45" s="29"/>
      <c r="B45" s="29"/>
      <c r="C45" s="29"/>
      <c r="D45" s="29"/>
      <c r="E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</row>
    <row r="46" spans="1:78" s="27" customFormat="1" x14ac:dyDescent="0.3">
      <c r="A46" s="29"/>
      <c r="B46" s="29"/>
      <c r="C46" s="29"/>
      <c r="D46" s="29"/>
      <c r="E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</row>
    <row r="47" spans="1:78" s="27" customFormat="1" x14ac:dyDescent="0.3">
      <c r="A47" s="29"/>
      <c r="B47" s="29"/>
      <c r="C47" s="29"/>
      <c r="D47" s="29"/>
      <c r="E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</row>
    <row r="48" spans="1:78" s="27" customFormat="1" x14ac:dyDescent="0.3">
      <c r="A48" s="29"/>
      <c r="B48" s="29"/>
      <c r="C48" s="29"/>
      <c r="D48" s="29"/>
      <c r="E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</row>
    <row r="49" spans="1:78" s="27" customFormat="1" x14ac:dyDescent="0.3">
      <c r="A49" s="29"/>
      <c r="B49" s="29"/>
      <c r="C49" s="29"/>
      <c r="D49" s="29"/>
      <c r="E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</row>
    <row r="50" spans="1:78" s="27" customFormat="1" x14ac:dyDescent="0.3">
      <c r="A50" s="29"/>
      <c r="B50" s="29"/>
      <c r="C50" s="29"/>
      <c r="D50" s="29"/>
      <c r="E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</row>
    <row r="51" spans="1:78" s="27" customFormat="1" x14ac:dyDescent="0.3">
      <c r="A51" s="29"/>
      <c r="B51" s="29"/>
      <c r="C51" s="29"/>
      <c r="D51" s="29"/>
      <c r="E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</row>
    <row r="52" spans="1:78" s="27" customFormat="1" x14ac:dyDescent="0.3">
      <c r="A52" s="29"/>
      <c r="B52" s="29"/>
      <c r="C52" s="29"/>
      <c r="D52" s="29"/>
      <c r="E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</row>
    <row r="53" spans="1:78" s="27" customFormat="1" x14ac:dyDescent="0.3">
      <c r="A53" s="29"/>
      <c r="B53" s="29"/>
      <c r="C53" s="29"/>
      <c r="D53" s="29"/>
      <c r="E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</row>
    <row r="54" spans="1:78" s="27" customFormat="1" x14ac:dyDescent="0.3">
      <c r="A54" s="29"/>
      <c r="B54" s="29"/>
      <c r="C54" s="29"/>
      <c r="D54" s="29"/>
      <c r="E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</row>
    <row r="55" spans="1:78" s="27" customFormat="1" x14ac:dyDescent="0.3">
      <c r="A55" s="29"/>
      <c r="B55" s="29"/>
      <c r="C55" s="29"/>
      <c r="D55" s="29"/>
      <c r="E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</row>
    <row r="56" spans="1:78" s="27" customFormat="1" x14ac:dyDescent="0.3">
      <c r="A56" s="29"/>
      <c r="B56" s="29"/>
      <c r="C56" s="29"/>
      <c r="D56" s="29"/>
      <c r="E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</row>
    <row r="57" spans="1:78" s="27" customFormat="1" x14ac:dyDescent="0.3">
      <c r="A57" s="29"/>
      <c r="B57" s="29"/>
      <c r="C57" s="29"/>
      <c r="D57" s="29"/>
      <c r="E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</row>
    <row r="58" spans="1:78" s="27" customFormat="1" x14ac:dyDescent="0.3">
      <c r="A58" s="29"/>
      <c r="B58" s="29"/>
      <c r="C58" s="29"/>
      <c r="D58" s="29"/>
      <c r="E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</row>
    <row r="59" spans="1:78" s="27" customFormat="1" x14ac:dyDescent="0.3">
      <c r="A59" s="29"/>
      <c r="B59" s="29"/>
      <c r="C59" s="29"/>
      <c r="D59" s="29"/>
      <c r="E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</row>
    <row r="60" spans="1:78" s="27" customFormat="1" x14ac:dyDescent="0.3">
      <c r="A60" s="29"/>
      <c r="B60" s="29"/>
      <c r="C60" s="29"/>
      <c r="D60" s="29"/>
      <c r="E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</row>
    <row r="61" spans="1:78" s="27" customFormat="1" x14ac:dyDescent="0.3">
      <c r="A61" s="29"/>
      <c r="B61" s="29"/>
      <c r="C61" s="29"/>
      <c r="D61" s="29"/>
      <c r="E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</row>
    <row r="62" spans="1:78" s="27" customFormat="1" x14ac:dyDescent="0.3">
      <c r="A62" s="29"/>
      <c r="B62" s="29"/>
      <c r="C62" s="29"/>
      <c r="D62" s="29"/>
      <c r="E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</row>
    <row r="63" spans="1:78" s="27" customFormat="1" x14ac:dyDescent="0.3">
      <c r="A63" s="29"/>
      <c r="B63" s="29"/>
      <c r="C63" s="29"/>
      <c r="D63" s="29"/>
      <c r="E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</row>
    <row r="64" spans="1:78" s="27" customFormat="1" x14ac:dyDescent="0.3">
      <c r="A64" s="29"/>
      <c r="B64" s="29"/>
      <c r="C64" s="29"/>
      <c r="D64" s="29"/>
      <c r="E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</row>
    <row r="65" spans="1:78" s="27" customFormat="1" x14ac:dyDescent="0.3">
      <c r="A65" s="29"/>
      <c r="B65" s="29"/>
      <c r="C65" s="29"/>
      <c r="D65" s="29"/>
      <c r="E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</row>
    <row r="66" spans="1:78" s="27" customFormat="1" x14ac:dyDescent="0.3">
      <c r="A66" s="29"/>
      <c r="B66" s="29"/>
      <c r="C66" s="29"/>
      <c r="D66" s="29"/>
      <c r="E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</row>
    <row r="67" spans="1:78" s="27" customFormat="1" x14ac:dyDescent="0.3">
      <c r="A67" s="29"/>
      <c r="B67" s="29"/>
      <c r="C67" s="29"/>
      <c r="D67" s="29"/>
      <c r="E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</row>
    <row r="68" spans="1:78" s="27" customFormat="1" x14ac:dyDescent="0.3">
      <c r="A68" s="29"/>
      <c r="B68" s="29"/>
      <c r="C68" s="29"/>
      <c r="D68" s="29"/>
      <c r="E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</row>
    <row r="69" spans="1:78" s="27" customFormat="1" x14ac:dyDescent="0.3">
      <c r="A69" s="29"/>
      <c r="B69" s="29"/>
      <c r="C69" s="29"/>
      <c r="D69" s="29"/>
      <c r="E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</row>
    <row r="70" spans="1:78" s="27" customFormat="1" x14ac:dyDescent="0.3">
      <c r="A70" s="29"/>
      <c r="B70" s="29"/>
      <c r="C70" s="29"/>
      <c r="D70" s="29"/>
      <c r="E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</row>
    <row r="71" spans="1:78" s="27" customFormat="1" x14ac:dyDescent="0.3">
      <c r="A71" s="29"/>
      <c r="B71" s="29"/>
      <c r="C71" s="29"/>
      <c r="D71" s="29"/>
      <c r="E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</row>
    <row r="72" spans="1:78" s="27" customFormat="1" x14ac:dyDescent="0.3">
      <c r="A72" s="29"/>
      <c r="B72" s="29"/>
      <c r="C72" s="29"/>
      <c r="D72" s="29"/>
      <c r="E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</row>
    <row r="73" spans="1:78" s="27" customFormat="1" x14ac:dyDescent="0.3">
      <c r="A73" s="29"/>
      <c r="B73" s="29"/>
      <c r="C73" s="29"/>
      <c r="D73" s="29"/>
      <c r="E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BC3" activePane="bottomRight" state="frozen"/>
      <selection activeCell="E24" sqref="E24"/>
      <selection pane="topRight" activeCell="E24" sqref="E24"/>
      <selection pane="bottomLeft" activeCell="E24" sqref="E24"/>
      <selection pane="bottomRight" activeCell="BC3" sqref="BC3:BD15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4" width="9.109375" style="29"/>
    <col min="5" max="5" width="15.44140625" style="29" bestFit="1" customWidth="1"/>
    <col min="6" max="7" width="6.6640625" style="27" bestFit="1" customWidth="1"/>
    <col min="8" max="8" width="4.109375" style="27" bestFit="1" customWidth="1"/>
    <col min="9" max="9" width="5.6640625" style="27" bestFit="1" customWidth="1"/>
    <col min="10" max="10" width="6.6640625" style="27" bestFit="1" customWidth="1"/>
    <col min="11" max="11" width="5.88671875" style="27" bestFit="1" customWidth="1"/>
    <col min="12" max="12" width="5.6640625" style="27" bestFit="1" customWidth="1"/>
    <col min="13" max="13" width="9.33203125" style="27" bestFit="1" customWidth="1"/>
    <col min="14" max="14" width="7.6640625" style="27" bestFit="1" customWidth="1"/>
    <col min="15" max="15" width="9.33203125" style="27" bestFit="1" customWidth="1"/>
    <col min="16" max="16" width="5.6640625" style="27" bestFit="1" customWidth="1"/>
    <col min="17" max="17" width="5.33203125" style="27" bestFit="1" customWidth="1"/>
    <col min="18" max="18" width="8.6640625" style="27" bestFit="1" customWidth="1"/>
    <col min="19" max="19" width="4.88671875" style="27" bestFit="1" customWidth="1"/>
    <col min="20" max="20" width="7.88671875" style="27" bestFit="1" customWidth="1"/>
    <col min="21" max="21" width="5.88671875" style="27" bestFit="1" customWidth="1"/>
    <col min="22" max="22" width="6" style="27" bestFit="1" customWidth="1"/>
    <col min="23" max="24" width="6.6640625" style="27" bestFit="1" customWidth="1"/>
    <col min="25" max="26" width="5.6640625" style="27" bestFit="1" customWidth="1"/>
    <col min="27" max="27" width="12" style="27" customWidth="1"/>
    <col min="28" max="29" width="9.109375" style="27"/>
    <col min="30" max="30" width="12" style="27" customWidth="1"/>
    <col min="31" max="54" width="9.109375" style="27"/>
    <col min="55" max="16384" width="9.109375" style="29"/>
  </cols>
  <sheetData>
    <row r="1" spans="1:59" x14ac:dyDescent="0.3">
      <c r="B1" s="29" t="s">
        <v>482</v>
      </c>
      <c r="E1" s="29" t="s">
        <v>496</v>
      </c>
      <c r="AG1" s="29" t="s">
        <v>498</v>
      </c>
      <c r="BC1" s="29" t="s">
        <v>341</v>
      </c>
      <c r="BF1" s="99" t="s">
        <v>497</v>
      </c>
      <c r="BG1" s="99"/>
    </row>
    <row r="2" spans="1:59" x14ac:dyDescent="0.3">
      <c r="A2" s="29" t="s">
        <v>52</v>
      </c>
      <c r="B2" s="29" t="s">
        <v>311</v>
      </c>
      <c r="C2" s="29" t="s">
        <v>312</v>
      </c>
      <c r="E2" s="29" t="s">
        <v>227</v>
      </c>
      <c r="F2" s="27" t="s">
        <v>149</v>
      </c>
      <c r="G2" s="27" t="s">
        <v>151</v>
      </c>
      <c r="H2" s="27" t="s">
        <v>152</v>
      </c>
      <c r="I2" s="27" t="s">
        <v>153</v>
      </c>
      <c r="J2" s="27" t="s">
        <v>154</v>
      </c>
      <c r="K2" s="27" t="s">
        <v>155</v>
      </c>
      <c r="L2" s="27" t="s">
        <v>156</v>
      </c>
      <c r="M2" s="27" t="s">
        <v>54</v>
      </c>
      <c r="N2" s="27" t="s">
        <v>53</v>
      </c>
      <c r="O2" s="27" t="s">
        <v>157</v>
      </c>
      <c r="P2" s="27" t="s">
        <v>158</v>
      </c>
      <c r="Q2" s="27" t="s">
        <v>159</v>
      </c>
      <c r="R2" s="27" t="s">
        <v>160</v>
      </c>
      <c r="S2" s="27" t="s">
        <v>161</v>
      </c>
      <c r="T2" s="27" t="s">
        <v>162</v>
      </c>
      <c r="U2" s="27" t="s">
        <v>163</v>
      </c>
      <c r="V2" s="27" t="s">
        <v>164</v>
      </c>
      <c r="W2" s="27" t="s">
        <v>165</v>
      </c>
      <c r="X2" s="27" t="s">
        <v>166</v>
      </c>
      <c r="Y2" s="27" t="s">
        <v>167</v>
      </c>
      <c r="Z2" s="27" t="s">
        <v>168</v>
      </c>
      <c r="AA2" s="29"/>
      <c r="AB2" s="27" t="s">
        <v>54</v>
      </c>
      <c r="AC2" s="27" t="s">
        <v>53</v>
      </c>
      <c r="AD2" s="29"/>
      <c r="AE2" s="29" t="s">
        <v>313</v>
      </c>
      <c r="AF2" s="29" t="s">
        <v>177</v>
      </c>
      <c r="AG2" s="29" t="s">
        <v>149</v>
      </c>
      <c r="AH2" s="29" t="s">
        <v>151</v>
      </c>
      <c r="AI2" s="29" t="s">
        <v>152</v>
      </c>
      <c r="AJ2" s="29" t="s">
        <v>153</v>
      </c>
      <c r="AK2" s="29" t="s">
        <v>154</v>
      </c>
      <c r="AL2" s="29" t="s">
        <v>155</v>
      </c>
      <c r="AM2" s="29" t="s">
        <v>156</v>
      </c>
      <c r="AN2" s="29" t="s">
        <v>157</v>
      </c>
      <c r="AO2" s="29" t="s">
        <v>158</v>
      </c>
      <c r="AP2" s="29" t="s">
        <v>159</v>
      </c>
      <c r="AQ2" s="29" t="s">
        <v>160</v>
      </c>
      <c r="AR2" s="29" t="s">
        <v>161</v>
      </c>
      <c r="AS2" s="29" t="s">
        <v>162</v>
      </c>
      <c r="AT2" s="29" t="s">
        <v>163</v>
      </c>
      <c r="AU2" s="29" t="s">
        <v>164</v>
      </c>
      <c r="AV2" s="29" t="s">
        <v>165</v>
      </c>
      <c r="AW2" s="29" t="s">
        <v>166</v>
      </c>
      <c r="AX2" s="29" t="s">
        <v>167</v>
      </c>
      <c r="AY2" s="29" t="s">
        <v>168</v>
      </c>
      <c r="AZ2" s="27" t="s">
        <v>54</v>
      </c>
      <c r="BA2" s="27" t="s">
        <v>53</v>
      </c>
      <c r="BC2" s="27" t="s">
        <v>54</v>
      </c>
      <c r="BD2" s="27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27">
        <v>64009.873171741303</v>
      </c>
      <c r="C3" s="27">
        <v>12049.028198599901</v>
      </c>
      <c r="E3" s="29" t="s">
        <v>121</v>
      </c>
      <c r="F3" s="27">
        <v>540.25671830993599</v>
      </c>
      <c r="G3" s="27">
        <v>843.33335097030795</v>
      </c>
      <c r="H3" s="27">
        <v>15.609775734828</v>
      </c>
      <c r="I3" s="27">
        <v>44.659908728649597</v>
      </c>
      <c r="J3" s="27">
        <v>473.90094897953497</v>
      </c>
      <c r="K3" s="27">
        <v>25.727164801005198</v>
      </c>
      <c r="L3" s="27">
        <v>189.678860651355</v>
      </c>
      <c r="M3" s="27">
        <v>64144.001946130003</v>
      </c>
      <c r="N3" s="27">
        <v>12072.8012009678</v>
      </c>
      <c r="O3" s="27">
        <v>52071.200745162198</v>
      </c>
      <c r="P3" s="27">
        <v>52.609256766811598</v>
      </c>
      <c r="Q3" s="27">
        <v>12.547032633917</v>
      </c>
      <c r="R3" s="27">
        <v>6885.3724367135701</v>
      </c>
      <c r="S3" s="27">
        <v>11.5046314698766</v>
      </c>
      <c r="T3" s="27">
        <v>316.51954342278498</v>
      </c>
      <c r="U3" s="27">
        <v>7.7172670403500998</v>
      </c>
      <c r="V3" s="27">
        <v>8.2895100778782798</v>
      </c>
      <c r="W3" s="27">
        <v>791.06456180382099</v>
      </c>
      <c r="X3" s="27">
        <v>1711.5975337996099</v>
      </c>
      <c r="Y3" s="27">
        <v>99.479395161957001</v>
      </c>
      <c r="Z3" s="27">
        <v>42.933303901629699</v>
      </c>
      <c r="AA3" s="29"/>
      <c r="AB3" s="51">
        <f t="shared" ref="AB3:AC15" si="0">(M3-B3)/(B3+1E-50)</f>
        <v>2.0954388400181195E-3</v>
      </c>
      <c r="AC3" s="51">
        <f t="shared" si="0"/>
        <v>1.9730223862088757E-3</v>
      </c>
      <c r="AD3" s="29"/>
      <c r="AE3" s="100">
        <v>110</v>
      </c>
      <c r="AF3" s="100" t="s">
        <v>121</v>
      </c>
      <c r="AG3" s="100">
        <v>140.31508164100001</v>
      </c>
      <c r="AH3" s="100">
        <v>234.828725142</v>
      </c>
      <c r="AI3" s="100">
        <v>3.7839738252899999</v>
      </c>
      <c r="AJ3" s="100">
        <v>11.250616389499999</v>
      </c>
      <c r="AK3" s="100">
        <v>123.60162634700001</v>
      </c>
      <c r="AL3" s="100">
        <v>7.2085769491900002</v>
      </c>
      <c r="AM3" s="100">
        <v>50.123990917500002</v>
      </c>
      <c r="AN3" s="100">
        <v>13153.6725243</v>
      </c>
      <c r="AO3" s="100">
        <v>11.110084308999999</v>
      </c>
      <c r="AP3" s="100">
        <v>3.30551223933</v>
      </c>
      <c r="AQ3" s="100">
        <v>1856.3973234299999</v>
      </c>
      <c r="AR3" s="100">
        <v>2.8397137794999998</v>
      </c>
      <c r="AS3" s="100">
        <v>82.579202939200002</v>
      </c>
      <c r="AT3" s="100">
        <v>2.1296960813500001</v>
      </c>
      <c r="AU3" s="100">
        <v>1.8713850518099999</v>
      </c>
      <c r="AV3" s="100">
        <v>206.327141883</v>
      </c>
      <c r="AW3" s="100">
        <v>442.878613949</v>
      </c>
      <c r="AX3" s="100">
        <v>27.905971769200001</v>
      </c>
      <c r="AY3" s="100">
        <v>11.477698224599999</v>
      </c>
      <c r="AZ3" s="27">
        <f t="shared" ref="AZ3:AZ15" si="1">BA3+AN3</f>
        <v>16373.607459167473</v>
      </c>
      <c r="BA3" s="27">
        <f t="shared" ref="BA3:BA13" si="2">SUM(AG3:AY3)-AN3</f>
        <v>3219.9349348674732</v>
      </c>
      <c r="BC3" s="24">
        <f t="shared" ref="BC3:BD15" si="3">AZ3/M3</f>
        <v>0.25526326643788932</v>
      </c>
      <c r="BD3" s="24">
        <f t="shared" si="3"/>
        <v>0.26670984482121279</v>
      </c>
      <c r="BF3" s="86">
        <v>0.24487050888336209</v>
      </c>
      <c r="BG3" s="86">
        <v>0.25976525070444967</v>
      </c>
    </row>
    <row r="4" spans="1:59" x14ac:dyDescent="0.3">
      <c r="A4" s="6" t="s">
        <v>77</v>
      </c>
      <c r="B4" s="27">
        <v>14142.820651640101</v>
      </c>
      <c r="C4" s="27">
        <v>2619.3329068061298</v>
      </c>
      <c r="E4" s="29" t="s">
        <v>77</v>
      </c>
      <c r="F4" s="27">
        <v>128.46227153226701</v>
      </c>
      <c r="G4" s="27">
        <v>152.798702469727</v>
      </c>
      <c r="H4" s="27">
        <v>4.5844948935443197</v>
      </c>
      <c r="I4" s="27">
        <v>15.761628113339601</v>
      </c>
      <c r="J4" s="27">
        <v>108.547428253333</v>
      </c>
      <c r="K4" s="27">
        <v>4.9887086977849</v>
      </c>
      <c r="L4" s="27">
        <v>42.438896696925099</v>
      </c>
      <c r="M4" s="27">
        <v>14184.134970044701</v>
      </c>
      <c r="N4" s="27">
        <v>2626.5953017300699</v>
      </c>
      <c r="O4" s="27">
        <v>11557.539668314599</v>
      </c>
      <c r="P4" s="27">
        <v>17.4979644725166</v>
      </c>
      <c r="Q4" s="27">
        <v>2.7011106885585598</v>
      </c>
      <c r="R4" s="27">
        <v>1417.4693504632401</v>
      </c>
      <c r="S4" s="27">
        <v>3.9624346742946601</v>
      </c>
      <c r="T4" s="27">
        <v>81.416701113885296</v>
      </c>
      <c r="U4" s="27">
        <v>1.9494649933585699</v>
      </c>
      <c r="V4" s="27">
        <v>3.0792331222407698</v>
      </c>
      <c r="W4" s="27">
        <v>203.52676355980199</v>
      </c>
      <c r="X4" s="27">
        <v>409.247171966027</v>
      </c>
      <c r="Y4" s="27">
        <v>18.836775630108502</v>
      </c>
      <c r="Z4" s="27">
        <v>9.3262003891157796</v>
      </c>
      <c r="AA4" s="29"/>
      <c r="AB4" s="51">
        <f t="shared" si="0"/>
        <v>2.9212219699476408E-3</v>
      </c>
      <c r="AC4" s="51">
        <f t="shared" si="0"/>
        <v>2.7726124102321263E-3</v>
      </c>
      <c r="AD4" s="29"/>
      <c r="AE4" s="100">
        <v>111</v>
      </c>
      <c r="AF4" s="100" t="s">
        <v>77</v>
      </c>
      <c r="AG4" s="100">
        <v>76.468109715699995</v>
      </c>
      <c r="AH4" s="100">
        <v>90.885427364999998</v>
      </c>
      <c r="AI4" s="100">
        <v>2.7286022987099998</v>
      </c>
      <c r="AJ4" s="100">
        <v>9.3742911804600002</v>
      </c>
      <c r="AK4" s="100">
        <v>64.601812307399996</v>
      </c>
      <c r="AL4" s="100">
        <v>2.9606265591900001</v>
      </c>
      <c r="AM4" s="100">
        <v>25.2506839178</v>
      </c>
      <c r="AN4" s="100">
        <v>6873.9611786300002</v>
      </c>
      <c r="AO4" s="100">
        <v>10.4172496918</v>
      </c>
      <c r="AP4" s="100">
        <v>1.60711331934</v>
      </c>
      <c r="AQ4" s="100">
        <v>843.39671678299999</v>
      </c>
      <c r="AR4" s="100">
        <v>2.35974969946</v>
      </c>
      <c r="AS4" s="100">
        <v>48.431208141200003</v>
      </c>
      <c r="AT4" s="100">
        <v>1.1465179911600001</v>
      </c>
      <c r="AU4" s="100">
        <v>1.79293241389</v>
      </c>
      <c r="AV4" s="100">
        <v>121.068763124</v>
      </c>
      <c r="AW4" s="100">
        <v>243.603889463</v>
      </c>
      <c r="AX4" s="100">
        <v>11.189393669799999</v>
      </c>
      <c r="AY4" s="100">
        <v>5.5506859610600001</v>
      </c>
      <c r="AZ4" s="27">
        <f t="shared" si="1"/>
        <v>8436.7949522319686</v>
      </c>
      <c r="BA4" s="27">
        <f t="shared" si="2"/>
        <v>1562.8337736019685</v>
      </c>
      <c r="BC4" s="24">
        <f t="shared" si="3"/>
        <v>0.59480503887262293</v>
      </c>
      <c r="BD4" s="24">
        <f t="shared" si="3"/>
        <v>0.59500364314691745</v>
      </c>
      <c r="BF4" s="86">
        <v>0.59632598655521052</v>
      </c>
      <c r="BG4" s="86">
        <v>0.59659656208292344</v>
      </c>
    </row>
    <row r="5" spans="1:59" x14ac:dyDescent="0.3">
      <c r="A5" s="6" t="s">
        <v>71</v>
      </c>
      <c r="B5" s="27">
        <v>80090.084726018002</v>
      </c>
      <c r="C5" s="27">
        <v>14938.410002422301</v>
      </c>
      <c r="E5" s="29" t="s">
        <v>71</v>
      </c>
      <c r="F5" s="27">
        <v>732.91063509647904</v>
      </c>
      <c r="G5" s="27">
        <v>876.16014241858295</v>
      </c>
      <c r="H5" s="27">
        <v>25.932855150823599</v>
      </c>
      <c r="I5" s="27">
        <v>86.824242023401993</v>
      </c>
      <c r="J5" s="27">
        <v>620.09660576398505</v>
      </c>
      <c r="K5" s="27">
        <v>27.782244635879099</v>
      </c>
      <c r="L5" s="27">
        <v>241.763958949938</v>
      </c>
      <c r="M5" s="27">
        <v>80320.280719368093</v>
      </c>
      <c r="N5" s="27">
        <v>14979.2070552313</v>
      </c>
      <c r="O5" s="27">
        <v>65341.073664136798</v>
      </c>
      <c r="P5" s="27">
        <v>99.904098612741606</v>
      </c>
      <c r="Q5" s="27">
        <v>15.456255118856699</v>
      </c>
      <c r="R5" s="27">
        <v>8108.7284159239798</v>
      </c>
      <c r="S5" s="27">
        <v>22.185348302716601</v>
      </c>
      <c r="T5" s="27">
        <v>458.13141950098401</v>
      </c>
      <c r="U5" s="27">
        <v>9.7299890320055997</v>
      </c>
      <c r="V5" s="27">
        <v>13.7944768707595</v>
      </c>
      <c r="W5" s="27">
        <v>1145.2601171756501</v>
      </c>
      <c r="X5" s="27">
        <v>2335.2228757089201</v>
      </c>
      <c r="Y5" s="27">
        <v>106.029612923494</v>
      </c>
      <c r="Z5" s="27">
        <v>53.293762022079299</v>
      </c>
      <c r="AA5" s="29"/>
      <c r="AB5" s="51">
        <f t="shared" si="0"/>
        <v>2.8742133828122906E-3</v>
      </c>
      <c r="AC5" s="51">
        <f t="shared" si="0"/>
        <v>2.7310170762740965E-3</v>
      </c>
      <c r="AD5" s="29"/>
      <c r="AE5" s="100">
        <v>112</v>
      </c>
      <c r="AF5" s="100" t="s">
        <v>71</v>
      </c>
      <c r="AG5" s="100">
        <v>157.559416325</v>
      </c>
      <c r="AH5" s="100">
        <v>181.825853661</v>
      </c>
      <c r="AI5" s="100">
        <v>5.67929639809</v>
      </c>
      <c r="AJ5" s="100">
        <v>20.289839494700001</v>
      </c>
      <c r="AK5" s="100">
        <v>131.904273663</v>
      </c>
      <c r="AL5" s="100">
        <v>5.8700666106500003</v>
      </c>
      <c r="AM5" s="100">
        <v>51.494929435099998</v>
      </c>
      <c r="AN5" s="100">
        <v>13393.220596499999</v>
      </c>
      <c r="AO5" s="100">
        <v>21.2383699809</v>
      </c>
      <c r="AP5" s="100">
        <v>3.2402147425200001</v>
      </c>
      <c r="AQ5" s="100">
        <v>1708.2800700499999</v>
      </c>
      <c r="AR5" s="100">
        <v>5.1366543159500004</v>
      </c>
      <c r="AS5" s="100">
        <v>100.73574201300001</v>
      </c>
      <c r="AT5" s="100">
        <v>2.0995020158700002</v>
      </c>
      <c r="AU5" s="100">
        <v>2.7506213823299999</v>
      </c>
      <c r="AV5" s="100">
        <v>251.78492786000001</v>
      </c>
      <c r="AW5" s="100">
        <v>501.29169500099999</v>
      </c>
      <c r="AX5" s="100">
        <v>22.359172664300001</v>
      </c>
      <c r="AY5" s="100">
        <v>11.372219164700001</v>
      </c>
      <c r="AZ5" s="27">
        <f t="shared" si="1"/>
        <v>16578.133461278107</v>
      </c>
      <c r="BA5" s="27">
        <f t="shared" si="2"/>
        <v>3184.9128647781072</v>
      </c>
      <c r="BC5" s="24">
        <f t="shared" si="3"/>
        <v>0.20640034263825133</v>
      </c>
      <c r="BD5" s="24">
        <f t="shared" si="3"/>
        <v>0.21262226051317024</v>
      </c>
      <c r="BF5" s="86">
        <v>0.21186457511814077</v>
      </c>
      <c r="BG5" s="86">
        <v>0.22055235636125245</v>
      </c>
    </row>
    <row r="6" spans="1:59" x14ac:dyDescent="0.3">
      <c r="A6" s="6" t="s">
        <v>122</v>
      </c>
      <c r="B6" s="27">
        <v>84925.271566057796</v>
      </c>
      <c r="C6" s="27">
        <v>15715.2900621641</v>
      </c>
      <c r="E6" s="29" t="s">
        <v>122</v>
      </c>
      <c r="F6" s="27">
        <v>770.62737986187904</v>
      </c>
      <c r="G6" s="27">
        <v>923.24898879500904</v>
      </c>
      <c r="H6" s="27">
        <v>27.206582560337701</v>
      </c>
      <c r="I6" s="27">
        <v>91.384159460308396</v>
      </c>
      <c r="J6" s="27">
        <v>651.75645551899504</v>
      </c>
      <c r="K6" s="27">
        <v>29.282250919051702</v>
      </c>
      <c r="L6" s="27">
        <v>254.24795405567701</v>
      </c>
      <c r="M6" s="27">
        <v>85165.278439678703</v>
      </c>
      <c r="N6" s="27">
        <v>15757.4050378919</v>
      </c>
      <c r="O6" s="27">
        <v>69407.873401786797</v>
      </c>
      <c r="P6" s="27">
        <v>104.321816057364</v>
      </c>
      <c r="Q6" s="27">
        <v>16.2438997558381</v>
      </c>
      <c r="R6" s="27">
        <v>8532.5489233177304</v>
      </c>
      <c r="S6" s="27">
        <v>23.344244448486201</v>
      </c>
      <c r="T6" s="27">
        <v>481.79287278779799</v>
      </c>
      <c r="U6" s="27">
        <v>10.229419798607699</v>
      </c>
      <c r="V6" s="27">
        <v>14.3142375590425</v>
      </c>
      <c r="W6" s="27">
        <v>1204.3916185783401</v>
      </c>
      <c r="X6" s="27">
        <v>2454.5944619895599</v>
      </c>
      <c r="Y6" s="27">
        <v>111.78009678290501</v>
      </c>
      <c r="Z6" s="27">
        <v>56.089675644989697</v>
      </c>
      <c r="AA6" s="29"/>
      <c r="AB6" s="51">
        <f t="shared" si="0"/>
        <v>2.8260948619307181E-3</v>
      </c>
      <c r="AC6" s="51">
        <f t="shared" si="0"/>
        <v>2.6798726311259946E-3</v>
      </c>
      <c r="AD6" s="29"/>
      <c r="AE6" s="100">
        <v>113</v>
      </c>
      <c r="AF6" s="100" t="s">
        <v>122</v>
      </c>
      <c r="AG6" s="100">
        <v>86.578905001799995</v>
      </c>
      <c r="AH6" s="100">
        <v>99.620198731200006</v>
      </c>
      <c r="AI6" s="100">
        <v>3.11607690641</v>
      </c>
      <c r="AJ6" s="100">
        <v>11.5429043431</v>
      </c>
      <c r="AK6" s="100">
        <v>72.102242824000001</v>
      </c>
      <c r="AL6" s="100">
        <v>3.2467653197600002</v>
      </c>
      <c r="AM6" s="100">
        <v>28.2350808134</v>
      </c>
      <c r="AN6" s="100">
        <v>7208.0556358100002</v>
      </c>
      <c r="AO6" s="100">
        <v>11.294869542200001</v>
      </c>
      <c r="AP6" s="100">
        <v>1.7609851327099999</v>
      </c>
      <c r="AQ6" s="100">
        <v>935.26686378099998</v>
      </c>
      <c r="AR6" s="100">
        <v>2.9065776201200002</v>
      </c>
      <c r="AS6" s="100">
        <v>55.928376028099997</v>
      </c>
      <c r="AT6" s="100">
        <v>1.1660207956599999</v>
      </c>
      <c r="AU6" s="100">
        <v>1.4101375696</v>
      </c>
      <c r="AV6" s="100">
        <v>139.77305190300001</v>
      </c>
      <c r="AW6" s="100">
        <v>274.98246840100001</v>
      </c>
      <c r="AX6" s="100">
        <v>12.362218203699999</v>
      </c>
      <c r="AY6" s="100">
        <v>6.2583840467899998</v>
      </c>
      <c r="AZ6" s="27">
        <f t="shared" si="1"/>
        <v>8955.6077627735485</v>
      </c>
      <c r="BA6" s="27">
        <f t="shared" si="2"/>
        <v>1747.5521269635483</v>
      </c>
      <c r="BC6" s="24">
        <f t="shared" si="3"/>
        <v>0.10515562124436277</v>
      </c>
      <c r="BD6" s="24">
        <f t="shared" si="3"/>
        <v>0.11090354806271731</v>
      </c>
      <c r="BF6" s="86">
        <v>0.10657069653819491</v>
      </c>
      <c r="BG6" s="86">
        <v>0.11213704672820297</v>
      </c>
    </row>
    <row r="7" spans="1:59" x14ac:dyDescent="0.3">
      <c r="A7" s="6" t="s">
        <v>123</v>
      </c>
      <c r="B7" s="27">
        <v>635273.92717370903</v>
      </c>
      <c r="C7" s="27">
        <v>114612.324821199</v>
      </c>
      <c r="E7" s="29" t="s">
        <v>123</v>
      </c>
      <c r="F7" s="27">
        <v>5185.6073821767304</v>
      </c>
      <c r="G7" s="27">
        <v>7775.8238771584602</v>
      </c>
      <c r="H7" s="27">
        <v>157.56955538285999</v>
      </c>
      <c r="I7" s="27">
        <v>435.901004095085</v>
      </c>
      <c r="J7" s="27">
        <v>4560.9744374080201</v>
      </c>
      <c r="K7" s="27">
        <v>242.56467986132901</v>
      </c>
      <c r="L7" s="27">
        <v>1813.27472015079</v>
      </c>
      <c r="M7" s="27">
        <v>635053.93826661597</v>
      </c>
      <c r="N7" s="27">
        <v>114568.372142837</v>
      </c>
      <c r="O7" s="27">
        <v>520485.566123778</v>
      </c>
      <c r="P7" s="27">
        <v>582.05260757177405</v>
      </c>
      <c r="Q7" s="27">
        <v>120.64771948389701</v>
      </c>
      <c r="R7" s="27">
        <v>64860.577289086497</v>
      </c>
      <c r="S7" s="27">
        <v>110.80854103628199</v>
      </c>
      <c r="T7" s="27">
        <v>3051.5948979535501</v>
      </c>
      <c r="U7" s="27">
        <v>85.479431868913196</v>
      </c>
      <c r="V7" s="27">
        <v>132.94122246289299</v>
      </c>
      <c r="W7" s="27">
        <v>7629.3255973147698</v>
      </c>
      <c r="X7" s="27">
        <v>16493.7113400243</v>
      </c>
      <c r="Y7" s="27">
        <v>925.19737484636505</v>
      </c>
      <c r="Z7" s="27">
        <v>404.32046495477698</v>
      </c>
      <c r="AA7" s="29"/>
      <c r="AB7" s="51">
        <f t="shared" si="0"/>
        <v>-3.462898407806246E-4</v>
      </c>
      <c r="AC7" s="51">
        <f t="shared" si="0"/>
        <v>-3.834899818196979E-4</v>
      </c>
      <c r="AD7" s="29"/>
      <c r="AE7" s="100">
        <v>124</v>
      </c>
      <c r="AF7" s="100" t="s">
        <v>123</v>
      </c>
      <c r="AG7" s="100">
        <v>685.09753344700005</v>
      </c>
      <c r="AH7" s="100">
        <v>1085.2625601</v>
      </c>
      <c r="AI7" s="100">
        <v>19.828739222399999</v>
      </c>
      <c r="AJ7" s="100">
        <v>63.1392787009</v>
      </c>
      <c r="AK7" s="100">
        <v>599.65105115699998</v>
      </c>
      <c r="AL7" s="100">
        <v>34.961850423199998</v>
      </c>
      <c r="AM7" s="100">
        <v>242.63576687700001</v>
      </c>
      <c r="AN7" s="100">
        <v>64221.462205399999</v>
      </c>
      <c r="AO7" s="100">
        <v>62.004759053699999</v>
      </c>
      <c r="AP7" s="100">
        <v>15.8670503538</v>
      </c>
      <c r="AQ7" s="100">
        <v>8791.49346797</v>
      </c>
      <c r="AR7" s="100">
        <v>15.3409113215</v>
      </c>
      <c r="AS7" s="100">
        <v>416.29249822200001</v>
      </c>
      <c r="AT7" s="100">
        <v>12.992089895099999</v>
      </c>
      <c r="AU7" s="100">
        <v>18.041050863599999</v>
      </c>
      <c r="AV7" s="100">
        <v>1040.2828385400001</v>
      </c>
      <c r="AW7" s="100">
        <v>2166.4732345399998</v>
      </c>
      <c r="AX7" s="100">
        <v>132.68076736800001</v>
      </c>
      <c r="AY7" s="100">
        <v>54.8017668341</v>
      </c>
      <c r="AZ7" s="27">
        <f t="shared" si="1"/>
        <v>79678.309420289297</v>
      </c>
      <c r="BA7" s="27">
        <f t="shared" si="2"/>
        <v>15456.847214889298</v>
      </c>
      <c r="BC7" s="24">
        <f t="shared" si="3"/>
        <v>0.12546699519378116</v>
      </c>
      <c r="BD7" s="24">
        <f t="shared" si="3"/>
        <v>0.13491373688733765</v>
      </c>
      <c r="BF7" s="86">
        <v>0.12319819046751061</v>
      </c>
      <c r="BG7" s="86">
        <v>0.13301300376510969</v>
      </c>
    </row>
    <row r="8" spans="1:59" x14ac:dyDescent="0.3">
      <c r="A8" s="6" t="s">
        <v>72</v>
      </c>
      <c r="B8" s="27">
        <v>1075688.9176704001</v>
      </c>
      <c r="C8" s="27">
        <v>192685.87138042401</v>
      </c>
      <c r="E8" s="29" t="s">
        <v>72</v>
      </c>
      <c r="F8" s="27">
        <v>8575.1902401384505</v>
      </c>
      <c r="G8" s="27">
        <v>13561.487493730599</v>
      </c>
      <c r="H8" s="27">
        <v>248.020411272232</v>
      </c>
      <c r="I8" s="27">
        <v>620.29191432839002</v>
      </c>
      <c r="J8" s="27">
        <v>7623.8739672723796</v>
      </c>
      <c r="K8" s="27">
        <v>414.98867948654299</v>
      </c>
      <c r="L8" s="27">
        <v>3039.3840093255499</v>
      </c>
      <c r="M8" s="27">
        <v>1077991.8031887601</v>
      </c>
      <c r="N8" s="27">
        <v>193069.33393277001</v>
      </c>
      <c r="O8" s="27">
        <v>884922.46925599501</v>
      </c>
      <c r="P8" s="27">
        <v>912.54072410809295</v>
      </c>
      <c r="Q8" s="27">
        <v>204.70330351582101</v>
      </c>
      <c r="R8" s="27">
        <v>110617.638184052</v>
      </c>
      <c r="S8" s="27">
        <v>160.287314494838</v>
      </c>
      <c r="T8" s="27">
        <v>4916.2615624155997</v>
      </c>
      <c r="U8" s="27">
        <v>136.96220473222101</v>
      </c>
      <c r="V8" s="27">
        <v>204.18516289400699</v>
      </c>
      <c r="W8" s="27">
        <v>12291.2865909379</v>
      </c>
      <c r="X8" s="27">
        <v>27269.296088449399</v>
      </c>
      <c r="Y8" s="27">
        <v>1592.1649196139699</v>
      </c>
      <c r="Z8" s="27">
        <v>680.77116200113505</v>
      </c>
      <c r="AA8" s="29"/>
      <c r="AB8" s="51">
        <f t="shared" si="0"/>
        <v>2.1408471171640115E-3</v>
      </c>
      <c r="AC8" s="51">
        <f t="shared" si="0"/>
        <v>1.9900916948338131E-3</v>
      </c>
      <c r="AD8" s="29"/>
      <c r="AE8" s="100">
        <v>135</v>
      </c>
      <c r="AF8" s="100" t="s">
        <v>72</v>
      </c>
      <c r="AG8" s="100">
        <v>2076.57976095</v>
      </c>
      <c r="AH8" s="100">
        <v>3419.33987536</v>
      </c>
      <c r="AI8" s="100">
        <v>57.941916559200003</v>
      </c>
      <c r="AJ8" s="100">
        <v>152.806816102</v>
      </c>
      <c r="AK8" s="100">
        <v>1848.85802313</v>
      </c>
      <c r="AL8" s="100">
        <v>106.61762269899999</v>
      </c>
      <c r="AM8" s="100">
        <v>744.43316670000002</v>
      </c>
      <c r="AN8" s="100">
        <v>210303.02579700001</v>
      </c>
      <c r="AO8" s="100">
        <v>196.755356457</v>
      </c>
      <c r="AP8" s="100">
        <v>49.895933805299997</v>
      </c>
      <c r="AQ8" s="100">
        <v>27360.615788200001</v>
      </c>
      <c r="AR8" s="100">
        <v>38.243829053299997</v>
      </c>
      <c r="AS8" s="100">
        <v>1205.2269144300001</v>
      </c>
      <c r="AT8" s="100">
        <v>37.0322105053</v>
      </c>
      <c r="AU8" s="100">
        <v>54.165836898999999</v>
      </c>
      <c r="AV8" s="100">
        <v>3012.6667539</v>
      </c>
      <c r="AW8" s="100">
        <v>6586.3924768999996</v>
      </c>
      <c r="AX8" s="100">
        <v>407.203422762</v>
      </c>
      <c r="AY8" s="100">
        <v>167.68475241799999</v>
      </c>
      <c r="AZ8" s="27">
        <f t="shared" si="1"/>
        <v>257825.48625383008</v>
      </c>
      <c r="BA8" s="27">
        <f t="shared" si="2"/>
        <v>47522.460456830071</v>
      </c>
      <c r="BC8" s="24">
        <f t="shared" si="3"/>
        <v>0.23917202848033525</v>
      </c>
      <c r="BD8" s="24">
        <f t="shared" si="3"/>
        <v>0.24614194024918629</v>
      </c>
      <c r="BF8" s="86">
        <v>0.24106911344022483</v>
      </c>
      <c r="BG8" s="86">
        <v>0.25071961246859636</v>
      </c>
    </row>
    <row r="9" spans="1:59" x14ac:dyDescent="0.3">
      <c r="A9" s="6" t="s">
        <v>124</v>
      </c>
      <c r="B9" s="27">
        <v>254280.20267100399</v>
      </c>
      <c r="C9" s="27">
        <v>45606.365866341002</v>
      </c>
      <c r="E9" s="29" t="s">
        <v>124</v>
      </c>
      <c r="F9" s="27">
        <v>1977.9944861301699</v>
      </c>
      <c r="G9" s="27">
        <v>3328.1200056217799</v>
      </c>
      <c r="H9" s="27">
        <v>54.2355628675517</v>
      </c>
      <c r="I9" s="27">
        <v>129.042503017576</v>
      </c>
      <c r="J9" s="27">
        <v>1777.76428622607</v>
      </c>
      <c r="K9" s="27">
        <v>103.867828171762</v>
      </c>
      <c r="L9" s="27">
        <v>715.57336265480501</v>
      </c>
      <c r="M9" s="27">
        <v>254808.403982649</v>
      </c>
      <c r="N9" s="27">
        <v>45693.1020497473</v>
      </c>
      <c r="O9" s="27">
        <v>209115.30193290199</v>
      </c>
      <c r="P9" s="27">
        <v>191.167727089843</v>
      </c>
      <c r="Q9" s="27">
        <v>48.520493725094603</v>
      </c>
      <c r="R9" s="27">
        <v>26450.6124285564</v>
      </c>
      <c r="S9" s="27">
        <v>32.247819904429598</v>
      </c>
      <c r="T9" s="27">
        <v>1127.67216697807</v>
      </c>
      <c r="U9" s="27">
        <v>37.634565496563503</v>
      </c>
      <c r="V9" s="27">
        <v>61.446631502945998</v>
      </c>
      <c r="W9" s="27">
        <v>2819.3198388421301</v>
      </c>
      <c r="X9" s="27">
        <v>6282.1996814321201</v>
      </c>
      <c r="Y9" s="27">
        <v>395.14385114392297</v>
      </c>
      <c r="Z9" s="27">
        <v>160.53881038597399</v>
      </c>
      <c r="AA9" s="29"/>
      <c r="AB9" s="51">
        <f t="shared" si="0"/>
        <v>2.0772411933634282E-3</v>
      </c>
      <c r="AC9" s="51">
        <f t="shared" si="0"/>
        <v>1.9018437833984881E-3</v>
      </c>
      <c r="AD9" s="29"/>
      <c r="AE9" s="100">
        <v>146</v>
      </c>
      <c r="AF9" s="100" t="s">
        <v>124</v>
      </c>
      <c r="AG9" s="100">
        <v>602.81889007500001</v>
      </c>
      <c r="AH9" s="100">
        <v>1042.8472477099999</v>
      </c>
      <c r="AI9" s="100">
        <v>16.169295400500001</v>
      </c>
      <c r="AJ9" s="100">
        <v>38.810788029299999</v>
      </c>
      <c r="AK9" s="100">
        <v>544.00827325900002</v>
      </c>
      <c r="AL9" s="100">
        <v>33.050235734399998</v>
      </c>
      <c r="AM9" s="100">
        <v>220.27129358400001</v>
      </c>
      <c r="AN9" s="100">
        <v>64034.041297399999</v>
      </c>
      <c r="AO9" s="100">
        <v>54.993480575699998</v>
      </c>
      <c r="AP9" s="100">
        <v>14.939799749700001</v>
      </c>
      <c r="AQ9" s="100">
        <v>8192.5169117099995</v>
      </c>
      <c r="AR9" s="100">
        <v>9.4043605932199998</v>
      </c>
      <c r="AS9" s="100">
        <v>345.79199964600002</v>
      </c>
      <c r="AT9" s="100">
        <v>12.658829928399999</v>
      </c>
      <c r="AU9" s="100">
        <v>21.4158795586</v>
      </c>
      <c r="AV9" s="100">
        <v>864.48275070800003</v>
      </c>
      <c r="AW9" s="100">
        <v>1913.18268642</v>
      </c>
      <c r="AX9" s="100">
        <v>125.048017226</v>
      </c>
      <c r="AY9" s="100">
        <v>49.448860240599998</v>
      </c>
      <c r="AZ9" s="27">
        <f t="shared" si="1"/>
        <v>78135.900897548418</v>
      </c>
      <c r="BA9" s="27">
        <f t="shared" si="2"/>
        <v>14101.859600148418</v>
      </c>
      <c r="BC9" s="24">
        <f t="shared" si="3"/>
        <v>0.30664569800793945</v>
      </c>
      <c r="BD9" s="24">
        <f t="shared" si="3"/>
        <v>0.30862119154867945</v>
      </c>
      <c r="BF9" s="86">
        <v>0.32288450216712483</v>
      </c>
      <c r="BG9" s="86">
        <v>0.32573664008789815</v>
      </c>
    </row>
    <row r="10" spans="1:59" x14ac:dyDescent="0.3">
      <c r="A10" s="6" t="s">
        <v>125</v>
      </c>
      <c r="B10" s="27">
        <v>798992.33666945202</v>
      </c>
      <c r="C10" s="27">
        <v>152446.29288582699</v>
      </c>
      <c r="E10" s="29" t="s">
        <v>125</v>
      </c>
      <c r="F10" s="27">
        <v>5859.7463518466402</v>
      </c>
      <c r="G10" s="27">
        <v>13177.689945821399</v>
      </c>
      <c r="H10" s="27">
        <v>101.26245969675399</v>
      </c>
      <c r="I10" s="27">
        <v>87.941438515848603</v>
      </c>
      <c r="J10" s="27">
        <v>5518.3165809619804</v>
      </c>
      <c r="K10" s="27">
        <v>394.18569156235998</v>
      </c>
      <c r="L10" s="27">
        <v>2305.5213276233599</v>
      </c>
      <c r="M10" s="27">
        <v>799651.63312830299</v>
      </c>
      <c r="N10" s="27">
        <v>152563.974068685</v>
      </c>
      <c r="O10" s="27">
        <v>647087.65905961802</v>
      </c>
      <c r="P10" s="27">
        <v>181.78988651708201</v>
      </c>
      <c r="Q10" s="27">
        <v>161.37574111123899</v>
      </c>
      <c r="R10" s="27">
        <v>93444.606517964901</v>
      </c>
      <c r="S10" s="27">
        <v>21.880797191311501</v>
      </c>
      <c r="T10" s="27">
        <v>3028.66609633095</v>
      </c>
      <c r="U10" s="27">
        <v>113.117723066408</v>
      </c>
      <c r="V10" s="27">
        <v>115.867056884758</v>
      </c>
      <c r="W10" s="27">
        <v>7567.2683680836799</v>
      </c>
      <c r="X10" s="27">
        <v>18417.029770113</v>
      </c>
      <c r="Y10" s="27">
        <v>1529.3101068690501</v>
      </c>
      <c r="Z10" s="27">
        <v>538.39820852417097</v>
      </c>
      <c r="AA10" s="29"/>
      <c r="AB10" s="51">
        <f t="shared" si="0"/>
        <v>8.2515992781507608E-4</v>
      </c>
      <c r="AC10" s="51">
        <f t="shared" si="0"/>
        <v>7.7195175186153158E-4</v>
      </c>
      <c r="AD10" s="29"/>
      <c r="AE10" s="100">
        <v>147</v>
      </c>
      <c r="AF10" s="100" t="s">
        <v>125</v>
      </c>
      <c r="AG10" s="100">
        <v>2457.93570353</v>
      </c>
      <c r="AH10" s="100">
        <v>5612.3702113099998</v>
      </c>
      <c r="AI10" s="100">
        <v>41.063853307800002</v>
      </c>
      <c r="AJ10" s="100">
        <v>33.139626882899996</v>
      </c>
      <c r="AK10" s="100">
        <v>2319.5419218000002</v>
      </c>
      <c r="AL10" s="100">
        <v>168.43524406399999</v>
      </c>
      <c r="AM10" s="100">
        <v>972.29105062199994</v>
      </c>
      <c r="AN10" s="100">
        <v>271110.07585000002</v>
      </c>
      <c r="AO10" s="100">
        <v>64.830956010600005</v>
      </c>
      <c r="AP10" s="100">
        <v>68.063318716599994</v>
      </c>
      <c r="AQ10" s="100">
        <v>39573.701358400001</v>
      </c>
      <c r="AR10" s="100">
        <v>7.8628336991400003</v>
      </c>
      <c r="AS10" s="100">
        <v>1269.81319076</v>
      </c>
      <c r="AT10" s="100">
        <v>48.909968823500002</v>
      </c>
      <c r="AU10" s="100">
        <v>50.222419498999997</v>
      </c>
      <c r="AV10" s="100">
        <v>3172.4984895500002</v>
      </c>
      <c r="AW10" s="100">
        <v>7717.9686708700001</v>
      </c>
      <c r="AX10" s="100">
        <v>652.89594745399995</v>
      </c>
      <c r="AY10" s="100">
        <v>227.48382846800001</v>
      </c>
      <c r="AZ10" s="27">
        <f t="shared" si="1"/>
        <v>335569.10444376757</v>
      </c>
      <c r="BA10" s="27">
        <f t="shared" si="2"/>
        <v>64459.028593767551</v>
      </c>
      <c r="BC10" s="24">
        <f t="shared" si="3"/>
        <v>0.41964411819055958</v>
      </c>
      <c r="BD10" s="24">
        <f t="shared" si="3"/>
        <v>0.42250491301929383</v>
      </c>
      <c r="BF10" s="86">
        <v>0.36841731430758551</v>
      </c>
      <c r="BG10" s="86">
        <v>0.36828355660127715</v>
      </c>
    </row>
    <row r="11" spans="1:59" x14ac:dyDescent="0.3">
      <c r="A11" s="6" t="s">
        <v>126</v>
      </c>
      <c r="B11" s="27">
        <v>2775242.1471839198</v>
      </c>
      <c r="C11" s="27">
        <v>498140.14897436998</v>
      </c>
      <c r="E11" s="29" t="s">
        <v>126</v>
      </c>
      <c r="F11" s="27">
        <v>19910.284581424901</v>
      </c>
      <c r="G11" s="27">
        <v>41087.711767720997</v>
      </c>
      <c r="H11" s="27">
        <v>409.31381746832102</v>
      </c>
      <c r="I11" s="27">
        <v>333.69235348908899</v>
      </c>
      <c r="J11" s="27">
        <v>18672.394281210502</v>
      </c>
      <c r="K11" s="27">
        <v>1201.6802233282001</v>
      </c>
      <c r="L11" s="27">
        <v>7630.2682043904997</v>
      </c>
      <c r="M11" s="27">
        <v>2779093.8827176299</v>
      </c>
      <c r="N11" s="27">
        <v>498743.71488197002</v>
      </c>
      <c r="O11" s="27">
        <v>2280350.1678356598</v>
      </c>
      <c r="P11" s="27">
        <v>1273.5908281111299</v>
      </c>
      <c r="Q11" s="27">
        <v>538.989068492093</v>
      </c>
      <c r="R11" s="27">
        <v>301895.37814668397</v>
      </c>
      <c r="S11" s="27">
        <v>102.82529858849</v>
      </c>
      <c r="T11" s="27">
        <v>10132.5440356707</v>
      </c>
      <c r="U11" s="27">
        <v>330.18998759900097</v>
      </c>
      <c r="V11" s="27">
        <v>402.87134112667201</v>
      </c>
      <c r="W11" s="27">
        <v>25332.470395784701</v>
      </c>
      <c r="X11" s="27">
        <v>63060.809347597198</v>
      </c>
      <c r="Y11" s="27">
        <v>4676.8112507371698</v>
      </c>
      <c r="Z11" s="27">
        <v>1751.8899525455099</v>
      </c>
      <c r="AA11" s="29"/>
      <c r="AB11" s="51">
        <f t="shared" si="0"/>
        <v>1.3878916971690263E-3</v>
      </c>
      <c r="AC11" s="51">
        <f t="shared" si="0"/>
        <v>1.2116387503451345E-3</v>
      </c>
      <c r="AD11" s="29"/>
      <c r="AE11" s="100">
        <v>148</v>
      </c>
      <c r="AF11" s="100" t="s">
        <v>126</v>
      </c>
      <c r="AG11" s="100">
        <v>5793.6282235400004</v>
      </c>
      <c r="AH11" s="100">
        <v>11989.548853800001</v>
      </c>
      <c r="AI11" s="100">
        <v>118.773106068</v>
      </c>
      <c r="AJ11" s="100">
        <v>100.199591489</v>
      </c>
      <c r="AK11" s="100">
        <v>5434.3374247199999</v>
      </c>
      <c r="AL11" s="100">
        <v>352.18164021899997</v>
      </c>
      <c r="AM11" s="100">
        <v>2223.36633493</v>
      </c>
      <c r="AN11" s="100">
        <v>662969.27890899999</v>
      </c>
      <c r="AO11" s="100">
        <v>364.38544678900001</v>
      </c>
      <c r="AP11" s="100">
        <v>156.93787913700001</v>
      </c>
      <c r="AQ11" s="100">
        <v>87993.221226199996</v>
      </c>
      <c r="AR11" s="100">
        <v>29.959843657299999</v>
      </c>
      <c r="AS11" s="100">
        <v>2958.37473275</v>
      </c>
      <c r="AT11" s="100">
        <v>98.852381691999994</v>
      </c>
      <c r="AU11" s="100">
        <v>123.553603655</v>
      </c>
      <c r="AV11" s="100">
        <v>7396.1221409099999</v>
      </c>
      <c r="AW11" s="100">
        <v>18345.6749943</v>
      </c>
      <c r="AX11" s="100">
        <v>1368.55898407</v>
      </c>
      <c r="AY11" s="100">
        <v>510.43264049300001</v>
      </c>
      <c r="AZ11" s="27">
        <f t="shared" si="1"/>
        <v>808327.38795741927</v>
      </c>
      <c r="BA11" s="27">
        <f t="shared" si="2"/>
        <v>145358.10904841928</v>
      </c>
      <c r="BC11" s="24">
        <f t="shared" si="3"/>
        <v>0.29086005081878319</v>
      </c>
      <c r="BD11" s="24">
        <f t="shared" si="3"/>
        <v>0.29144850293064634</v>
      </c>
      <c r="BF11" s="86">
        <v>0.25884369879836938</v>
      </c>
      <c r="BG11" s="86">
        <v>0.25772970911195631</v>
      </c>
    </row>
    <row r="12" spans="1:59" x14ac:dyDescent="0.3">
      <c r="A12" s="6" t="s">
        <v>73</v>
      </c>
      <c r="B12" s="27">
        <v>272227.72657104302</v>
      </c>
      <c r="C12" s="27">
        <v>52277.4184349836</v>
      </c>
      <c r="E12" s="29" t="s">
        <v>73</v>
      </c>
      <c r="F12" s="27">
        <v>2416.03707623031</v>
      </c>
      <c r="G12" s="27">
        <v>3327.1228812204699</v>
      </c>
      <c r="H12" s="27">
        <v>77.282803176860398</v>
      </c>
      <c r="I12" s="27">
        <v>260.01097427757298</v>
      </c>
      <c r="J12" s="27">
        <v>2066.5452468900999</v>
      </c>
      <c r="K12" s="27">
        <v>105.858519375871</v>
      </c>
      <c r="L12" s="27">
        <v>821.63080661607103</v>
      </c>
      <c r="M12" s="27">
        <v>269379.01141178398</v>
      </c>
      <c r="N12" s="27">
        <v>51648.686152879498</v>
      </c>
      <c r="O12" s="27">
        <v>217730.32525890501</v>
      </c>
      <c r="P12" s="27">
        <v>264.63787783087201</v>
      </c>
      <c r="Q12" s="27">
        <v>52.817721412942198</v>
      </c>
      <c r="R12" s="27">
        <v>28657.705376521801</v>
      </c>
      <c r="S12" s="27">
        <v>65.437194177593298</v>
      </c>
      <c r="T12" s="27">
        <v>1489.14411547809</v>
      </c>
      <c r="U12" s="27">
        <v>36.649489133969297</v>
      </c>
      <c r="V12" s="27">
        <v>45.150095184554502</v>
      </c>
      <c r="W12" s="27">
        <v>3721.5242723369502</v>
      </c>
      <c r="X12" s="27">
        <v>7652.3610939334303</v>
      </c>
      <c r="Y12" s="27">
        <v>404.43538583640498</v>
      </c>
      <c r="Z12" s="27">
        <v>184.335223245534</v>
      </c>
      <c r="AA12" s="29"/>
      <c r="AB12" s="51">
        <f t="shared" si="0"/>
        <v>-1.0464456340069428E-2</v>
      </c>
      <c r="AC12" s="51">
        <f t="shared" si="0"/>
        <v>-1.2026842581870098E-2</v>
      </c>
      <c r="AD12" s="29"/>
      <c r="AE12" s="100">
        <v>159</v>
      </c>
      <c r="AF12" s="100" t="s">
        <v>73</v>
      </c>
      <c r="AG12" s="100">
        <v>239.45641464799999</v>
      </c>
      <c r="AH12" s="100">
        <v>349.581874685</v>
      </c>
      <c r="AI12" s="100">
        <v>7.2908079930399996</v>
      </c>
      <c r="AJ12" s="100">
        <v>25.4865146641</v>
      </c>
      <c r="AK12" s="100">
        <v>205.112499429</v>
      </c>
      <c r="AL12" s="100">
        <v>11.1587645401</v>
      </c>
      <c r="AM12" s="100">
        <v>82.442184968600003</v>
      </c>
      <c r="AN12" s="100">
        <v>20819.880006799998</v>
      </c>
      <c r="AO12" s="100">
        <v>22.571965042599999</v>
      </c>
      <c r="AP12" s="100">
        <v>5.2780067202399996</v>
      </c>
      <c r="AQ12" s="100">
        <v>2923.5082451200001</v>
      </c>
      <c r="AR12" s="100">
        <v>6.3387472992099996</v>
      </c>
      <c r="AS12" s="100">
        <v>148.13680174699999</v>
      </c>
      <c r="AT12" s="100">
        <v>3.7717238444399999</v>
      </c>
      <c r="AU12" s="100">
        <v>3.9468522445400001</v>
      </c>
      <c r="AV12" s="100">
        <v>370.117675367</v>
      </c>
      <c r="AW12" s="100">
        <v>755.69955718999995</v>
      </c>
      <c r="AX12" s="100">
        <v>42.723175617199999</v>
      </c>
      <c r="AY12" s="100">
        <v>18.6945451572</v>
      </c>
      <c r="AZ12" s="27">
        <f t="shared" si="1"/>
        <v>26041.196363077266</v>
      </c>
      <c r="BA12" s="27">
        <f t="shared" si="2"/>
        <v>5221.3163562772679</v>
      </c>
      <c r="BC12" s="24">
        <f t="shared" si="3"/>
        <v>9.6671215127705726E-2</v>
      </c>
      <c r="BD12" s="24">
        <f t="shared" si="3"/>
        <v>0.10109291726845158</v>
      </c>
      <c r="BF12" s="86">
        <v>9.6956567654383249E-2</v>
      </c>
      <c r="BG12" s="86">
        <v>0.10182052972005989</v>
      </c>
    </row>
    <row r="13" spans="1:59" x14ac:dyDescent="0.3">
      <c r="A13" s="6" t="s">
        <v>86</v>
      </c>
      <c r="B13" s="27">
        <v>4232.3169279598897</v>
      </c>
      <c r="C13" s="27">
        <v>742.37739514673899</v>
      </c>
      <c r="E13" s="29" t="s">
        <v>86</v>
      </c>
      <c r="F13" s="27">
        <v>3.4901297971196503E-2</v>
      </c>
      <c r="G13" s="27">
        <v>5.5408159305985097E-2</v>
      </c>
      <c r="H13" s="27">
        <v>9.6625815021191995E-4</v>
      </c>
      <c r="I13" s="27">
        <v>6.9098739507377101E-4</v>
      </c>
      <c r="J13" s="27">
        <v>3.2102261391006102E-2</v>
      </c>
      <c r="K13" s="27">
        <v>1.52962383637295E-3</v>
      </c>
      <c r="L13" s="27">
        <v>1.24209130441971E-2</v>
      </c>
      <c r="M13" s="27">
        <v>5.1538928648511497</v>
      </c>
      <c r="N13" s="27">
        <v>0.78101225064347302</v>
      </c>
      <c r="O13" s="27">
        <v>4.3728806142076797</v>
      </c>
      <c r="P13" s="27">
        <v>4.7456206837634997E-3</v>
      </c>
      <c r="Q13" s="27">
        <v>8.9611369235602302E-4</v>
      </c>
      <c r="R13" s="27">
        <v>0.456660703164183</v>
      </c>
      <c r="S13" s="27">
        <v>2.9105254165357597E-4</v>
      </c>
      <c r="T13" s="27">
        <v>1.6695886726522099E-2</v>
      </c>
      <c r="U13" s="27">
        <v>4.1939802796563E-4</v>
      </c>
      <c r="V13" s="27">
        <v>9.30543825129385E-4</v>
      </c>
      <c r="W13" s="27">
        <v>4.18079994708907E-2</v>
      </c>
      <c r="X13" s="27">
        <v>0.11186334650594899</v>
      </c>
      <c r="Y13" s="27">
        <v>5.9540245925583102E-3</v>
      </c>
      <c r="Z13" s="27">
        <v>2.7280603184576301E-3</v>
      </c>
      <c r="AA13" s="29"/>
      <c r="AB13" s="51">
        <f t="shared" si="0"/>
        <v>-0.99878225261657427</v>
      </c>
      <c r="AC13" s="51">
        <f t="shared" si="0"/>
        <v>-0.99894795793116908</v>
      </c>
      <c r="AD13" s="29"/>
      <c r="AE13" s="100">
        <v>160</v>
      </c>
      <c r="AF13" s="100" t="s">
        <v>86</v>
      </c>
      <c r="AG13" s="100">
        <v>9.51200453402E-4</v>
      </c>
      <c r="AH13" s="100">
        <v>1.5178568268599999E-3</v>
      </c>
      <c r="AI13" s="100">
        <v>2.5277615943399999E-5</v>
      </c>
      <c r="AJ13" s="100">
        <v>1.8792403670399999E-5</v>
      </c>
      <c r="AK13" s="100">
        <v>8.6938316738500001E-4</v>
      </c>
      <c r="AL13" s="100">
        <v>4.23880823615E-5</v>
      </c>
      <c r="AM13" s="100">
        <v>3.3814735548699998E-4</v>
      </c>
      <c r="AN13" s="100">
        <v>0.11578669175300001</v>
      </c>
      <c r="AO13" s="100">
        <v>1.13280910227E-4</v>
      </c>
      <c r="AP13" s="100">
        <v>2.42729350318E-5</v>
      </c>
      <c r="AQ13" s="100">
        <v>1.2442081785600001E-2</v>
      </c>
      <c r="AR13" s="100">
        <v>7.9098306651600001E-6</v>
      </c>
      <c r="AS13" s="100">
        <v>4.5125800342400002E-4</v>
      </c>
      <c r="AT13" s="100">
        <v>1.1986943219999999E-5</v>
      </c>
      <c r="AU13" s="100">
        <v>2.5847032418599999E-5</v>
      </c>
      <c r="AV13" s="100">
        <v>1.1298182730600001E-3</v>
      </c>
      <c r="AW13" s="100">
        <v>3.0320446725400001E-3</v>
      </c>
      <c r="AX13" s="100">
        <v>1.6441308737799999E-4</v>
      </c>
      <c r="AY13" s="100">
        <v>7.4696247736700001E-5</v>
      </c>
      <c r="AZ13" s="27">
        <f t="shared" si="1"/>
        <v>0.13702734737941052</v>
      </c>
      <c r="BA13" s="27">
        <f t="shared" si="2"/>
        <v>2.1240655626410518E-2</v>
      </c>
      <c r="BC13" s="24">
        <f t="shared" si="3"/>
        <v>2.6587154792044369E-2</v>
      </c>
      <c r="BD13" s="24">
        <f t="shared" si="3"/>
        <v>2.7196315562157215E-2</v>
      </c>
      <c r="BF13" s="86">
        <v>3.0074458639719123E-2</v>
      </c>
      <c r="BG13" s="86">
        <v>2.9997631498801261E-2</v>
      </c>
    </row>
    <row r="14" spans="1:59" x14ac:dyDescent="0.3">
      <c r="A14" s="6" t="s">
        <v>87</v>
      </c>
      <c r="B14" s="27">
        <v>9797.1096384142802</v>
      </c>
      <c r="C14" s="27">
        <v>1851.4510612504901</v>
      </c>
      <c r="E14" s="29" t="s">
        <v>180</v>
      </c>
      <c r="F14" s="27">
        <v>19.499564807619102</v>
      </c>
      <c r="G14" s="27">
        <v>41.2787955047758</v>
      </c>
      <c r="H14" s="27">
        <v>0.36486351736415301</v>
      </c>
      <c r="I14" s="27">
        <v>0.56417037318738705</v>
      </c>
      <c r="J14" s="27">
        <v>17.974910189211599</v>
      </c>
      <c r="K14" s="27">
        <v>1.22555539388327</v>
      </c>
      <c r="L14" s="27">
        <v>7.4703326223427302</v>
      </c>
      <c r="M14" s="27">
        <v>2514.3330627600699</v>
      </c>
      <c r="N14" s="27">
        <v>491.74392691678003</v>
      </c>
      <c r="O14" s="27">
        <v>2022.58913584329</v>
      </c>
      <c r="P14" s="27">
        <v>0.66785848531446201</v>
      </c>
      <c r="Q14" s="27">
        <v>0.51455056024956303</v>
      </c>
      <c r="R14" s="27">
        <v>297.99037726593701</v>
      </c>
      <c r="S14" s="27">
        <v>0.150491211825592</v>
      </c>
      <c r="T14" s="27">
        <v>10.249595286518099</v>
      </c>
      <c r="U14" s="27">
        <v>0.32372223967547897</v>
      </c>
      <c r="V14" s="27">
        <v>0.225592585856247</v>
      </c>
      <c r="W14" s="27">
        <v>25.604711828348101</v>
      </c>
      <c r="X14" s="27">
        <v>61.104890292498197</v>
      </c>
      <c r="Y14" s="27">
        <v>4.7826931662229804</v>
      </c>
      <c r="Z14" s="27">
        <v>1.75125158594994</v>
      </c>
      <c r="AA14" s="29"/>
      <c r="AB14" s="51">
        <f t="shared" si="0"/>
        <v>-0.74335970959216202</v>
      </c>
      <c r="AC14" s="51">
        <f t="shared" si="0"/>
        <v>-0.73440079664614477</v>
      </c>
      <c r="AD14" s="29"/>
      <c r="AE14" s="100">
        <v>161</v>
      </c>
      <c r="AF14" s="100" t="s">
        <v>180</v>
      </c>
      <c r="AG14" s="100">
        <v>1.2616856968400001</v>
      </c>
      <c r="AH14" s="100">
        <v>2.7567123692800002</v>
      </c>
      <c r="AI14" s="100">
        <v>2.2075824185700001E-2</v>
      </c>
      <c r="AJ14" s="100">
        <v>2.65473747857E-2</v>
      </c>
      <c r="AK14" s="100">
        <v>1.1713190341099999</v>
      </c>
      <c r="AL14" s="100">
        <v>8.1532822794600002E-2</v>
      </c>
      <c r="AM14" s="100">
        <v>0.48844346225399998</v>
      </c>
      <c r="AN14" s="100">
        <v>133.02784106300001</v>
      </c>
      <c r="AO14" s="100">
        <v>3.5301577224E-2</v>
      </c>
      <c r="AP14" s="100">
        <v>3.3854954329099997E-2</v>
      </c>
      <c r="AQ14" s="100">
        <v>19.679569583599999</v>
      </c>
      <c r="AR14" s="100">
        <v>7.2971941461000001E-3</v>
      </c>
      <c r="AS14" s="100">
        <v>0.65140107777</v>
      </c>
      <c r="AT14" s="100">
        <v>2.1268341167599999E-2</v>
      </c>
      <c r="AU14" s="100">
        <v>1.45251355968E-2</v>
      </c>
      <c r="AV14" s="100">
        <v>1.62722856771</v>
      </c>
      <c r="AW14" s="100">
        <v>3.9501311108600001</v>
      </c>
      <c r="AX14" s="100">
        <v>0.31845020991900003</v>
      </c>
      <c r="AY14" s="100">
        <v>0.114840840842</v>
      </c>
      <c r="AZ14" s="27">
        <f t="shared" si="1"/>
        <v>165.29002624041465</v>
      </c>
      <c r="BA14" s="27">
        <f t="shared" ref="BA14:BA15" si="4">SUM(AG14:AY14)-AN14</f>
        <v>32.262185177414636</v>
      </c>
      <c r="BC14" s="24">
        <f t="shared" si="3"/>
        <v>6.573911336112731E-2</v>
      </c>
      <c r="BD14" s="24">
        <f t="shared" si="3"/>
        <v>6.5607694190953386E-2</v>
      </c>
      <c r="BF14" s="86">
        <v>9.004024576029529E-2</v>
      </c>
      <c r="BG14" s="86">
        <v>9.1143722544113445E-2</v>
      </c>
    </row>
    <row r="15" spans="1:59" x14ac:dyDescent="0.3">
      <c r="A15" s="13" t="s">
        <v>88</v>
      </c>
      <c r="B15" s="27">
        <v>2984.2527363747799</v>
      </c>
      <c r="C15" s="27">
        <v>478.21769979994502</v>
      </c>
      <c r="E15" s="29" t="s">
        <v>88</v>
      </c>
      <c r="F15" s="27">
        <v>0.63361558006360197</v>
      </c>
      <c r="G15" s="27">
        <v>1.14250323803854</v>
      </c>
      <c r="H15" s="27">
        <v>1.59308685659484E-2</v>
      </c>
      <c r="I15" s="27">
        <v>1.03528486471888E-2</v>
      </c>
      <c r="J15" s="27">
        <v>0.592192077690879</v>
      </c>
      <c r="K15" s="27">
        <v>3.2181674079707998E-2</v>
      </c>
      <c r="L15" s="27">
        <v>0.234048358383351</v>
      </c>
      <c r="M15" s="27">
        <v>103.266844639296</v>
      </c>
      <c r="N15" s="27">
        <v>14.9942575705065</v>
      </c>
      <c r="O15" s="27">
        <v>88.272587068789406</v>
      </c>
      <c r="P15" s="27">
        <v>7.1227015437865401E-2</v>
      </c>
      <c r="Q15" s="27">
        <v>1.6825772031063099E-2</v>
      </c>
      <c r="R15" s="27">
        <v>8.9160702613028295</v>
      </c>
      <c r="S15" s="27">
        <v>4.0901576855878301E-3</v>
      </c>
      <c r="T15" s="27">
        <v>0.31246620038911499</v>
      </c>
      <c r="U15" s="27">
        <v>8.5149020321103105E-3</v>
      </c>
      <c r="V15" s="27">
        <v>1.51407970810804E-2</v>
      </c>
      <c r="W15" s="27">
        <v>0.78200214950643798</v>
      </c>
      <c r="X15" s="27">
        <v>2.02931518929435</v>
      </c>
      <c r="Y15" s="27">
        <v>0.125575213434966</v>
      </c>
      <c r="Z15" s="27">
        <v>5.2205266841934099E-2</v>
      </c>
      <c r="AA15" s="29"/>
      <c r="AB15" s="51">
        <f t="shared" si="0"/>
        <v>-0.96539607943369343</v>
      </c>
      <c r="AC15" s="51">
        <f t="shared" si="0"/>
        <v>-0.96864554035373618</v>
      </c>
      <c r="AD15" s="29"/>
      <c r="AE15" s="100">
        <v>162</v>
      </c>
      <c r="AF15" s="100" t="s">
        <v>88</v>
      </c>
      <c r="AG15" s="100">
        <v>0.16185885813000001</v>
      </c>
      <c r="AH15" s="100">
        <v>0.300044752759</v>
      </c>
      <c r="AI15" s="100">
        <v>3.9232824890600001E-3</v>
      </c>
      <c r="AJ15" s="100">
        <v>2.4448419625299998E-3</v>
      </c>
      <c r="AK15" s="100">
        <v>0.15151085744600001</v>
      </c>
      <c r="AL15" s="100">
        <v>8.4908258228899997E-3</v>
      </c>
      <c r="AM15" s="100">
        <v>6.0222414854599997E-2</v>
      </c>
      <c r="AN15" s="100">
        <v>22.174980753300002</v>
      </c>
      <c r="AO15" s="100">
        <v>1.6820360239799999E-2</v>
      </c>
      <c r="AP15" s="100">
        <v>4.3213796695200004E-3</v>
      </c>
      <c r="AQ15" s="100">
        <v>2.31268029187</v>
      </c>
      <c r="AR15" s="100">
        <v>9.6589424464399996E-4</v>
      </c>
      <c r="AS15" s="100">
        <v>7.9936906512699996E-2</v>
      </c>
      <c r="AT15" s="100">
        <v>2.2341256993800001E-3</v>
      </c>
      <c r="AU15" s="100">
        <v>3.6968126671700001E-3</v>
      </c>
      <c r="AV15" s="100">
        <v>0.20002494346499999</v>
      </c>
      <c r="AW15" s="100">
        <v>0.51744354687399996</v>
      </c>
      <c r="AX15" s="100">
        <v>3.31442023253E-2</v>
      </c>
      <c r="AY15" s="100">
        <v>1.35067577317E-2</v>
      </c>
      <c r="AZ15" s="27">
        <f t="shared" si="1"/>
        <v>26.048251808063295</v>
      </c>
      <c r="BA15" s="27">
        <f t="shared" si="4"/>
        <v>3.8732710547632934</v>
      </c>
      <c r="BC15" s="24">
        <f t="shared" si="3"/>
        <v>0.2522421586429609</v>
      </c>
      <c r="BD15" s="24">
        <f t="shared" si="3"/>
        <v>0.25831696144675842</v>
      </c>
      <c r="BF15" s="86">
        <v>0.29169993904015568</v>
      </c>
      <c r="BG15" s="86">
        <v>0.29125523148387866</v>
      </c>
    </row>
    <row r="16" spans="1:59" x14ac:dyDescent="0.3">
      <c r="A16" s="27"/>
    </row>
    <row r="17" spans="1:78" x14ac:dyDescent="0.3">
      <c r="A17" s="2"/>
    </row>
    <row r="18" spans="1:78" x14ac:dyDescent="0.3">
      <c r="A18" s="2" t="s">
        <v>339</v>
      </c>
      <c r="B18" s="1">
        <f>SUM(B3:B15)</f>
        <v>6071886.9873577347</v>
      </c>
      <c r="C18" s="1">
        <f>SUM(C3:C15)</f>
        <v>1104162.5296893341</v>
      </c>
      <c r="F18" s="1">
        <f>SUM(F3:F15)</f>
        <v>46117.285204433414</v>
      </c>
      <c r="G18" s="1">
        <f t="shared" ref="G18:Z18" si="5">SUM(G3:G15)</f>
        <v>85095.973862829458</v>
      </c>
      <c r="H18" s="1">
        <f t="shared" si="5"/>
        <v>1121.4000788481931</v>
      </c>
      <c r="I18" s="1">
        <f t="shared" si="5"/>
        <v>2106.0853402584912</v>
      </c>
      <c r="J18" s="1">
        <f t="shared" si="5"/>
        <v>42092.769443013189</v>
      </c>
      <c r="K18" s="1">
        <f t="shared" si="5"/>
        <v>2552.1852575315852</v>
      </c>
      <c r="L18" s="1">
        <f t="shared" si="5"/>
        <v>17061.498903008742</v>
      </c>
      <c r="M18" s="1">
        <f t="shared" si="5"/>
        <v>6062415.122571229</v>
      </c>
      <c r="N18" s="1">
        <f t="shared" si="5"/>
        <v>1102230.7110214478</v>
      </c>
      <c r="O18" s="1">
        <f t="shared" si="5"/>
        <v>4960184.4115497842</v>
      </c>
      <c r="P18" s="1">
        <f t="shared" si="5"/>
        <v>3680.8566182596642</v>
      </c>
      <c r="Q18" s="1">
        <f t="shared" si="5"/>
        <v>1174.53461838423</v>
      </c>
      <c r="R18" s="1">
        <f t="shared" si="5"/>
        <v>651178.00017751451</v>
      </c>
      <c r="S18" s="1">
        <f t="shared" si="5"/>
        <v>554.63849671037133</v>
      </c>
      <c r="T18" s="1">
        <f t="shared" si="5"/>
        <v>25094.322169026051</v>
      </c>
      <c r="U18" s="1">
        <f t="shared" si="5"/>
        <v>769.99219930113338</v>
      </c>
      <c r="V18" s="1">
        <f t="shared" si="5"/>
        <v>1002.1806316125142</v>
      </c>
      <c r="W18" s="1">
        <f t="shared" si="5"/>
        <v>62731.866646395065</v>
      </c>
      <c r="X18" s="1">
        <f t="shared" si="5"/>
        <v>146149.31543384187</v>
      </c>
      <c r="Y18" s="1">
        <f t="shared" si="5"/>
        <v>9864.1029919495977</v>
      </c>
      <c r="Z18" s="1">
        <f t="shared" si="5"/>
        <v>3883.7029485280259</v>
      </c>
      <c r="AA18" s="1"/>
      <c r="AD18" s="1"/>
      <c r="AG18" s="1">
        <f t="shared" ref="AG18:BA18" si="6">SUM(AG3:AG15)</f>
        <v>12317.862534628923</v>
      </c>
      <c r="AH18" s="1">
        <f t="shared" si="6"/>
        <v>24109.169102843065</v>
      </c>
      <c r="AI18" s="1">
        <f t="shared" si="6"/>
        <v>276.40169236373072</v>
      </c>
      <c r="AJ18" s="1">
        <f t="shared" si="6"/>
        <v>466.06927828511198</v>
      </c>
      <c r="AK18" s="1">
        <f t="shared" si="6"/>
        <v>11345.042847911123</v>
      </c>
      <c r="AL18" s="1">
        <f t="shared" si="6"/>
        <v>725.78145915518985</v>
      </c>
      <c r="AM18" s="1">
        <f t="shared" si="6"/>
        <v>4641.0934867898632</v>
      </c>
      <c r="AN18" s="1">
        <f t="shared" si="6"/>
        <v>1334241.9926093481</v>
      </c>
      <c r="AO18" s="1">
        <f t="shared" si="6"/>
        <v>819.65477267087408</v>
      </c>
      <c r="AP18" s="1">
        <f t="shared" si="6"/>
        <v>320.93401452347365</v>
      </c>
      <c r="AQ18" s="1">
        <f t="shared" si="6"/>
        <v>180200.40266360124</v>
      </c>
      <c r="AR18" s="1">
        <f t="shared" si="6"/>
        <v>120.40149203692141</v>
      </c>
      <c r="AS18" s="1">
        <f t="shared" si="6"/>
        <v>6632.0424559187868</v>
      </c>
      <c r="AT18" s="1">
        <f t="shared" si="6"/>
        <v>220.78245602659018</v>
      </c>
      <c r="AU18" s="1">
        <f t="shared" si="6"/>
        <v>279.1889669326664</v>
      </c>
      <c r="AV18" s="1">
        <f t="shared" si="6"/>
        <v>16576.95291707445</v>
      </c>
      <c r="AW18" s="1">
        <f t="shared" si="6"/>
        <v>38952.618893736406</v>
      </c>
      <c r="AX18" s="1">
        <f t="shared" si="6"/>
        <v>2803.2788296295316</v>
      </c>
      <c r="AY18" s="1">
        <f t="shared" si="6"/>
        <v>1063.3338033028715</v>
      </c>
      <c r="AZ18" s="1">
        <f t="shared" si="6"/>
        <v>1636113.0042767792</v>
      </c>
      <c r="BA18" s="1">
        <f t="shared" si="6"/>
        <v>301871.01166743081</v>
      </c>
      <c r="BC18" s="25"/>
      <c r="BD18" s="25"/>
    </row>
    <row r="19" spans="1:78" x14ac:dyDescent="0.3">
      <c r="B19" s="27"/>
      <c r="C19" s="27"/>
    </row>
    <row r="21" spans="1:78" s="27" customFormat="1" x14ac:dyDescent="0.3">
      <c r="A21" s="29"/>
      <c r="D21" s="29"/>
      <c r="E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</row>
    <row r="22" spans="1:78" s="27" customFormat="1" x14ac:dyDescent="0.3">
      <c r="A22" s="29"/>
      <c r="B22" s="29"/>
      <c r="C22" s="29"/>
      <c r="D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</row>
    <row r="23" spans="1:78" s="27" customFormat="1" x14ac:dyDescent="0.3">
      <c r="A23" s="29"/>
      <c r="B23" s="29"/>
      <c r="C23" s="29"/>
      <c r="D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</row>
    <row r="24" spans="1:78" s="27" customFormat="1" x14ac:dyDescent="0.3">
      <c r="A24" s="29"/>
      <c r="B24" s="29"/>
      <c r="C24" s="29"/>
      <c r="D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</row>
    <row r="25" spans="1:78" s="27" customFormat="1" x14ac:dyDescent="0.3">
      <c r="A25" s="29"/>
      <c r="B25" s="29"/>
      <c r="C25" s="29"/>
      <c r="D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</row>
    <row r="26" spans="1:78" s="27" customFormat="1" x14ac:dyDescent="0.3">
      <c r="A26" s="29"/>
      <c r="B26" s="29"/>
      <c r="C26" s="29"/>
      <c r="D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</row>
    <row r="27" spans="1:78" s="27" customFormat="1" x14ac:dyDescent="0.3">
      <c r="A27" s="29"/>
      <c r="B27" s="29"/>
      <c r="C27" s="29"/>
      <c r="D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</row>
    <row r="28" spans="1:78" s="27" customFormat="1" x14ac:dyDescent="0.3">
      <c r="A28" s="29"/>
      <c r="B28" s="29"/>
      <c r="C28" s="29"/>
      <c r="D28" s="2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</row>
    <row r="29" spans="1:78" s="27" customFormat="1" x14ac:dyDescent="0.3">
      <c r="A29" s="29"/>
      <c r="B29" s="29"/>
      <c r="C29" s="29"/>
      <c r="D29" s="2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</row>
    <row r="30" spans="1:78" s="27" customFormat="1" x14ac:dyDescent="0.3">
      <c r="A30" s="29"/>
      <c r="B30" s="29"/>
      <c r="C30" s="29"/>
      <c r="D30" s="2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</row>
    <row r="31" spans="1:78" s="27" customFormat="1" x14ac:dyDescent="0.3">
      <c r="A31" s="29"/>
      <c r="B31" s="29"/>
      <c r="C31" s="29"/>
      <c r="D31" s="2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</row>
    <row r="32" spans="1:78" s="27" customFormat="1" x14ac:dyDescent="0.3">
      <c r="A32" s="29"/>
      <c r="B32" s="29"/>
      <c r="C32" s="29"/>
      <c r="D32" s="2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</row>
    <row r="33" spans="1:78" s="27" customFormat="1" x14ac:dyDescent="0.3">
      <c r="A33" s="29"/>
      <c r="B33" s="29"/>
      <c r="C33" s="29"/>
      <c r="D33" s="2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</row>
    <row r="34" spans="1:78" s="27" customFormat="1" x14ac:dyDescent="0.3">
      <c r="A34" s="29"/>
      <c r="B34" s="29"/>
      <c r="C34" s="29"/>
      <c r="D34" s="2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</row>
    <row r="35" spans="1:78" s="27" customFormat="1" x14ac:dyDescent="0.3">
      <c r="A35" s="29"/>
      <c r="B35" s="29"/>
      <c r="C35" s="29"/>
      <c r="D35" s="2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</row>
    <row r="36" spans="1:78" s="27" customFormat="1" x14ac:dyDescent="0.3">
      <c r="A36" s="29"/>
      <c r="B36" s="29"/>
      <c r="C36" s="29"/>
      <c r="D36" s="29"/>
      <c r="E36" s="2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</row>
    <row r="37" spans="1:78" s="27" customFormat="1" x14ac:dyDescent="0.3">
      <c r="A37" s="29"/>
      <c r="B37" s="29"/>
      <c r="C37" s="29"/>
      <c r="D37" s="29"/>
      <c r="E37" s="2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</row>
    <row r="38" spans="1:78" s="27" customFormat="1" x14ac:dyDescent="0.3">
      <c r="A38" s="29"/>
      <c r="B38" s="29"/>
      <c r="C38" s="29"/>
      <c r="D38" s="29"/>
      <c r="E38" s="2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</row>
    <row r="39" spans="1:78" s="27" customFormat="1" x14ac:dyDescent="0.3">
      <c r="A39" s="29"/>
      <c r="B39" s="29"/>
      <c r="C39" s="29"/>
      <c r="D39" s="29"/>
      <c r="E39" s="2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</row>
    <row r="40" spans="1:78" s="27" customFormat="1" x14ac:dyDescent="0.3">
      <c r="A40" s="29"/>
      <c r="B40" s="29"/>
      <c r="C40" s="29"/>
      <c r="D40" s="29"/>
      <c r="E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</row>
    <row r="41" spans="1:78" s="27" customFormat="1" x14ac:dyDescent="0.3">
      <c r="A41" s="29"/>
      <c r="B41" s="29"/>
      <c r="C41" s="29"/>
      <c r="D41" s="29"/>
      <c r="E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</row>
    <row r="42" spans="1:78" s="27" customFormat="1" x14ac:dyDescent="0.3">
      <c r="A42" s="29"/>
      <c r="B42" s="29"/>
      <c r="C42" s="29"/>
      <c r="D42" s="29"/>
      <c r="E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</row>
    <row r="43" spans="1:78" s="27" customFormat="1" x14ac:dyDescent="0.3">
      <c r="A43" s="29"/>
      <c r="B43" s="29"/>
      <c r="C43" s="29"/>
      <c r="D43" s="29"/>
      <c r="E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</row>
    <row r="44" spans="1:78" s="27" customFormat="1" x14ac:dyDescent="0.3">
      <c r="A44" s="29"/>
      <c r="B44" s="29"/>
      <c r="C44" s="29"/>
      <c r="D44" s="29"/>
      <c r="E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</row>
    <row r="45" spans="1:78" s="27" customFormat="1" x14ac:dyDescent="0.3">
      <c r="A45" s="29"/>
      <c r="B45" s="29"/>
      <c r="C45" s="29"/>
      <c r="D45" s="29"/>
      <c r="E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</row>
    <row r="46" spans="1:78" s="27" customFormat="1" x14ac:dyDescent="0.3">
      <c r="A46" s="29"/>
      <c r="B46" s="29"/>
      <c r="C46" s="29"/>
      <c r="D46" s="29"/>
      <c r="E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</row>
    <row r="47" spans="1:78" s="27" customFormat="1" x14ac:dyDescent="0.3">
      <c r="A47" s="29"/>
      <c r="B47" s="29"/>
      <c r="C47" s="29"/>
      <c r="D47" s="29"/>
      <c r="E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</row>
    <row r="48" spans="1:78" s="27" customFormat="1" x14ac:dyDescent="0.3">
      <c r="A48" s="29"/>
      <c r="B48" s="29"/>
      <c r="C48" s="29"/>
      <c r="D48" s="29"/>
      <c r="E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</row>
    <row r="49" spans="1:78" s="27" customFormat="1" x14ac:dyDescent="0.3">
      <c r="A49" s="29"/>
      <c r="B49" s="29"/>
      <c r="C49" s="29"/>
      <c r="D49" s="29"/>
      <c r="E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</row>
    <row r="50" spans="1:78" s="27" customFormat="1" x14ac:dyDescent="0.3">
      <c r="A50" s="29"/>
      <c r="B50" s="29"/>
      <c r="C50" s="29"/>
      <c r="D50" s="29"/>
      <c r="E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</row>
    <row r="51" spans="1:78" s="27" customFormat="1" x14ac:dyDescent="0.3">
      <c r="A51" s="29"/>
      <c r="B51" s="29"/>
      <c r="C51" s="29"/>
      <c r="D51" s="29"/>
      <c r="E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</row>
    <row r="52" spans="1:78" s="27" customFormat="1" x14ac:dyDescent="0.3">
      <c r="A52" s="29"/>
      <c r="B52" s="29"/>
      <c r="C52" s="29"/>
      <c r="D52" s="29"/>
      <c r="E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</row>
    <row r="53" spans="1:78" s="27" customFormat="1" x14ac:dyDescent="0.3">
      <c r="A53" s="29"/>
      <c r="B53" s="29"/>
      <c r="C53" s="29"/>
      <c r="D53" s="29"/>
      <c r="E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</row>
    <row r="54" spans="1:78" s="27" customFormat="1" x14ac:dyDescent="0.3">
      <c r="A54" s="29"/>
      <c r="B54" s="29"/>
      <c r="C54" s="29"/>
      <c r="D54" s="29"/>
      <c r="E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</row>
    <row r="55" spans="1:78" s="27" customFormat="1" x14ac:dyDescent="0.3">
      <c r="A55" s="29"/>
      <c r="B55" s="29"/>
      <c r="C55" s="29"/>
      <c r="D55" s="29"/>
      <c r="E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</row>
    <row r="56" spans="1:78" s="27" customFormat="1" x14ac:dyDescent="0.3">
      <c r="A56" s="29"/>
      <c r="B56" s="29"/>
      <c r="C56" s="29"/>
      <c r="D56" s="29"/>
      <c r="E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</row>
    <row r="57" spans="1:78" s="27" customFormat="1" x14ac:dyDescent="0.3">
      <c r="A57" s="29"/>
      <c r="B57" s="29"/>
      <c r="C57" s="29"/>
      <c r="D57" s="29"/>
      <c r="E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</row>
    <row r="58" spans="1:78" s="27" customFormat="1" x14ac:dyDescent="0.3">
      <c r="A58" s="29"/>
      <c r="B58" s="29"/>
      <c r="C58" s="29"/>
      <c r="D58" s="29"/>
      <c r="E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</row>
    <row r="59" spans="1:78" s="27" customFormat="1" x14ac:dyDescent="0.3">
      <c r="A59" s="29"/>
      <c r="B59" s="29"/>
      <c r="C59" s="29"/>
      <c r="D59" s="29"/>
      <c r="E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</row>
    <row r="60" spans="1:78" s="27" customFormat="1" x14ac:dyDescent="0.3">
      <c r="A60" s="29"/>
      <c r="B60" s="29"/>
      <c r="C60" s="29"/>
      <c r="D60" s="29"/>
      <c r="E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</row>
    <row r="61" spans="1:78" s="27" customFormat="1" x14ac:dyDescent="0.3">
      <c r="A61" s="29"/>
      <c r="B61" s="29"/>
      <c r="C61" s="29"/>
      <c r="D61" s="29"/>
      <c r="E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</row>
    <row r="62" spans="1:78" s="27" customFormat="1" x14ac:dyDescent="0.3">
      <c r="A62" s="29"/>
      <c r="B62" s="29"/>
      <c r="C62" s="29"/>
      <c r="D62" s="29"/>
      <c r="E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</row>
    <row r="63" spans="1:78" s="27" customFormat="1" x14ac:dyDescent="0.3">
      <c r="A63" s="29"/>
      <c r="B63" s="29"/>
      <c r="C63" s="29"/>
      <c r="D63" s="29"/>
      <c r="E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</row>
    <row r="64" spans="1:78" s="27" customFormat="1" x14ac:dyDescent="0.3">
      <c r="A64" s="29"/>
      <c r="B64" s="29"/>
      <c r="C64" s="29"/>
      <c r="D64" s="29"/>
      <c r="E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</row>
    <row r="65" spans="1:78" s="27" customFormat="1" x14ac:dyDescent="0.3">
      <c r="A65" s="29"/>
      <c r="B65" s="29"/>
      <c r="C65" s="29"/>
      <c r="D65" s="29"/>
      <c r="E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</row>
    <row r="66" spans="1:78" s="27" customFormat="1" x14ac:dyDescent="0.3">
      <c r="A66" s="29"/>
      <c r="B66" s="29"/>
      <c r="C66" s="29"/>
      <c r="D66" s="29"/>
      <c r="E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</row>
    <row r="67" spans="1:78" s="27" customFormat="1" x14ac:dyDescent="0.3">
      <c r="A67" s="29"/>
      <c r="B67" s="29"/>
      <c r="C67" s="29"/>
      <c r="D67" s="29"/>
      <c r="E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</row>
    <row r="68" spans="1:78" s="27" customFormat="1" x14ac:dyDescent="0.3">
      <c r="A68" s="29"/>
      <c r="B68" s="29"/>
      <c r="C68" s="29"/>
      <c r="D68" s="29"/>
      <c r="E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</row>
    <row r="69" spans="1:78" s="27" customFormat="1" x14ac:dyDescent="0.3">
      <c r="A69" s="29"/>
      <c r="B69" s="29"/>
      <c r="C69" s="29"/>
      <c r="D69" s="29"/>
      <c r="E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</row>
    <row r="70" spans="1:78" s="27" customFormat="1" x14ac:dyDescent="0.3">
      <c r="A70" s="29"/>
      <c r="B70" s="29"/>
      <c r="C70" s="29"/>
      <c r="D70" s="29"/>
      <c r="E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</row>
    <row r="71" spans="1:78" s="27" customFormat="1" x14ac:dyDescent="0.3">
      <c r="A71" s="29"/>
      <c r="B71" s="29"/>
      <c r="C71" s="29"/>
      <c r="D71" s="29"/>
      <c r="E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</row>
    <row r="72" spans="1:78" s="27" customFormat="1" x14ac:dyDescent="0.3">
      <c r="A72" s="29"/>
      <c r="B72" s="29"/>
      <c r="C72" s="29"/>
      <c r="D72" s="29"/>
      <c r="E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</row>
    <row r="73" spans="1:78" s="27" customFormat="1" x14ac:dyDescent="0.3">
      <c r="A73" s="29"/>
      <c r="B73" s="29"/>
      <c r="C73" s="29"/>
      <c r="D73" s="29"/>
      <c r="E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AV3" activePane="bottomRight" state="frozen"/>
      <selection activeCell="E24" sqref="E24"/>
      <selection pane="topRight" activeCell="E24" sqref="E24"/>
      <selection pane="bottomLeft" activeCell="E24" sqref="E24"/>
      <selection pane="bottomRight" activeCell="AN29" sqref="AN29"/>
    </sheetView>
  </sheetViews>
  <sheetFormatPr defaultColWidth="9.109375" defaultRowHeight="14.4" x14ac:dyDescent="0.3"/>
  <cols>
    <col min="1" max="1" width="19.6640625" style="99" customWidth="1"/>
    <col min="2" max="2" width="12.109375" style="99" customWidth="1"/>
    <col min="3" max="3" width="12.5546875" style="99" customWidth="1"/>
    <col min="4" max="4" width="9.109375" style="99"/>
    <col min="5" max="5" width="15.44140625" style="99" bestFit="1" customWidth="1"/>
    <col min="6" max="7" width="6.6640625" style="100" bestFit="1" customWidth="1"/>
    <col min="8" max="8" width="4.109375" style="100" bestFit="1" customWidth="1"/>
    <col min="9" max="9" width="5.6640625" style="100" bestFit="1" customWidth="1"/>
    <col min="10" max="10" width="6.6640625" style="100" bestFit="1" customWidth="1"/>
    <col min="11" max="11" width="5.88671875" style="100" bestFit="1" customWidth="1"/>
    <col min="12" max="12" width="5.6640625" style="100" bestFit="1" customWidth="1"/>
    <col min="13" max="13" width="9.33203125" style="100" bestFit="1" customWidth="1"/>
    <col min="14" max="14" width="7.6640625" style="100" bestFit="1" customWidth="1"/>
    <col min="15" max="15" width="9.33203125" style="100" bestFit="1" customWidth="1"/>
    <col min="16" max="16" width="5.6640625" style="100" bestFit="1" customWidth="1"/>
    <col min="17" max="17" width="5.33203125" style="100" bestFit="1" customWidth="1"/>
    <col min="18" max="18" width="8.6640625" style="100" bestFit="1" customWidth="1"/>
    <col min="19" max="19" width="4.88671875" style="100" bestFit="1" customWidth="1"/>
    <col min="20" max="20" width="7.88671875" style="100" bestFit="1" customWidth="1"/>
    <col min="21" max="21" width="5.88671875" style="100" bestFit="1" customWidth="1"/>
    <col min="22" max="22" width="6" style="100" bestFit="1" customWidth="1"/>
    <col min="23" max="24" width="6.6640625" style="100" bestFit="1" customWidth="1"/>
    <col min="25" max="26" width="5.6640625" style="100" bestFit="1" customWidth="1"/>
    <col min="27" max="27" width="12" style="100" customWidth="1"/>
    <col min="28" max="29" width="9.109375" style="100"/>
    <col min="30" max="30" width="12" style="100" customWidth="1"/>
    <col min="31" max="54" width="9.109375" style="100"/>
    <col min="55" max="16384" width="9.109375" style="99"/>
  </cols>
  <sheetData>
    <row r="1" spans="1:59" x14ac:dyDescent="0.3">
      <c r="B1" s="99" t="s">
        <v>482</v>
      </c>
      <c r="E1" s="99" t="s">
        <v>501</v>
      </c>
      <c r="AG1" s="99" t="s">
        <v>502</v>
      </c>
      <c r="BC1" s="99" t="s">
        <v>341</v>
      </c>
      <c r="BF1" s="99" t="s">
        <v>503</v>
      </c>
    </row>
    <row r="2" spans="1:59" x14ac:dyDescent="0.3">
      <c r="A2" s="99" t="s">
        <v>52</v>
      </c>
      <c r="B2" s="99" t="s">
        <v>311</v>
      </c>
      <c r="C2" s="99" t="s">
        <v>312</v>
      </c>
      <c r="E2" s="99" t="s">
        <v>227</v>
      </c>
      <c r="F2" s="100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100" t="s">
        <v>53</v>
      </c>
      <c r="O2" s="100" t="s">
        <v>157</v>
      </c>
      <c r="P2" s="100" t="s">
        <v>158</v>
      </c>
      <c r="Q2" s="100" t="s">
        <v>159</v>
      </c>
      <c r="R2" s="100" t="s">
        <v>160</v>
      </c>
      <c r="S2" s="100" t="s">
        <v>161</v>
      </c>
      <c r="T2" s="100" t="s">
        <v>162</v>
      </c>
      <c r="U2" s="100" t="s">
        <v>163</v>
      </c>
      <c r="V2" s="100" t="s">
        <v>164</v>
      </c>
      <c r="W2" s="100" t="s">
        <v>165</v>
      </c>
      <c r="X2" s="100" t="s">
        <v>166</v>
      </c>
      <c r="Y2" s="100" t="s">
        <v>167</v>
      </c>
      <c r="Z2" s="100" t="s">
        <v>168</v>
      </c>
      <c r="AA2" s="99"/>
      <c r="AB2" s="100" t="s">
        <v>54</v>
      </c>
      <c r="AC2" s="100" t="s">
        <v>53</v>
      </c>
      <c r="AD2" s="99"/>
      <c r="AE2" s="100" t="s">
        <v>313</v>
      </c>
      <c r="AF2" s="100" t="s">
        <v>177</v>
      </c>
      <c r="AG2" s="100" t="s">
        <v>149</v>
      </c>
      <c r="AH2" s="100" t="s">
        <v>151</v>
      </c>
      <c r="AI2" s="100" t="s">
        <v>152</v>
      </c>
      <c r="AJ2" s="100" t="s">
        <v>153</v>
      </c>
      <c r="AK2" s="100" t="s">
        <v>154</v>
      </c>
      <c r="AL2" s="100" t="s">
        <v>155</v>
      </c>
      <c r="AM2" s="100" t="s">
        <v>156</v>
      </c>
      <c r="AN2" s="100" t="s">
        <v>157</v>
      </c>
      <c r="AO2" s="100" t="s">
        <v>158</v>
      </c>
      <c r="AP2" s="100" t="s">
        <v>159</v>
      </c>
      <c r="AQ2" s="100" t="s">
        <v>160</v>
      </c>
      <c r="AR2" s="100" t="s">
        <v>161</v>
      </c>
      <c r="AS2" s="100" t="s">
        <v>162</v>
      </c>
      <c r="AT2" s="100" t="s">
        <v>163</v>
      </c>
      <c r="AU2" s="100" t="s">
        <v>164</v>
      </c>
      <c r="AV2" s="100" t="s">
        <v>165</v>
      </c>
      <c r="AW2" s="100" t="s">
        <v>166</v>
      </c>
      <c r="AX2" s="100" t="s">
        <v>167</v>
      </c>
      <c r="AY2" s="100" t="s">
        <v>168</v>
      </c>
      <c r="AZ2" s="100" t="s">
        <v>54</v>
      </c>
      <c r="BA2" s="100" t="s">
        <v>53</v>
      </c>
      <c r="BC2" s="100" t="s">
        <v>54</v>
      </c>
      <c r="BD2" s="100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100">
        <v>17.3142177110199</v>
      </c>
      <c r="C3" s="100">
        <v>4.08561294917111</v>
      </c>
      <c r="E3" s="99" t="s">
        <v>121</v>
      </c>
      <c r="F3" s="100">
        <v>0.23384635316942001</v>
      </c>
      <c r="G3" s="100">
        <v>6.4085413779989497E-2</v>
      </c>
      <c r="H3" s="100">
        <v>3.53124572826931E-3</v>
      </c>
      <c r="I3" s="100">
        <v>5.2314563865143201E-4</v>
      </c>
      <c r="J3" s="100">
        <v>0.15066490550438999</v>
      </c>
      <c r="K3" s="100">
        <v>1.0361343684033499E-3</v>
      </c>
      <c r="L3" s="100">
        <v>5.36221930918169E-2</v>
      </c>
      <c r="M3" s="100">
        <v>11.372701639844299</v>
      </c>
      <c r="N3" s="100">
        <v>2.6152759504866099</v>
      </c>
      <c r="O3" s="100">
        <v>8.7574256893577296</v>
      </c>
      <c r="P3" s="100">
        <v>2.0036377662769902E-3</v>
      </c>
      <c r="Q3" s="100">
        <v>3.40042743652067E-3</v>
      </c>
      <c r="R3" s="100">
        <v>1.32748017614929</v>
      </c>
      <c r="S3" s="100">
        <v>3.66197386310399E-3</v>
      </c>
      <c r="T3" s="100">
        <v>3.2173423557488201E-2</v>
      </c>
      <c r="U3" s="100">
        <v>1.43864745007909E-3</v>
      </c>
      <c r="V3" s="100">
        <v>1.48049700887911E-3</v>
      </c>
      <c r="W3" s="100">
        <v>8.0564291958090201E-2</v>
      </c>
      <c r="X3" s="100">
        <v>0.639283181820687</v>
      </c>
      <c r="Y3" s="100">
        <v>2.8786081196227799E-3</v>
      </c>
      <c r="Z3" s="100">
        <v>1.36016940756295E-2</v>
      </c>
      <c r="AA3" s="99"/>
      <c r="AB3" s="51">
        <f t="shared" ref="AB3:AC15" si="0">(M3-B3)/(B3+1E-50)</f>
        <v>-0.34315821657908524</v>
      </c>
      <c r="AC3" s="51">
        <f t="shared" si="0"/>
        <v>-0.35988161800368346</v>
      </c>
      <c r="AD3" s="99"/>
      <c r="AE3" s="100">
        <v>110</v>
      </c>
      <c r="AF3" s="100" t="s">
        <v>121</v>
      </c>
      <c r="AG3" s="100">
        <v>2.60066601762E-2</v>
      </c>
      <c r="AH3" s="100">
        <v>7.1271041671999999E-3</v>
      </c>
      <c r="AI3" s="100">
        <v>3.9271803082200003E-4</v>
      </c>
      <c r="AJ3" s="100">
        <v>5.8180444928100001E-5</v>
      </c>
      <c r="AK3" s="100">
        <v>1.6755967506399998E-2</v>
      </c>
      <c r="AL3" s="100">
        <v>1.1523219513400001E-4</v>
      </c>
      <c r="AM3" s="100">
        <v>5.9634956227699997E-3</v>
      </c>
      <c r="AN3" s="100">
        <v>0.99081699427699998</v>
      </c>
      <c r="AO3" s="100">
        <v>2.2283110128499999E-4</v>
      </c>
      <c r="AP3" s="100">
        <v>3.7817291346399999E-4</v>
      </c>
      <c r="AQ3" s="100">
        <v>0.147632874848</v>
      </c>
      <c r="AR3" s="100">
        <v>4.0726309376499999E-4</v>
      </c>
      <c r="AS3" s="100">
        <v>3.5780973186699998E-3</v>
      </c>
      <c r="AT3" s="100">
        <v>1.5999621987499999E-4</v>
      </c>
      <c r="AU3" s="100">
        <v>1.6465065221699999E-4</v>
      </c>
      <c r="AV3" s="100">
        <v>8.9597890413799994E-3</v>
      </c>
      <c r="AW3" s="100">
        <v>7.1096503759899995E-2</v>
      </c>
      <c r="AX3" s="100">
        <v>3.2013790372599997E-4</v>
      </c>
      <c r="AY3" s="100">
        <v>1.51269165385E-3</v>
      </c>
      <c r="AZ3" s="100">
        <f t="shared" ref="AZ3:AZ14" si="1">BA3+AN3</f>
        <v>1.2816693609265863</v>
      </c>
      <c r="BA3" s="100">
        <f t="shared" ref="BA3:BA13" si="2">SUM(AG3:AY3)-AN3</f>
        <v>0.29085236664958636</v>
      </c>
      <c r="BC3" s="86">
        <f t="shared" ref="BC3:BD15" si="3">AZ3/M3</f>
        <v>0.11269700037115661</v>
      </c>
      <c r="BD3" s="86">
        <f t="shared" si="3"/>
        <v>0.11121287854746995</v>
      </c>
      <c r="BF3" s="86">
        <v>0.14341788401969852</v>
      </c>
      <c r="BG3" s="86">
        <v>0.14982947164716637</v>
      </c>
    </row>
    <row r="4" spans="1:59" x14ac:dyDescent="0.3">
      <c r="A4" s="85" t="s">
        <v>77</v>
      </c>
      <c r="B4" s="100">
        <v>3075.3423110635299</v>
      </c>
      <c r="C4" s="100">
        <v>1109.35809866621</v>
      </c>
      <c r="E4" s="99" t="s">
        <v>77</v>
      </c>
      <c r="F4" s="100">
        <v>98.578627611788093</v>
      </c>
      <c r="G4" s="100">
        <v>27.015350893147499</v>
      </c>
      <c r="H4" s="100">
        <v>1.48860543902291</v>
      </c>
      <c r="I4" s="100">
        <v>0.220533705693987</v>
      </c>
      <c r="J4" s="100">
        <v>63.513709144220698</v>
      </c>
      <c r="K4" s="100">
        <v>0.436785064347404</v>
      </c>
      <c r="L4" s="100">
        <v>22.6047218814244</v>
      </c>
      <c r="M4" s="100">
        <v>3058.5805830989202</v>
      </c>
      <c r="N4" s="100">
        <v>1102.47928942674</v>
      </c>
      <c r="O4" s="100">
        <v>1956.10129367218</v>
      </c>
      <c r="P4" s="100">
        <v>0.84464377872208996</v>
      </c>
      <c r="Q4" s="100">
        <v>1.4334649541163</v>
      </c>
      <c r="R4" s="100">
        <v>559.60410048666995</v>
      </c>
      <c r="S4" s="100">
        <v>1.5437382236258299</v>
      </c>
      <c r="T4" s="100">
        <v>13.562800026455401</v>
      </c>
      <c r="U4" s="100">
        <v>0.60646528965977098</v>
      </c>
      <c r="V4" s="100">
        <v>0.62411120884935201</v>
      </c>
      <c r="W4" s="100">
        <v>33.962164707308901</v>
      </c>
      <c r="X4" s="100">
        <v>269.492112744368</v>
      </c>
      <c r="Y4" s="100">
        <v>1.2134850510094299</v>
      </c>
      <c r="Z4" s="100">
        <v>5.7338692163119998</v>
      </c>
      <c r="AA4" s="99"/>
      <c r="AB4" s="51">
        <f t="shared" si="0"/>
        <v>-5.4503617058528579E-3</v>
      </c>
      <c r="AC4" s="51">
        <f t="shared" si="0"/>
        <v>-6.2007112471080782E-3</v>
      </c>
      <c r="AD4" s="99"/>
      <c r="AE4" s="100">
        <v>111</v>
      </c>
      <c r="AF4" s="100" t="s">
        <v>77</v>
      </c>
      <c r="AG4" s="100">
        <v>35.666072853899998</v>
      </c>
      <c r="AH4" s="100">
        <v>9.7742591658800002</v>
      </c>
      <c r="AI4" s="100">
        <v>0.538581663185</v>
      </c>
      <c r="AJ4" s="100">
        <v>7.9789872084799998E-2</v>
      </c>
      <c r="AK4" s="100">
        <v>22.9794825205</v>
      </c>
      <c r="AL4" s="100">
        <v>0.15803182132599999</v>
      </c>
      <c r="AM4" s="100">
        <v>8.1784618569200003</v>
      </c>
      <c r="AN4" s="100">
        <v>753.13287228000002</v>
      </c>
      <c r="AO4" s="100">
        <v>0.305595212477</v>
      </c>
      <c r="AP4" s="100">
        <v>0.51863417863000005</v>
      </c>
      <c r="AQ4" s="100">
        <v>202.46679465400001</v>
      </c>
      <c r="AR4" s="100">
        <v>0.55852907151099995</v>
      </c>
      <c r="AS4" s="100">
        <v>4.9070769733899997</v>
      </c>
      <c r="AT4" s="100">
        <v>0.21942214211899999</v>
      </c>
      <c r="AU4" s="100">
        <v>0.225805327375</v>
      </c>
      <c r="AV4" s="100">
        <v>12.287640892900001</v>
      </c>
      <c r="AW4" s="100">
        <v>97.503222919099997</v>
      </c>
      <c r="AX4" s="100">
        <v>0.43904377753899998</v>
      </c>
      <c r="AY4" s="100">
        <v>2.0745367145200002</v>
      </c>
      <c r="AZ4" s="100">
        <f t="shared" si="1"/>
        <v>1152.0138538973567</v>
      </c>
      <c r="BA4" s="100">
        <f t="shared" si="2"/>
        <v>398.88098161735672</v>
      </c>
      <c r="BC4" s="86">
        <f t="shared" si="3"/>
        <v>0.3766498290949552</v>
      </c>
      <c r="BD4" s="86">
        <f t="shared" si="3"/>
        <v>0.3618036052402982</v>
      </c>
      <c r="BF4" s="86">
        <v>0.31183852428525283</v>
      </c>
      <c r="BG4" s="86">
        <v>0.31225965469160138</v>
      </c>
    </row>
    <row r="5" spans="1:59" x14ac:dyDescent="0.3">
      <c r="A5" s="85" t="s">
        <v>71</v>
      </c>
      <c r="B5" s="100">
        <v>599.74257636550101</v>
      </c>
      <c r="C5" s="100">
        <v>200.31963748386701</v>
      </c>
      <c r="E5" s="99" t="s">
        <v>71</v>
      </c>
      <c r="F5" s="100">
        <v>17.834610829194698</v>
      </c>
      <c r="G5" s="100">
        <v>4.8875713448612998</v>
      </c>
      <c r="H5" s="100">
        <v>0.26931457322675001</v>
      </c>
      <c r="I5" s="100">
        <v>3.9898661094705003E-2</v>
      </c>
      <c r="J5" s="100">
        <v>11.490764276493699</v>
      </c>
      <c r="K5" s="100">
        <v>7.9022906798084103E-2</v>
      </c>
      <c r="L5" s="100">
        <v>4.0895950006156401</v>
      </c>
      <c r="M5" s="100">
        <v>597.65544859076203</v>
      </c>
      <c r="N5" s="100">
        <v>199.458276637631</v>
      </c>
      <c r="O5" s="100">
        <v>398.19717195313001</v>
      </c>
      <c r="P5" s="100">
        <v>0.1528109497606</v>
      </c>
      <c r="Q5" s="100">
        <v>0.25934024766209701</v>
      </c>
      <c r="R5" s="100">
        <v>101.24243795691</v>
      </c>
      <c r="S5" s="100">
        <v>0.27929104750380501</v>
      </c>
      <c r="T5" s="100">
        <v>2.45375771710841</v>
      </c>
      <c r="U5" s="100">
        <v>0.10972102517881099</v>
      </c>
      <c r="V5" s="100">
        <v>0.112912957790671</v>
      </c>
      <c r="W5" s="100">
        <v>6.1443666689087602</v>
      </c>
      <c r="X5" s="100">
        <v>48.755956899904596</v>
      </c>
      <c r="Y5" s="100">
        <v>0.21954158607591601</v>
      </c>
      <c r="Z5" s="100">
        <v>1.0373619885426899</v>
      </c>
      <c r="AA5" s="99"/>
      <c r="AB5" s="51">
        <f t="shared" si="0"/>
        <v>-3.4800393652009392E-3</v>
      </c>
      <c r="AC5" s="51">
        <f t="shared" si="0"/>
        <v>-4.2999321337399152E-3</v>
      </c>
      <c r="AD5" s="99"/>
      <c r="AE5" s="100">
        <v>112</v>
      </c>
      <c r="AF5" s="100" t="s">
        <v>71</v>
      </c>
      <c r="AG5" s="100">
        <v>2.4447009551400001</v>
      </c>
      <c r="AH5" s="100">
        <v>0.669968324851</v>
      </c>
      <c r="AI5" s="100">
        <v>3.6916625999899998E-2</v>
      </c>
      <c r="AJ5" s="100">
        <v>5.46912955149E-3</v>
      </c>
      <c r="AK5" s="100">
        <v>1.5751091909499999</v>
      </c>
      <c r="AL5" s="100">
        <v>1.08321584413E-2</v>
      </c>
      <c r="AM5" s="100">
        <v>0.56058576597200005</v>
      </c>
      <c r="AN5" s="100">
        <v>61.778136973499997</v>
      </c>
      <c r="AO5" s="100">
        <v>2.0946765347200001E-2</v>
      </c>
      <c r="AP5" s="100">
        <v>3.55493420011E-2</v>
      </c>
      <c r="AQ5" s="100">
        <v>13.877915807899999</v>
      </c>
      <c r="AR5" s="100">
        <v>3.8283904994900003E-2</v>
      </c>
      <c r="AS5" s="100">
        <v>0.33635145004900002</v>
      </c>
      <c r="AT5" s="100">
        <v>1.5040106270999999E-2</v>
      </c>
      <c r="AU5" s="100">
        <v>1.5477636058800001E-2</v>
      </c>
      <c r="AV5" s="100">
        <v>0.84224597453000005</v>
      </c>
      <c r="AW5" s="100">
        <v>6.6832761981299997</v>
      </c>
      <c r="AX5" s="100">
        <v>3.0093884475900001E-2</v>
      </c>
      <c r="AY5" s="100">
        <v>0.14219736800499999</v>
      </c>
      <c r="AZ5" s="100">
        <f t="shared" si="1"/>
        <v>89.119097562168591</v>
      </c>
      <c r="BA5" s="100">
        <f t="shared" si="2"/>
        <v>27.340960588668594</v>
      </c>
      <c r="BC5" s="86">
        <f t="shared" si="3"/>
        <v>0.14911450698275472</v>
      </c>
      <c r="BD5" s="86">
        <f t="shared" si="3"/>
        <v>0.13707608954398376</v>
      </c>
      <c r="BF5" s="86">
        <v>0.11910805364562485</v>
      </c>
      <c r="BG5" s="86">
        <v>0.12429245169129428</v>
      </c>
    </row>
    <row r="6" spans="1:59" x14ac:dyDescent="0.3">
      <c r="A6" s="85" t="s">
        <v>122</v>
      </c>
      <c r="B6" s="100">
        <v>1602.1780437007301</v>
      </c>
      <c r="C6" s="100">
        <v>631.42551430995297</v>
      </c>
      <c r="E6" s="99" t="s">
        <v>122</v>
      </c>
      <c r="F6" s="100">
        <v>56.160312475624998</v>
      </c>
      <c r="G6" s="100">
        <v>15.3907133402779</v>
      </c>
      <c r="H6" s="100">
        <v>0.84805992861433999</v>
      </c>
      <c r="I6" s="100">
        <v>0.12563847289803001</v>
      </c>
      <c r="J6" s="100">
        <v>36.183883973610598</v>
      </c>
      <c r="K6" s="100">
        <v>0.248841136442952</v>
      </c>
      <c r="L6" s="100">
        <v>12.8779375137375</v>
      </c>
      <c r="M6" s="100">
        <v>1594.58770349673</v>
      </c>
      <c r="N6" s="100">
        <v>628.08432279820101</v>
      </c>
      <c r="O6" s="100">
        <v>966.50338069853501</v>
      </c>
      <c r="P6" s="100">
        <v>0.48119316322470101</v>
      </c>
      <c r="Q6" s="100">
        <v>0.81665063528387205</v>
      </c>
      <c r="R6" s="100">
        <v>318.80736980571697</v>
      </c>
      <c r="S6" s="100">
        <v>0.87947111105232001</v>
      </c>
      <c r="T6" s="100">
        <v>7.7267606978730896</v>
      </c>
      <c r="U6" s="100">
        <v>0.34550677410450997</v>
      </c>
      <c r="V6" s="100">
        <v>0.35555945333090799</v>
      </c>
      <c r="W6" s="100">
        <v>19.348321256303802</v>
      </c>
      <c r="X6" s="100">
        <v>153.53018002028199</v>
      </c>
      <c r="Y6" s="100">
        <v>0.69132654431014595</v>
      </c>
      <c r="Z6" s="100">
        <v>3.26659649551083</v>
      </c>
      <c r="AA6" s="99"/>
      <c r="AB6" s="51">
        <f t="shared" si="0"/>
        <v>-4.7375135577740332E-3</v>
      </c>
      <c r="AC6" s="51">
        <f t="shared" si="0"/>
        <v>-5.2915053890455251E-3</v>
      </c>
      <c r="AD6" s="99"/>
      <c r="AE6" s="100">
        <v>113</v>
      </c>
      <c r="AF6" s="100" t="s">
        <v>122</v>
      </c>
      <c r="AG6" s="100">
        <v>7.32190768183</v>
      </c>
      <c r="AH6" s="100">
        <v>2.0065629119100001</v>
      </c>
      <c r="AI6" s="100">
        <v>0.11056572141899999</v>
      </c>
      <c r="AJ6" s="100">
        <v>1.6380106358799999E-2</v>
      </c>
      <c r="AK6" s="100">
        <v>4.7174704032700001</v>
      </c>
      <c r="AL6" s="100">
        <v>3.2442439350100001E-2</v>
      </c>
      <c r="AM6" s="100">
        <v>1.6789608496599999</v>
      </c>
      <c r="AN6" s="100">
        <v>134.38614338900001</v>
      </c>
      <c r="AO6" s="100">
        <v>6.2735804212899995E-2</v>
      </c>
      <c r="AP6" s="100">
        <v>0.106470694628</v>
      </c>
      <c r="AQ6" s="100">
        <v>41.564517797500002</v>
      </c>
      <c r="AR6" s="100">
        <v>0.11466073668</v>
      </c>
      <c r="AS6" s="100">
        <v>1.0073764788199999</v>
      </c>
      <c r="AT6" s="100">
        <v>4.5045290302499999E-2</v>
      </c>
      <c r="AU6" s="100">
        <v>4.6355698104699999E-2</v>
      </c>
      <c r="AV6" s="100">
        <v>2.5225363557599998</v>
      </c>
      <c r="AW6" s="100">
        <v>20.0164895829</v>
      </c>
      <c r="AX6" s="100">
        <v>9.0131533199799996E-2</v>
      </c>
      <c r="AY6" s="100">
        <v>0.425882778505</v>
      </c>
      <c r="AZ6" s="100">
        <f t="shared" si="1"/>
        <v>216.27263625341084</v>
      </c>
      <c r="BA6" s="100">
        <f t="shared" si="2"/>
        <v>81.886492864410826</v>
      </c>
      <c r="BC6" s="86">
        <f t="shared" si="3"/>
        <v>0.13562918852262074</v>
      </c>
      <c r="BD6" s="86">
        <f t="shared" si="3"/>
        <v>0.13037499885301287</v>
      </c>
      <c r="BF6" s="86">
        <v>7.8728945827592475E-2</v>
      </c>
      <c r="BG6" s="86">
        <v>8.3976004268810509E-2</v>
      </c>
    </row>
    <row r="7" spans="1:59" x14ac:dyDescent="0.3">
      <c r="A7" s="85" t="s">
        <v>123</v>
      </c>
      <c r="B7" s="100">
        <v>24519.5499404851</v>
      </c>
      <c r="C7" s="100">
        <v>9782.8905365723804</v>
      </c>
      <c r="E7" s="99" t="s">
        <v>123</v>
      </c>
      <c r="F7" s="100">
        <v>867.71138135672402</v>
      </c>
      <c r="G7" s="100">
        <v>237.795535518951</v>
      </c>
      <c r="H7" s="100">
        <v>13.1030285904893</v>
      </c>
      <c r="I7" s="100">
        <v>1.94118361630979</v>
      </c>
      <c r="J7" s="100">
        <v>559.06223658907402</v>
      </c>
      <c r="K7" s="100">
        <v>3.8447236607053599</v>
      </c>
      <c r="L7" s="100">
        <v>198.97189555685901</v>
      </c>
      <c r="M7" s="100">
        <v>24337.352616984601</v>
      </c>
      <c r="N7" s="100">
        <v>9704.2794228927305</v>
      </c>
      <c r="O7" s="100">
        <v>14633.073194091899</v>
      </c>
      <c r="P7" s="100">
        <v>7.43475226512387</v>
      </c>
      <c r="Q7" s="100">
        <v>12.617728470112599</v>
      </c>
      <c r="R7" s="100">
        <v>4925.7660946009801</v>
      </c>
      <c r="S7" s="100">
        <v>13.588325687093599</v>
      </c>
      <c r="T7" s="100">
        <v>119.383088625312</v>
      </c>
      <c r="U7" s="100">
        <v>5.3382665328467702</v>
      </c>
      <c r="V7" s="100">
        <v>5.4935622841700402</v>
      </c>
      <c r="W7" s="100">
        <v>298.94294684957202</v>
      </c>
      <c r="X7" s="100">
        <v>2372.1323397296001</v>
      </c>
      <c r="Y7" s="100">
        <v>10.681394690563099</v>
      </c>
      <c r="Z7" s="100">
        <v>50.470938268227499</v>
      </c>
      <c r="AA7" s="99"/>
      <c r="AB7" s="51">
        <f t="shared" si="0"/>
        <v>-7.4306960748764164E-3</v>
      </c>
      <c r="AC7" s="51">
        <f t="shared" si="0"/>
        <v>-8.0355712236347618E-3</v>
      </c>
      <c r="AD7" s="99"/>
      <c r="AE7" s="100">
        <v>124</v>
      </c>
      <c r="AF7" s="100" t="s">
        <v>123</v>
      </c>
      <c r="AG7" s="100">
        <v>255.253083823</v>
      </c>
      <c r="AH7" s="100">
        <v>69.951902059899993</v>
      </c>
      <c r="AI7" s="100">
        <v>3.8544929588099999</v>
      </c>
      <c r="AJ7" s="100">
        <v>0.57103597047800003</v>
      </c>
      <c r="AK7" s="100">
        <v>164.45835173500001</v>
      </c>
      <c r="AL7" s="100">
        <v>1.13099386808</v>
      </c>
      <c r="AM7" s="100">
        <v>58.531185125100002</v>
      </c>
      <c r="AN7" s="100">
        <v>4159.4398631800004</v>
      </c>
      <c r="AO7" s="100">
        <v>2.1870676951100001</v>
      </c>
      <c r="AP7" s="100">
        <v>3.7117338689700001</v>
      </c>
      <c r="AQ7" s="100">
        <v>1449.00371455</v>
      </c>
      <c r="AR7" s="100">
        <v>3.9972515690899999</v>
      </c>
      <c r="AS7" s="100">
        <v>35.118710518599997</v>
      </c>
      <c r="AT7" s="100">
        <v>1.57034885302</v>
      </c>
      <c r="AU7" s="100">
        <v>1.61603174047</v>
      </c>
      <c r="AV7" s="100">
        <v>87.939539854000003</v>
      </c>
      <c r="AW7" s="100">
        <v>697.80594636399996</v>
      </c>
      <c r="AX7" s="100">
        <v>3.1421253557700002</v>
      </c>
      <c r="AY7" s="100">
        <v>14.846935476200001</v>
      </c>
      <c r="AZ7" s="100">
        <f t="shared" si="1"/>
        <v>7014.1303145655993</v>
      </c>
      <c r="BA7" s="100">
        <f t="shared" si="2"/>
        <v>2854.6904513855989</v>
      </c>
      <c r="BC7" s="86">
        <f t="shared" si="3"/>
        <v>0.28820432628611231</v>
      </c>
      <c r="BD7" s="86">
        <f t="shared" si="3"/>
        <v>0.29416820425134149</v>
      </c>
      <c r="BF7" s="86">
        <v>0.13575054181211776</v>
      </c>
      <c r="BG7" s="86">
        <v>0.1461999252618969</v>
      </c>
    </row>
    <row r="8" spans="1:59" x14ac:dyDescent="0.3">
      <c r="A8" s="85" t="s">
        <v>72</v>
      </c>
      <c r="B8" s="100">
        <v>57655.440643923801</v>
      </c>
      <c r="C8" s="100">
        <v>22663.881055213798</v>
      </c>
      <c r="E8" s="99" t="s">
        <v>72</v>
      </c>
      <c r="F8" s="100">
        <v>2014.57008624999</v>
      </c>
      <c r="G8" s="100">
        <v>552.09162105543999</v>
      </c>
      <c r="H8" s="100">
        <v>30.421369991495599</v>
      </c>
      <c r="I8" s="100">
        <v>4.5068752563031804</v>
      </c>
      <c r="J8" s="100">
        <v>1297.97875242789</v>
      </c>
      <c r="K8" s="100">
        <v>8.9262993297045199</v>
      </c>
      <c r="L8" s="100">
        <v>461.954138719235</v>
      </c>
      <c r="M8" s="100">
        <v>57348.9678968929</v>
      </c>
      <c r="N8" s="100">
        <v>22530.4862064638</v>
      </c>
      <c r="O8" s="100">
        <v>34818.4816904291</v>
      </c>
      <c r="P8" s="100">
        <v>17.261312490081899</v>
      </c>
      <c r="Q8" s="100">
        <v>29.2946429604876</v>
      </c>
      <c r="R8" s="100">
        <v>11436.182297699899</v>
      </c>
      <c r="S8" s="100">
        <v>31.548085563786799</v>
      </c>
      <c r="T8" s="100">
        <v>277.17250041285899</v>
      </c>
      <c r="U8" s="100">
        <v>12.3938877066199</v>
      </c>
      <c r="V8" s="100">
        <v>12.754435229778901</v>
      </c>
      <c r="W8" s="100">
        <v>694.05814459562203</v>
      </c>
      <c r="X8" s="100">
        <v>5507.3941477320404</v>
      </c>
      <c r="Y8" s="100">
        <v>24.799036183107098</v>
      </c>
      <c r="Z8" s="100">
        <v>117.17857285944901</v>
      </c>
      <c r="AA8" s="99"/>
      <c r="AB8" s="51">
        <f t="shared" si="0"/>
        <v>-5.3155910978749821E-3</v>
      </c>
      <c r="AC8" s="51">
        <f t="shared" si="0"/>
        <v>-5.8857901885833903E-3</v>
      </c>
      <c r="AD8" s="99"/>
      <c r="AE8" s="100">
        <v>135</v>
      </c>
      <c r="AF8" s="100" t="s">
        <v>72</v>
      </c>
      <c r="AG8" s="100">
        <v>914.98796832899995</v>
      </c>
      <c r="AH8" s="100">
        <v>250.75171314799999</v>
      </c>
      <c r="AI8" s="100">
        <v>13.816932294500001</v>
      </c>
      <c r="AJ8" s="100">
        <v>2.0469528886399999</v>
      </c>
      <c r="AK8" s="100">
        <v>589.52240224800005</v>
      </c>
      <c r="AL8" s="100">
        <v>4.0541949602600003</v>
      </c>
      <c r="AM8" s="100">
        <v>209.81266536800001</v>
      </c>
      <c r="AN8" s="100">
        <v>15448.2272976</v>
      </c>
      <c r="AO8" s="100">
        <v>7.8398293032200002</v>
      </c>
      <c r="AP8" s="100">
        <v>13.305194118599999</v>
      </c>
      <c r="AQ8" s="100">
        <v>5194.1427597000002</v>
      </c>
      <c r="AR8" s="100">
        <v>14.328669420800001</v>
      </c>
      <c r="AS8" s="100">
        <v>125.887597407</v>
      </c>
      <c r="AT8" s="100">
        <v>5.6291202051799996</v>
      </c>
      <c r="AU8" s="100">
        <v>5.7928764001299999</v>
      </c>
      <c r="AV8" s="100">
        <v>315.23075220800001</v>
      </c>
      <c r="AW8" s="100">
        <v>2501.3763902699998</v>
      </c>
      <c r="AX8" s="100">
        <v>11.263358033399999</v>
      </c>
      <c r="AY8" s="100">
        <v>53.220776474200001</v>
      </c>
      <c r="AZ8" s="100">
        <f t="shared" si="1"/>
        <v>25681.237450376932</v>
      </c>
      <c r="BA8" s="100">
        <f t="shared" si="2"/>
        <v>10233.010152776931</v>
      </c>
      <c r="BC8" s="86">
        <f t="shared" si="3"/>
        <v>0.44780644521012053</v>
      </c>
      <c r="BD8" s="86">
        <f t="shared" si="3"/>
        <v>0.45418505659417013</v>
      </c>
      <c r="BF8" s="86">
        <v>0.25474607213406247</v>
      </c>
      <c r="BG8" s="86">
        <v>0.26317054400972073</v>
      </c>
    </row>
    <row r="9" spans="1:59" x14ac:dyDescent="0.3">
      <c r="A9" s="85" t="s">
        <v>124</v>
      </c>
      <c r="B9" s="100">
        <v>111001.539955566</v>
      </c>
      <c r="C9" s="100">
        <v>33255.058943947297</v>
      </c>
      <c r="E9" s="99" t="s">
        <v>124</v>
      </c>
      <c r="F9" s="100">
        <v>2956.0562587223098</v>
      </c>
      <c r="G9" s="100">
        <v>810.10519761459796</v>
      </c>
      <c r="H9" s="100">
        <v>44.638415336232399</v>
      </c>
      <c r="I9" s="100">
        <v>6.6131037457850397</v>
      </c>
      <c r="J9" s="100">
        <v>1904.57254273935</v>
      </c>
      <c r="K9" s="100">
        <v>13.0979071296372</v>
      </c>
      <c r="L9" s="100">
        <v>677.84300666831905</v>
      </c>
      <c r="M9" s="100">
        <v>110473.927554219</v>
      </c>
      <c r="N9" s="100">
        <v>33059.843196673501</v>
      </c>
      <c r="O9" s="100">
        <v>77414.084357545595</v>
      </c>
      <c r="P9" s="100">
        <v>25.3281825296935</v>
      </c>
      <c r="Q9" s="100">
        <v>42.985154062953001</v>
      </c>
      <c r="R9" s="100">
        <v>16780.747309512299</v>
      </c>
      <c r="S9" s="100">
        <v>46.291722815302201</v>
      </c>
      <c r="T9" s="100">
        <v>406.705776708168</v>
      </c>
      <c r="U9" s="100">
        <v>18.186036920363499</v>
      </c>
      <c r="V9" s="100">
        <v>18.715097873421598</v>
      </c>
      <c r="W9" s="100">
        <v>1018.4173779374599</v>
      </c>
      <c r="X9" s="100">
        <v>8081.2109172825803</v>
      </c>
      <c r="Y9" s="100">
        <v>36.388608524060601</v>
      </c>
      <c r="Z9" s="100">
        <v>171.94058055093399</v>
      </c>
      <c r="AA9" s="99"/>
      <c r="AB9" s="51">
        <f t="shared" si="0"/>
        <v>-4.7531989336201987E-3</v>
      </c>
      <c r="AC9" s="51">
        <f t="shared" si="0"/>
        <v>-5.8702571420137933E-3</v>
      </c>
      <c r="AD9" s="99"/>
      <c r="AE9" s="100">
        <v>146</v>
      </c>
      <c r="AF9" s="100" t="s">
        <v>124</v>
      </c>
      <c r="AG9" s="100">
        <v>1407.6075197299999</v>
      </c>
      <c r="AH9" s="100">
        <v>385.75370419400002</v>
      </c>
      <c r="AI9" s="100">
        <v>21.255818336400001</v>
      </c>
      <c r="AJ9" s="100">
        <v>3.14901001991</v>
      </c>
      <c r="AK9" s="100">
        <v>906.91483831000005</v>
      </c>
      <c r="AL9" s="100">
        <v>6.2369293286099996</v>
      </c>
      <c r="AM9" s="100">
        <v>322.77351660599999</v>
      </c>
      <c r="AN9" s="100">
        <v>36757.855351400001</v>
      </c>
      <c r="AO9" s="100">
        <v>12.0607079574</v>
      </c>
      <c r="AP9" s="100">
        <v>20.468565465800001</v>
      </c>
      <c r="AQ9" s="100">
        <v>7990.6126847899995</v>
      </c>
      <c r="AR9" s="100">
        <v>22.043068826900001</v>
      </c>
      <c r="AS9" s="100">
        <v>193.66410822899999</v>
      </c>
      <c r="AT9" s="100">
        <v>8.6597772158699993</v>
      </c>
      <c r="AU9" s="100">
        <v>8.9116978967599998</v>
      </c>
      <c r="AV9" s="100">
        <v>484.94754993200002</v>
      </c>
      <c r="AW9" s="100">
        <v>3848.0901890999999</v>
      </c>
      <c r="AX9" s="100">
        <v>17.327427481299999</v>
      </c>
      <c r="AY9" s="100">
        <v>81.874261862500006</v>
      </c>
      <c r="AZ9" s="100">
        <f t="shared" si="1"/>
        <v>52500.206726682452</v>
      </c>
      <c r="BA9" s="100">
        <f t="shared" si="2"/>
        <v>15742.351375282451</v>
      </c>
      <c r="BC9" s="86">
        <f t="shared" si="3"/>
        <v>0.47522712271559381</v>
      </c>
      <c r="BD9" s="86">
        <f t="shared" si="3"/>
        <v>0.47617743622167136</v>
      </c>
      <c r="BF9" s="86">
        <v>0.3250200035249558</v>
      </c>
      <c r="BG9" s="86">
        <v>0.32652251077099304</v>
      </c>
    </row>
    <row r="10" spans="1:59" x14ac:dyDescent="0.3">
      <c r="A10" s="85" t="s">
        <v>125</v>
      </c>
      <c r="B10" s="100">
        <v>812974.80545907095</v>
      </c>
      <c r="C10" s="100">
        <v>179820.60798479401</v>
      </c>
      <c r="E10" s="99" t="s">
        <v>125</v>
      </c>
      <c r="F10" s="100">
        <v>16023.817333077501</v>
      </c>
      <c r="G10" s="100">
        <v>4391.3088450701898</v>
      </c>
      <c r="H10" s="100">
        <v>241.96999224777699</v>
      </c>
      <c r="I10" s="100">
        <v>35.847420278994903</v>
      </c>
      <c r="J10" s="100">
        <v>10324.052361186499</v>
      </c>
      <c r="K10" s="100">
        <v>70.999449442616395</v>
      </c>
      <c r="L10" s="100">
        <v>3674.3645712208599</v>
      </c>
      <c r="M10" s="100">
        <v>810412.89482054801</v>
      </c>
      <c r="N10" s="100">
        <v>179206.287036358</v>
      </c>
      <c r="O10" s="100">
        <v>631206.60778418905</v>
      </c>
      <c r="P10" s="100">
        <v>137.295557213027</v>
      </c>
      <c r="Q10" s="100">
        <v>233.00829260161899</v>
      </c>
      <c r="R10" s="100">
        <v>90962.760144303495</v>
      </c>
      <c r="S10" s="100">
        <v>250.93206389501501</v>
      </c>
      <c r="T10" s="100">
        <v>2204.6177180012801</v>
      </c>
      <c r="U10" s="100">
        <v>98.580403111272702</v>
      </c>
      <c r="V10" s="100">
        <v>101.448166995265</v>
      </c>
      <c r="W10" s="100">
        <v>5520.5026929678097</v>
      </c>
      <c r="X10" s="100">
        <v>43805.498419859199</v>
      </c>
      <c r="Y10" s="100">
        <v>197.25046482294101</v>
      </c>
      <c r="Z10" s="100">
        <v>932.03314006327298</v>
      </c>
      <c r="AA10" s="99"/>
      <c r="AB10" s="51">
        <f t="shared" si="0"/>
        <v>-3.1512792540677546E-3</v>
      </c>
      <c r="AC10" s="51">
        <f t="shared" si="0"/>
        <v>-3.4162989176855663E-3</v>
      </c>
      <c r="AD10" s="99"/>
      <c r="AE10" s="100">
        <v>147</v>
      </c>
      <c r="AF10" s="100" t="s">
        <v>125</v>
      </c>
      <c r="AG10" s="100">
        <v>8059.4733780300003</v>
      </c>
      <c r="AH10" s="100">
        <v>2208.6921742099998</v>
      </c>
      <c r="AI10" s="100">
        <v>121.703456714</v>
      </c>
      <c r="AJ10" s="100">
        <v>18.030141043699999</v>
      </c>
      <c r="AK10" s="100">
        <v>5192.6804270100001</v>
      </c>
      <c r="AL10" s="100">
        <v>35.710498301299999</v>
      </c>
      <c r="AM10" s="100">
        <v>1848.08942151</v>
      </c>
      <c r="AN10" s="100">
        <v>316358.96651300002</v>
      </c>
      <c r="AO10" s="100">
        <v>69.055438311000003</v>
      </c>
      <c r="AP10" s="100">
        <v>117.195919738</v>
      </c>
      <c r="AQ10" s="100">
        <v>45751.481627900001</v>
      </c>
      <c r="AR10" s="100">
        <v>126.210981563</v>
      </c>
      <c r="AS10" s="100">
        <v>1108.85363115</v>
      </c>
      <c r="AT10" s="100">
        <v>49.5828863351</v>
      </c>
      <c r="AU10" s="100">
        <v>51.025297542399997</v>
      </c>
      <c r="AV10" s="100">
        <v>2776.64178631</v>
      </c>
      <c r="AW10" s="100">
        <v>22032.8322697</v>
      </c>
      <c r="AX10" s="100">
        <v>99.210850316700004</v>
      </c>
      <c r="AY10" s="100">
        <v>468.783678952</v>
      </c>
      <c r="AZ10" s="100">
        <f t="shared" si="1"/>
        <v>406494.22037763719</v>
      </c>
      <c r="BA10" s="100">
        <f t="shared" si="2"/>
        <v>90135.253864637169</v>
      </c>
      <c r="BC10" s="86">
        <f t="shared" si="3"/>
        <v>0.50158903316518466</v>
      </c>
      <c r="BD10" s="86">
        <f t="shared" si="3"/>
        <v>0.50296926159934452</v>
      </c>
      <c r="BF10" s="86">
        <v>0.42736817993941384</v>
      </c>
      <c r="BG10" s="86">
        <v>0.43075297529784429</v>
      </c>
    </row>
    <row r="11" spans="1:59" x14ac:dyDescent="0.3">
      <c r="A11" s="85" t="s">
        <v>126</v>
      </c>
      <c r="B11" s="100">
        <v>433781.88581881399</v>
      </c>
      <c r="C11" s="100">
        <v>96691.392596483798</v>
      </c>
      <c r="E11" s="99" t="s">
        <v>126</v>
      </c>
      <c r="F11" s="100">
        <v>8173.7024737157299</v>
      </c>
      <c r="G11" s="100">
        <v>2239.9974868813902</v>
      </c>
      <c r="H11" s="100">
        <v>123.42849159609101</v>
      </c>
      <c r="I11" s="100">
        <v>18.285675014567001</v>
      </c>
      <c r="J11" s="100">
        <v>5266.2800228742699</v>
      </c>
      <c r="K11" s="100">
        <v>36.216587609550402</v>
      </c>
      <c r="L11" s="100">
        <v>1874.2807597059</v>
      </c>
      <c r="M11" s="100">
        <v>415513.01948202099</v>
      </c>
      <c r="N11" s="100">
        <v>91412.881539705006</v>
      </c>
      <c r="O11" s="100">
        <v>324100.13794231601</v>
      </c>
      <c r="P11" s="100">
        <v>70.034171283575006</v>
      </c>
      <c r="Q11" s="100">
        <v>118.85698931287401</v>
      </c>
      <c r="R11" s="100">
        <v>46400.007525031797</v>
      </c>
      <c r="S11" s="100">
        <v>127.999837914648</v>
      </c>
      <c r="T11" s="100">
        <v>1124.5690880997799</v>
      </c>
      <c r="U11" s="100">
        <v>50.285673936727299</v>
      </c>
      <c r="V11" s="100">
        <v>51.748583085015603</v>
      </c>
      <c r="W11" s="100">
        <v>2816.0004643673501</v>
      </c>
      <c r="X11" s="100">
        <v>22345.142725994101</v>
      </c>
      <c r="Y11" s="100">
        <v>100.61703357325101</v>
      </c>
      <c r="Z11" s="100">
        <v>475.42794970838298</v>
      </c>
      <c r="AA11" s="99"/>
      <c r="AB11" s="51">
        <f t="shared" si="0"/>
        <v>-4.2115327850328232E-2</v>
      </c>
      <c r="AC11" s="51">
        <f t="shared" si="0"/>
        <v>-5.4591323126426318E-2</v>
      </c>
      <c r="AD11" s="99"/>
      <c r="AE11" s="100">
        <v>148</v>
      </c>
      <c r="AF11" s="100" t="s">
        <v>126</v>
      </c>
      <c r="AG11" s="100">
        <v>4300.1790375999999</v>
      </c>
      <c r="AH11" s="100">
        <v>1178.4605852699999</v>
      </c>
      <c r="AI11" s="100">
        <v>64.935588690700001</v>
      </c>
      <c r="AJ11" s="100">
        <v>9.6200868993499995</v>
      </c>
      <c r="AK11" s="100">
        <v>2770.5849274299999</v>
      </c>
      <c r="AL11" s="100">
        <v>19.0535446411</v>
      </c>
      <c r="AM11" s="100">
        <v>986.05888813199999</v>
      </c>
      <c r="AN11" s="100">
        <v>170816.685964</v>
      </c>
      <c r="AO11" s="100">
        <v>36.844931984200002</v>
      </c>
      <c r="AP11" s="100">
        <v>62.530566583599999</v>
      </c>
      <c r="AQ11" s="100">
        <v>24410.969989099998</v>
      </c>
      <c r="AR11" s="100">
        <v>67.340605306499995</v>
      </c>
      <c r="AS11" s="100">
        <v>591.63532436900005</v>
      </c>
      <c r="AT11" s="100">
        <v>26.4552382358</v>
      </c>
      <c r="AU11" s="100">
        <v>27.224845158400001</v>
      </c>
      <c r="AV11" s="100">
        <v>1481.4934217499999</v>
      </c>
      <c r="AW11" s="100">
        <v>11755.7461585</v>
      </c>
      <c r="AX11" s="100">
        <v>52.934527678499997</v>
      </c>
      <c r="AY11" s="100">
        <v>250.12226633700001</v>
      </c>
      <c r="AZ11" s="100">
        <f t="shared" si="1"/>
        <v>218908.87649766618</v>
      </c>
      <c r="BA11" s="100">
        <f t="shared" si="2"/>
        <v>48092.190533666173</v>
      </c>
      <c r="BC11" s="86">
        <f t="shared" si="3"/>
        <v>0.52683999353512012</v>
      </c>
      <c r="BD11" s="86">
        <f t="shared" si="3"/>
        <v>0.52609861677730207</v>
      </c>
      <c r="BF11" s="86">
        <v>0.35355600771311912</v>
      </c>
      <c r="BG11" s="86">
        <v>0.35616312453357807</v>
      </c>
    </row>
    <row r="12" spans="1:59" x14ac:dyDescent="0.3">
      <c r="A12" s="85" t="s">
        <v>73</v>
      </c>
      <c r="B12" s="100">
        <v>6785.6932892986797</v>
      </c>
      <c r="C12" s="100">
        <v>2156.0951126280502</v>
      </c>
      <c r="E12" s="99" t="s">
        <v>73</v>
      </c>
      <c r="F12" s="100">
        <v>74.725592417423101</v>
      </c>
      <c r="G12" s="100">
        <v>20.4784860671197</v>
      </c>
      <c r="H12" s="100">
        <v>1.1284037988392599</v>
      </c>
      <c r="I12" s="100">
        <v>0.16717156756670301</v>
      </c>
      <c r="J12" s="100">
        <v>48.145265350727797</v>
      </c>
      <c r="K12" s="100">
        <v>0.33109924131130902</v>
      </c>
      <c r="L12" s="100">
        <v>17.1350560869062</v>
      </c>
      <c r="M12" s="100">
        <v>2795.8401591192601</v>
      </c>
      <c r="N12" s="100">
        <v>835.712405525451</v>
      </c>
      <c r="O12" s="100">
        <v>1960.12775359381</v>
      </c>
      <c r="P12" s="100">
        <v>0.64026772845670898</v>
      </c>
      <c r="Q12" s="100">
        <v>1.08661446409497</v>
      </c>
      <c r="R12" s="100">
        <v>424.19665629039298</v>
      </c>
      <c r="S12" s="100">
        <v>1.1702014028671099</v>
      </c>
      <c r="T12" s="100">
        <v>10.2810263689324</v>
      </c>
      <c r="U12" s="100">
        <v>0.45971981471254503</v>
      </c>
      <c r="V12" s="100">
        <v>0.47309558184273298</v>
      </c>
      <c r="W12" s="100">
        <v>25.744388343171401</v>
      </c>
      <c r="X12" s="100">
        <v>204.28304890457801</v>
      </c>
      <c r="Y12" s="100">
        <v>0.91985867567254798</v>
      </c>
      <c r="Z12" s="100">
        <v>4.34645342083477</v>
      </c>
      <c r="AA12" s="99"/>
      <c r="AB12" s="51">
        <f t="shared" si="0"/>
        <v>-0.58798017535976521</v>
      </c>
      <c r="AC12" s="51">
        <f t="shared" si="0"/>
        <v>-0.61239538987368392</v>
      </c>
      <c r="AD12" s="99"/>
      <c r="AE12" s="100">
        <v>159</v>
      </c>
      <c r="AF12" s="100" t="s">
        <v>73</v>
      </c>
      <c r="AG12" s="100">
        <v>14.617768353400001</v>
      </c>
      <c r="AH12" s="100">
        <v>4.0059876906999996</v>
      </c>
      <c r="AI12" s="100">
        <v>0.22073811710300001</v>
      </c>
      <c r="AJ12" s="100">
        <v>3.2701941879099999E-2</v>
      </c>
      <c r="AK12" s="100">
        <v>9.4181588450600007</v>
      </c>
      <c r="AL12" s="100">
        <v>6.4769468873199995E-2</v>
      </c>
      <c r="AM12" s="100">
        <v>3.3519489944699998</v>
      </c>
      <c r="AN12" s="100">
        <v>330.186740063</v>
      </c>
      <c r="AO12" s="100">
        <v>0.12524843396499999</v>
      </c>
      <c r="AP12" s="100">
        <v>0.21256262781599999</v>
      </c>
      <c r="AQ12" s="100">
        <v>82.981173774300004</v>
      </c>
      <c r="AR12" s="100">
        <v>0.228913580807</v>
      </c>
      <c r="AS12" s="100">
        <v>2.0111693863400002</v>
      </c>
      <c r="AT12" s="100">
        <v>8.9930339018299998E-2</v>
      </c>
      <c r="AU12" s="100">
        <v>9.2546494576599997E-2</v>
      </c>
      <c r="AV12" s="100">
        <v>5.0360990624899999</v>
      </c>
      <c r="AW12" s="100">
        <v>39.9617737568</v>
      </c>
      <c r="AX12" s="100">
        <v>0.179942431081</v>
      </c>
      <c r="AY12" s="100">
        <v>0.850250511263</v>
      </c>
      <c r="AZ12" s="100">
        <f t="shared" si="1"/>
        <v>493.66842387294218</v>
      </c>
      <c r="BA12" s="100">
        <f t="shared" si="2"/>
        <v>163.48168380994218</v>
      </c>
      <c r="BC12" s="86">
        <f t="shared" si="3"/>
        <v>0.17657247760131489</v>
      </c>
      <c r="BD12" s="86">
        <f t="shared" si="3"/>
        <v>0.19561954893699787</v>
      </c>
      <c r="BF12" s="86">
        <v>0.13196445145851668</v>
      </c>
      <c r="BG12" s="86">
        <v>0.1376505244712263</v>
      </c>
    </row>
    <row r="13" spans="1:59" x14ac:dyDescent="0.3">
      <c r="A13" s="85" t="s">
        <v>86</v>
      </c>
      <c r="B13" s="100"/>
      <c r="C13" s="100"/>
      <c r="AA13" s="99"/>
      <c r="AB13" s="51">
        <f t="shared" si="0"/>
        <v>0</v>
      </c>
      <c r="AC13" s="51">
        <f t="shared" si="0"/>
        <v>0</v>
      </c>
      <c r="AD13" s="99"/>
      <c r="AZ13" s="100">
        <f t="shared" si="1"/>
        <v>0</v>
      </c>
      <c r="BA13" s="100">
        <f t="shared" si="2"/>
        <v>0</v>
      </c>
      <c r="BC13" s="86" t="e">
        <f t="shared" si="3"/>
        <v>#DIV/0!</v>
      </c>
      <c r="BD13" s="86" t="e">
        <f t="shared" si="3"/>
        <v>#DIV/0!</v>
      </c>
      <c r="BF13" s="86" t="e">
        <v>#DIV/0!</v>
      </c>
      <c r="BG13" s="86" t="e">
        <v>#DIV/0!</v>
      </c>
    </row>
    <row r="14" spans="1:59" x14ac:dyDescent="0.3">
      <c r="A14" s="85" t="s">
        <v>87</v>
      </c>
      <c r="B14" s="100"/>
      <c r="C14" s="100"/>
      <c r="AA14" s="99"/>
      <c r="AB14" s="51">
        <f t="shared" si="0"/>
        <v>0</v>
      </c>
      <c r="AC14" s="51">
        <f t="shared" si="0"/>
        <v>0</v>
      </c>
      <c r="AD14" s="99"/>
      <c r="AZ14" s="100">
        <f t="shared" si="1"/>
        <v>0</v>
      </c>
      <c r="BA14" s="100">
        <f t="shared" ref="BA14" si="4">SUM(AG14:AY14)-AN14</f>
        <v>0</v>
      </c>
      <c r="BC14" s="86" t="e">
        <f t="shared" si="3"/>
        <v>#DIV/0!</v>
      </c>
      <c r="BD14" s="86" t="e">
        <f t="shared" si="3"/>
        <v>#DIV/0!</v>
      </c>
      <c r="BF14" s="86" t="e">
        <v>#DIV/0!</v>
      </c>
      <c r="BG14" s="86" t="e">
        <v>#DIV/0!</v>
      </c>
    </row>
    <row r="15" spans="1:59" x14ac:dyDescent="0.3">
      <c r="A15" s="13" t="s">
        <v>88</v>
      </c>
      <c r="B15" s="100"/>
      <c r="C15" s="100"/>
      <c r="AA15" s="99"/>
      <c r="AB15" s="51">
        <f t="shared" si="0"/>
        <v>0</v>
      </c>
      <c r="AC15" s="51">
        <f t="shared" si="0"/>
        <v>0</v>
      </c>
      <c r="AD15" s="99"/>
      <c r="BC15" s="86" t="e">
        <f t="shared" si="3"/>
        <v>#DIV/0!</v>
      </c>
      <c r="BD15" s="86" t="e">
        <f t="shared" si="3"/>
        <v>#DIV/0!</v>
      </c>
      <c r="BF15" s="86">
        <v>0.41466812500411188</v>
      </c>
      <c r="BG15" s="86">
        <v>0.41466805654177852</v>
      </c>
    </row>
    <row r="16" spans="1:59" x14ac:dyDescent="0.3">
      <c r="A16" s="100"/>
    </row>
    <row r="17" spans="1:78" x14ac:dyDescent="0.3">
      <c r="A17" s="2"/>
    </row>
    <row r="18" spans="1:78" x14ac:dyDescent="0.3">
      <c r="A18" s="2" t="s">
        <v>339</v>
      </c>
      <c r="B18" s="1">
        <f>SUM(B3:B15)</f>
        <v>1452013.4922559992</v>
      </c>
      <c r="C18" s="1">
        <f>SUM(C3:C15)</f>
        <v>346315.11509304855</v>
      </c>
      <c r="F18" s="1">
        <f>SUM(F3:F15)</f>
        <v>30283.390522809455</v>
      </c>
      <c r="G18" s="1">
        <f t="shared" ref="G18:Z18" si="5">SUM(G3:G15)</f>
        <v>8299.1348931997545</v>
      </c>
      <c r="H18" s="1">
        <f t="shared" si="5"/>
        <v>457.29921274751683</v>
      </c>
      <c r="I18" s="1">
        <f t="shared" si="5"/>
        <v>67.748023464851983</v>
      </c>
      <c r="J18" s="1">
        <f t="shared" si="5"/>
        <v>19511.430203467644</v>
      </c>
      <c r="K18" s="1">
        <f t="shared" si="5"/>
        <v>134.18175165548203</v>
      </c>
      <c r="L18" s="1">
        <f t="shared" si="5"/>
        <v>6944.1753045469477</v>
      </c>
      <c r="M18" s="1">
        <f t="shared" si="5"/>
        <v>1426144.1989666109</v>
      </c>
      <c r="N18" s="1">
        <f t="shared" si="5"/>
        <v>338682.12697243149</v>
      </c>
      <c r="O18" s="1">
        <f t="shared" si="5"/>
        <v>1087462.0719941787</v>
      </c>
      <c r="P18" s="1">
        <f t="shared" si="5"/>
        <v>259.47489503943166</v>
      </c>
      <c r="Q18" s="1">
        <f t="shared" si="5"/>
        <v>440.36227813663993</v>
      </c>
      <c r="R18" s="1">
        <f t="shared" si="5"/>
        <v>171910.64141586429</v>
      </c>
      <c r="S18" s="1">
        <f t="shared" si="5"/>
        <v>474.23639963475779</v>
      </c>
      <c r="T18" s="1">
        <f t="shared" si="5"/>
        <v>4166.5046900813259</v>
      </c>
      <c r="U18" s="1">
        <f t="shared" si="5"/>
        <v>186.3071197589359</v>
      </c>
      <c r="V18" s="1">
        <f t="shared" si="5"/>
        <v>191.7270051664737</v>
      </c>
      <c r="W18" s="1">
        <f t="shared" si="5"/>
        <v>10433.201431985466</v>
      </c>
      <c r="X18" s="1">
        <f t="shared" si="5"/>
        <v>82788.079132348474</v>
      </c>
      <c r="Y18" s="1">
        <f t="shared" si="5"/>
        <v>372.78362825911051</v>
      </c>
      <c r="Z18" s="1">
        <f t="shared" si="5"/>
        <v>1761.4490642655423</v>
      </c>
      <c r="AA18" s="1"/>
      <c r="AD18" s="1"/>
      <c r="AG18" s="1">
        <f t="shared" ref="AG18:BA18" si="6">SUM(AG3:AG15)</f>
        <v>14997.577444016446</v>
      </c>
      <c r="AH18" s="1">
        <f t="shared" si="6"/>
        <v>4110.0739840794076</v>
      </c>
      <c r="AI18" s="1">
        <f t="shared" si="6"/>
        <v>226.47348384014771</v>
      </c>
      <c r="AJ18" s="1">
        <f t="shared" si="6"/>
        <v>33.551626052397111</v>
      </c>
      <c r="AK18" s="1">
        <f t="shared" si="6"/>
        <v>9662.8679236602857</v>
      </c>
      <c r="AL18" s="1">
        <f t="shared" si="6"/>
        <v>66.452352219535726</v>
      </c>
      <c r="AM18" s="1">
        <f t="shared" si="6"/>
        <v>3439.0415977037446</v>
      </c>
      <c r="AN18" s="1">
        <f t="shared" si="6"/>
        <v>544821.6496988798</v>
      </c>
      <c r="AO18" s="1">
        <f t="shared" si="6"/>
        <v>128.5027242980334</v>
      </c>
      <c r="AP18" s="1">
        <f t="shared" si="6"/>
        <v>218.08557479095859</v>
      </c>
      <c r="AQ18" s="1">
        <f t="shared" si="6"/>
        <v>85137.248810948557</v>
      </c>
      <c r="AR18" s="1">
        <f t="shared" si="6"/>
        <v>234.86137124337665</v>
      </c>
      <c r="AS18" s="1">
        <f t="shared" si="6"/>
        <v>2063.4249240595177</v>
      </c>
      <c r="AT18" s="1">
        <f t="shared" si="6"/>
        <v>92.266968718900671</v>
      </c>
      <c r="AU18" s="1">
        <f t="shared" si="6"/>
        <v>94.951098544927305</v>
      </c>
      <c r="AV18" s="1">
        <f t="shared" si="6"/>
        <v>5166.9505321287215</v>
      </c>
      <c r="AW18" s="1">
        <f t="shared" si="6"/>
        <v>41000.08681289469</v>
      </c>
      <c r="AX18" s="1">
        <f t="shared" si="6"/>
        <v>184.61782062986941</v>
      </c>
      <c r="AY18" s="1">
        <f t="shared" si="6"/>
        <v>872.34229916584695</v>
      </c>
      <c r="AZ18" s="1">
        <f t="shared" si="6"/>
        <v>712551.0270478751</v>
      </c>
      <c r="BA18" s="1">
        <f t="shared" si="6"/>
        <v>167729.37734899536</v>
      </c>
      <c r="BC18" s="25"/>
      <c r="BD18" s="25"/>
    </row>
    <row r="19" spans="1:78" x14ac:dyDescent="0.3">
      <c r="B19" s="100"/>
      <c r="C19" s="100"/>
    </row>
    <row r="21" spans="1:78" s="100" customFormat="1" x14ac:dyDescent="0.3">
      <c r="A21" s="99"/>
      <c r="D21" s="99"/>
      <c r="E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</row>
    <row r="22" spans="1:78" s="100" customFormat="1" x14ac:dyDescent="0.3">
      <c r="A22" s="99"/>
      <c r="B22" s="99"/>
      <c r="C22" s="99"/>
      <c r="D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</row>
    <row r="23" spans="1:78" s="100" customFormat="1" x14ac:dyDescent="0.3">
      <c r="A23" s="99"/>
      <c r="B23" s="99"/>
      <c r="C23" s="99"/>
      <c r="D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</row>
    <row r="24" spans="1:78" s="100" customFormat="1" x14ac:dyDescent="0.3">
      <c r="A24" s="99"/>
      <c r="B24" s="99"/>
      <c r="C24" s="99"/>
      <c r="D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</row>
    <row r="25" spans="1:78" s="100" customFormat="1" x14ac:dyDescent="0.3">
      <c r="A25" s="99"/>
      <c r="B25" s="99"/>
      <c r="C25" s="99"/>
      <c r="D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</row>
    <row r="26" spans="1:78" s="100" customFormat="1" x14ac:dyDescent="0.3">
      <c r="A26" s="99"/>
      <c r="B26" s="99"/>
      <c r="C26" s="99"/>
      <c r="D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</row>
    <row r="27" spans="1:78" s="100" customFormat="1" x14ac:dyDescent="0.3">
      <c r="A27" s="99"/>
      <c r="B27" s="99"/>
      <c r="C27" s="99"/>
      <c r="D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</row>
    <row r="28" spans="1:78" s="100" customFormat="1" x14ac:dyDescent="0.3">
      <c r="A28" s="99"/>
      <c r="B28" s="99"/>
      <c r="C28" s="99"/>
      <c r="D28" s="9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</row>
    <row r="29" spans="1:78" s="100" customFormat="1" x14ac:dyDescent="0.3">
      <c r="A29" s="99"/>
      <c r="B29" s="99"/>
      <c r="C29" s="99"/>
      <c r="D29" s="9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</row>
    <row r="30" spans="1:78" s="100" customFormat="1" x14ac:dyDescent="0.3">
      <c r="A30" s="99"/>
      <c r="B30" s="99"/>
      <c r="C30" s="99"/>
      <c r="D30" s="9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</row>
    <row r="31" spans="1:78" s="100" customFormat="1" x14ac:dyDescent="0.3">
      <c r="A31" s="99"/>
      <c r="B31" s="99"/>
      <c r="C31" s="99"/>
      <c r="D31" s="9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</row>
    <row r="32" spans="1:78" s="100" customFormat="1" x14ac:dyDescent="0.3">
      <c r="A32" s="99"/>
      <c r="B32" s="99"/>
      <c r="C32" s="99"/>
      <c r="D32" s="9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</row>
    <row r="33" spans="1:78" s="100" customFormat="1" x14ac:dyDescent="0.3">
      <c r="A33" s="99"/>
      <c r="B33" s="99"/>
      <c r="C33" s="99"/>
      <c r="D33" s="9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</row>
    <row r="34" spans="1:78" s="100" customFormat="1" x14ac:dyDescent="0.3">
      <c r="A34" s="99"/>
      <c r="B34" s="99"/>
      <c r="C34" s="99"/>
      <c r="D34" s="9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</row>
    <row r="35" spans="1:78" s="100" customFormat="1" x14ac:dyDescent="0.3">
      <c r="A35" s="99"/>
      <c r="B35" s="99"/>
      <c r="C35" s="99"/>
      <c r="D35" s="9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</row>
    <row r="36" spans="1:78" s="100" customFormat="1" x14ac:dyDescent="0.3">
      <c r="A36" s="99"/>
      <c r="B36" s="99"/>
      <c r="C36" s="99"/>
      <c r="D36" s="99"/>
      <c r="E36" s="9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</row>
    <row r="37" spans="1:78" s="100" customFormat="1" x14ac:dyDescent="0.3">
      <c r="A37" s="99"/>
      <c r="B37" s="99"/>
      <c r="C37" s="99"/>
      <c r="D37" s="99"/>
      <c r="E37" s="9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</row>
    <row r="38" spans="1:78" s="100" customFormat="1" x14ac:dyDescent="0.3">
      <c r="A38" s="99"/>
      <c r="B38" s="99"/>
      <c r="C38" s="99"/>
      <c r="D38" s="99"/>
      <c r="E38" s="9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</row>
    <row r="39" spans="1:78" s="100" customFormat="1" x14ac:dyDescent="0.3">
      <c r="A39" s="99"/>
      <c r="B39" s="99"/>
      <c r="C39" s="99"/>
      <c r="D39" s="99"/>
      <c r="E39" s="9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</row>
    <row r="40" spans="1:78" s="100" customFormat="1" x14ac:dyDescent="0.3">
      <c r="A40" s="99"/>
      <c r="B40" s="99"/>
      <c r="C40" s="99"/>
      <c r="D40" s="99"/>
      <c r="E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</row>
    <row r="41" spans="1:78" s="100" customFormat="1" x14ac:dyDescent="0.3">
      <c r="A41" s="99"/>
      <c r="B41" s="99"/>
      <c r="C41" s="99"/>
      <c r="D41" s="99"/>
      <c r="E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</row>
    <row r="42" spans="1:78" s="100" customFormat="1" x14ac:dyDescent="0.3">
      <c r="A42" s="99"/>
      <c r="B42" s="99"/>
      <c r="C42" s="99"/>
      <c r="D42" s="99"/>
      <c r="E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</row>
    <row r="43" spans="1:78" s="100" customFormat="1" x14ac:dyDescent="0.3">
      <c r="A43" s="99"/>
      <c r="B43" s="99"/>
      <c r="C43" s="99"/>
      <c r="D43" s="99"/>
      <c r="E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</row>
    <row r="44" spans="1:78" s="100" customFormat="1" x14ac:dyDescent="0.3">
      <c r="A44" s="99"/>
      <c r="B44" s="99"/>
      <c r="C44" s="99"/>
      <c r="D44" s="99"/>
      <c r="E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</row>
    <row r="45" spans="1:78" s="100" customFormat="1" x14ac:dyDescent="0.3">
      <c r="A45" s="99"/>
      <c r="B45" s="99"/>
      <c r="C45" s="99"/>
      <c r="D45" s="99"/>
      <c r="E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</row>
    <row r="46" spans="1:78" s="100" customFormat="1" x14ac:dyDescent="0.3">
      <c r="A46" s="99"/>
      <c r="B46" s="99"/>
      <c r="C46" s="99"/>
      <c r="D46" s="99"/>
      <c r="E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</row>
    <row r="47" spans="1:78" s="100" customFormat="1" x14ac:dyDescent="0.3">
      <c r="A47" s="99"/>
      <c r="B47" s="99"/>
      <c r="C47" s="99"/>
      <c r="D47" s="99"/>
      <c r="E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</row>
    <row r="48" spans="1:78" s="100" customFormat="1" x14ac:dyDescent="0.3">
      <c r="A48" s="99"/>
      <c r="B48" s="99"/>
      <c r="C48" s="99"/>
      <c r="D48" s="99"/>
      <c r="E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</row>
    <row r="49" spans="1:78" s="100" customFormat="1" x14ac:dyDescent="0.3">
      <c r="A49" s="99"/>
      <c r="B49" s="99"/>
      <c r="C49" s="99"/>
      <c r="D49" s="99"/>
      <c r="E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</row>
    <row r="50" spans="1:78" s="100" customFormat="1" x14ac:dyDescent="0.3">
      <c r="A50" s="99"/>
      <c r="B50" s="99"/>
      <c r="C50" s="99"/>
      <c r="D50" s="99"/>
      <c r="E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</row>
    <row r="51" spans="1:78" s="100" customFormat="1" x14ac:dyDescent="0.3">
      <c r="A51" s="99"/>
      <c r="B51" s="99"/>
      <c r="C51" s="99"/>
      <c r="D51" s="99"/>
      <c r="E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</row>
    <row r="52" spans="1:78" s="100" customFormat="1" x14ac:dyDescent="0.3">
      <c r="A52" s="99"/>
      <c r="B52" s="99"/>
      <c r="C52" s="99"/>
      <c r="D52" s="99"/>
      <c r="E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</row>
    <row r="53" spans="1:78" s="100" customFormat="1" x14ac:dyDescent="0.3">
      <c r="A53" s="99"/>
      <c r="B53" s="99"/>
      <c r="C53" s="99"/>
      <c r="D53" s="99"/>
      <c r="E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</row>
    <row r="54" spans="1:78" s="100" customFormat="1" x14ac:dyDescent="0.3">
      <c r="A54" s="99"/>
      <c r="B54" s="99"/>
      <c r="C54" s="99"/>
      <c r="D54" s="99"/>
      <c r="E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</row>
    <row r="55" spans="1:78" s="100" customFormat="1" x14ac:dyDescent="0.3">
      <c r="A55" s="99"/>
      <c r="B55" s="99"/>
      <c r="C55" s="99"/>
      <c r="D55" s="99"/>
      <c r="E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</row>
    <row r="56" spans="1:78" s="100" customFormat="1" x14ac:dyDescent="0.3">
      <c r="A56" s="99"/>
      <c r="B56" s="99"/>
      <c r="C56" s="99"/>
      <c r="D56" s="99"/>
      <c r="E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</row>
    <row r="57" spans="1:78" s="100" customFormat="1" x14ac:dyDescent="0.3">
      <c r="A57" s="99"/>
      <c r="B57" s="99"/>
      <c r="C57" s="99"/>
      <c r="D57" s="99"/>
      <c r="E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</row>
    <row r="58" spans="1:78" s="100" customFormat="1" x14ac:dyDescent="0.3">
      <c r="A58" s="99"/>
      <c r="B58" s="99"/>
      <c r="C58" s="99"/>
      <c r="D58" s="99"/>
      <c r="E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</row>
    <row r="59" spans="1:78" s="100" customFormat="1" x14ac:dyDescent="0.3">
      <c r="A59" s="99"/>
      <c r="B59" s="99"/>
      <c r="C59" s="99"/>
      <c r="D59" s="99"/>
      <c r="E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</row>
    <row r="60" spans="1:78" s="100" customFormat="1" x14ac:dyDescent="0.3">
      <c r="A60" s="99"/>
      <c r="B60" s="99"/>
      <c r="C60" s="99"/>
      <c r="D60" s="99"/>
      <c r="E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</row>
    <row r="61" spans="1:78" s="100" customFormat="1" x14ac:dyDescent="0.3">
      <c r="A61" s="99"/>
      <c r="B61" s="99"/>
      <c r="C61" s="99"/>
      <c r="D61" s="99"/>
      <c r="E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</row>
    <row r="62" spans="1:78" s="100" customFormat="1" x14ac:dyDescent="0.3">
      <c r="A62" s="99"/>
      <c r="B62" s="99"/>
      <c r="C62" s="99"/>
      <c r="D62" s="99"/>
      <c r="E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</row>
    <row r="63" spans="1:78" s="100" customFormat="1" x14ac:dyDescent="0.3">
      <c r="A63" s="99"/>
      <c r="B63" s="99"/>
      <c r="C63" s="99"/>
      <c r="D63" s="99"/>
      <c r="E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</row>
    <row r="64" spans="1:78" s="100" customFormat="1" x14ac:dyDescent="0.3">
      <c r="A64" s="99"/>
      <c r="B64" s="99"/>
      <c r="C64" s="99"/>
      <c r="D64" s="99"/>
      <c r="E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</row>
    <row r="65" spans="1:78" s="100" customFormat="1" x14ac:dyDescent="0.3">
      <c r="A65" s="99"/>
      <c r="B65" s="99"/>
      <c r="C65" s="99"/>
      <c r="D65" s="99"/>
      <c r="E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</row>
    <row r="66" spans="1:78" s="100" customFormat="1" x14ac:dyDescent="0.3">
      <c r="A66" s="99"/>
      <c r="B66" s="99"/>
      <c r="C66" s="99"/>
      <c r="D66" s="99"/>
      <c r="E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</row>
    <row r="67" spans="1:78" s="100" customFormat="1" x14ac:dyDescent="0.3">
      <c r="A67" s="99"/>
      <c r="B67" s="99"/>
      <c r="C67" s="99"/>
      <c r="D67" s="99"/>
      <c r="E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</row>
    <row r="68" spans="1:78" s="100" customFormat="1" x14ac:dyDescent="0.3">
      <c r="A68" s="99"/>
      <c r="B68" s="99"/>
      <c r="C68" s="99"/>
      <c r="D68" s="99"/>
      <c r="E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</row>
    <row r="69" spans="1:78" s="100" customFormat="1" x14ac:dyDescent="0.3">
      <c r="A69" s="99"/>
      <c r="B69" s="99"/>
      <c r="C69" s="99"/>
      <c r="D69" s="99"/>
      <c r="E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</row>
    <row r="70" spans="1:78" s="100" customFormat="1" x14ac:dyDescent="0.3">
      <c r="A70" s="99"/>
      <c r="B70" s="99"/>
      <c r="C70" s="99"/>
      <c r="D70" s="99"/>
      <c r="E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</row>
    <row r="71" spans="1:78" s="100" customFormat="1" x14ac:dyDescent="0.3">
      <c r="A71" s="99"/>
      <c r="B71" s="99"/>
      <c r="C71" s="99"/>
      <c r="D71" s="99"/>
      <c r="E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</row>
    <row r="72" spans="1:78" s="100" customFormat="1" x14ac:dyDescent="0.3">
      <c r="A72" s="99"/>
      <c r="B72" s="99"/>
      <c r="C72" s="99"/>
      <c r="D72" s="99"/>
      <c r="E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</row>
    <row r="73" spans="1:78" s="100" customFormat="1" x14ac:dyDescent="0.3">
      <c r="A73" s="99"/>
      <c r="B73" s="99"/>
      <c r="C73" s="99"/>
      <c r="D73" s="99"/>
      <c r="E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AD3" activePane="bottomRight" state="frozen"/>
      <selection activeCell="E24" sqref="E24"/>
      <selection pane="topRight" activeCell="E24" sqref="E24"/>
      <selection pane="bottomLeft" activeCell="E24" sqref="E24"/>
      <selection pane="bottomRight" activeCell="AG20" sqref="AG20"/>
    </sheetView>
  </sheetViews>
  <sheetFormatPr defaultColWidth="9.109375" defaultRowHeight="14.4" x14ac:dyDescent="0.3"/>
  <cols>
    <col min="1" max="1" width="19.6640625" style="99" customWidth="1"/>
    <col min="2" max="2" width="12.109375" style="99" customWidth="1"/>
    <col min="3" max="3" width="12.5546875" style="99" customWidth="1"/>
    <col min="4" max="4" width="9.109375" style="99"/>
    <col min="5" max="5" width="15.44140625" style="99" bestFit="1" customWidth="1"/>
    <col min="6" max="7" width="6.6640625" style="100" bestFit="1" customWidth="1"/>
    <col min="8" max="8" width="4.109375" style="100" bestFit="1" customWidth="1"/>
    <col min="9" max="9" width="5.6640625" style="100" bestFit="1" customWidth="1"/>
    <col min="10" max="10" width="6.6640625" style="100" bestFit="1" customWidth="1"/>
    <col min="11" max="11" width="5.88671875" style="100" bestFit="1" customWidth="1"/>
    <col min="12" max="12" width="5.6640625" style="100" bestFit="1" customWidth="1"/>
    <col min="13" max="13" width="9.33203125" style="100" bestFit="1" customWidth="1"/>
    <col min="14" max="14" width="7.6640625" style="100" bestFit="1" customWidth="1"/>
    <col min="15" max="15" width="9.33203125" style="100" bestFit="1" customWidth="1"/>
    <col min="16" max="16" width="5.6640625" style="100" bestFit="1" customWidth="1"/>
    <col min="17" max="17" width="5.33203125" style="100" bestFit="1" customWidth="1"/>
    <col min="18" max="18" width="8.6640625" style="100" bestFit="1" customWidth="1"/>
    <col min="19" max="19" width="4.88671875" style="100" bestFit="1" customWidth="1"/>
    <col min="20" max="20" width="7.88671875" style="100" bestFit="1" customWidth="1"/>
    <col min="21" max="21" width="5.88671875" style="100" bestFit="1" customWidth="1"/>
    <col min="22" max="22" width="6" style="100" bestFit="1" customWidth="1"/>
    <col min="23" max="24" width="6.6640625" style="100" bestFit="1" customWidth="1"/>
    <col min="25" max="26" width="5.6640625" style="100" bestFit="1" customWidth="1"/>
    <col min="27" max="27" width="12" style="100" customWidth="1"/>
    <col min="28" max="29" width="9.109375" style="100"/>
    <col min="30" max="30" width="12" style="100" customWidth="1"/>
    <col min="31" max="54" width="9.109375" style="100"/>
    <col min="55" max="16384" width="9.109375" style="99"/>
  </cols>
  <sheetData>
    <row r="1" spans="1:59" x14ac:dyDescent="0.3">
      <c r="B1" s="99" t="s">
        <v>482</v>
      </c>
      <c r="E1" s="99" t="s">
        <v>496</v>
      </c>
      <c r="AG1" s="99" t="s">
        <v>498</v>
      </c>
      <c r="BC1" s="99" t="s">
        <v>341</v>
      </c>
      <c r="BF1" s="99" t="s">
        <v>503</v>
      </c>
    </row>
    <row r="2" spans="1:59" x14ac:dyDescent="0.3">
      <c r="A2" s="99" t="s">
        <v>52</v>
      </c>
      <c r="B2" s="99" t="s">
        <v>311</v>
      </c>
      <c r="C2" s="99" t="s">
        <v>312</v>
      </c>
      <c r="E2" s="99" t="s">
        <v>227</v>
      </c>
      <c r="F2" s="100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100" t="s">
        <v>53</v>
      </c>
      <c r="O2" s="100" t="s">
        <v>157</v>
      </c>
      <c r="P2" s="100" t="s">
        <v>158</v>
      </c>
      <c r="Q2" s="100" t="s">
        <v>159</v>
      </c>
      <c r="R2" s="100" t="s">
        <v>160</v>
      </c>
      <c r="S2" s="100" t="s">
        <v>161</v>
      </c>
      <c r="T2" s="100" t="s">
        <v>162</v>
      </c>
      <c r="U2" s="100" t="s">
        <v>163</v>
      </c>
      <c r="V2" s="100" t="s">
        <v>164</v>
      </c>
      <c r="W2" s="100" t="s">
        <v>165</v>
      </c>
      <c r="X2" s="100" t="s">
        <v>166</v>
      </c>
      <c r="Y2" s="100" t="s">
        <v>167</v>
      </c>
      <c r="Z2" s="100" t="s">
        <v>168</v>
      </c>
      <c r="AA2" s="99"/>
      <c r="AB2" s="100" t="s">
        <v>54</v>
      </c>
      <c r="AC2" s="100" t="s">
        <v>53</v>
      </c>
      <c r="AD2" s="99"/>
      <c r="AE2" s="99" t="s">
        <v>313</v>
      </c>
      <c r="AF2" s="99" t="s">
        <v>177</v>
      </c>
      <c r="AG2" s="99" t="s">
        <v>149</v>
      </c>
      <c r="AH2" s="99" t="s">
        <v>151</v>
      </c>
      <c r="AI2" s="99" t="s">
        <v>152</v>
      </c>
      <c r="AJ2" s="99" t="s">
        <v>153</v>
      </c>
      <c r="AK2" s="99" t="s">
        <v>154</v>
      </c>
      <c r="AL2" s="99" t="s">
        <v>155</v>
      </c>
      <c r="AM2" s="99" t="s">
        <v>156</v>
      </c>
      <c r="AN2" s="99" t="s">
        <v>157</v>
      </c>
      <c r="AO2" s="99" t="s">
        <v>158</v>
      </c>
      <c r="AP2" s="99" t="s">
        <v>159</v>
      </c>
      <c r="AQ2" s="99" t="s">
        <v>160</v>
      </c>
      <c r="AR2" s="99" t="s">
        <v>161</v>
      </c>
      <c r="AS2" s="99" t="s">
        <v>162</v>
      </c>
      <c r="AT2" s="99" t="s">
        <v>163</v>
      </c>
      <c r="AU2" s="99" t="s">
        <v>164</v>
      </c>
      <c r="AV2" s="99" t="s">
        <v>165</v>
      </c>
      <c r="AW2" s="99" t="s">
        <v>166</v>
      </c>
      <c r="AX2" s="99" t="s">
        <v>167</v>
      </c>
      <c r="AY2" s="99" t="s">
        <v>168</v>
      </c>
      <c r="AZ2" s="100" t="s">
        <v>54</v>
      </c>
      <c r="BA2" s="100" t="s">
        <v>53</v>
      </c>
      <c r="BC2" s="100" t="s">
        <v>54</v>
      </c>
      <c r="BD2" s="100" t="s">
        <v>53</v>
      </c>
      <c r="BF2" s="100" t="s">
        <v>54</v>
      </c>
      <c r="BG2" s="100" t="s">
        <v>53</v>
      </c>
    </row>
    <row r="3" spans="1:59" x14ac:dyDescent="0.3">
      <c r="A3" s="26" t="s">
        <v>121</v>
      </c>
      <c r="B3" s="100">
        <v>17.3142177110199</v>
      </c>
      <c r="C3" s="100">
        <v>4.08561294917111</v>
      </c>
      <c r="E3" s="99" t="s">
        <v>121</v>
      </c>
      <c r="F3" s="100">
        <v>0.36394195715317101</v>
      </c>
      <c r="G3" s="100">
        <v>9.9737873752321599E-2</v>
      </c>
      <c r="H3" s="100">
        <v>5.4957569316070997E-3</v>
      </c>
      <c r="I3" s="100">
        <v>8.1419099544194297E-4</v>
      </c>
      <c r="J3" s="100">
        <v>0.23448470576563801</v>
      </c>
      <c r="K3" s="100">
        <v>1.6125725844232401E-3</v>
      </c>
      <c r="L3" s="100">
        <v>8.3453991567320807E-2</v>
      </c>
      <c r="M3" s="100">
        <v>17.261490301078801</v>
      </c>
      <c r="N3" s="100">
        <v>4.0702327075339602</v>
      </c>
      <c r="O3" s="100">
        <v>13.191257593544799</v>
      </c>
      <c r="P3" s="100">
        <v>3.118328447891E-3</v>
      </c>
      <c r="Q3" s="100">
        <v>5.2922029949789796E-3</v>
      </c>
      <c r="R3" s="100">
        <v>2.06599817291952</v>
      </c>
      <c r="S3" s="100">
        <v>5.6992627755088499E-3</v>
      </c>
      <c r="T3" s="100">
        <v>5.0072482062644301E-2</v>
      </c>
      <c r="U3" s="100">
        <v>2.23901234367852E-3</v>
      </c>
      <c r="V3" s="100">
        <v>2.3041419137221101E-3</v>
      </c>
      <c r="W3" s="100">
        <v>0.125384727150471</v>
      </c>
      <c r="X3" s="100">
        <v>0.99493454135595205</v>
      </c>
      <c r="Y3" s="100">
        <v>4.4800539151330599E-3</v>
      </c>
      <c r="Z3" s="100">
        <v>2.1168732904534301E-2</v>
      </c>
      <c r="AA3" s="99"/>
      <c r="AB3" s="51">
        <f t="shared" ref="AB3:AC15" si="0">(M3-B3)/(B3+1E-50)</f>
        <v>-3.0453244161033994E-3</v>
      </c>
      <c r="AC3" s="51">
        <f t="shared" si="0"/>
        <v>-3.7644881755796622E-3</v>
      </c>
      <c r="AD3" s="99"/>
      <c r="AE3" s="99">
        <v>110</v>
      </c>
      <c r="AF3" s="99" t="s">
        <v>121</v>
      </c>
      <c r="AG3" s="100">
        <v>6.0758233823499999E-2</v>
      </c>
      <c r="AH3" s="100">
        <v>1.6650744885800001E-2</v>
      </c>
      <c r="AI3" s="100">
        <v>9.1749010486899996E-4</v>
      </c>
      <c r="AJ3" s="100">
        <v>1.3592444871099999E-4</v>
      </c>
      <c r="AK3" s="100">
        <v>3.9146240425399999E-2</v>
      </c>
      <c r="AL3" s="100">
        <v>2.6921198226800001E-4</v>
      </c>
      <c r="AM3" s="100">
        <v>1.39322561812E-2</v>
      </c>
      <c r="AN3" s="100">
        <v>2.1254654283700001</v>
      </c>
      <c r="AO3" s="100">
        <v>5.2059065304500005E-4</v>
      </c>
      <c r="AP3" s="100">
        <v>8.8350902544800003E-4</v>
      </c>
      <c r="AQ3" s="100">
        <v>0.34490828300499998</v>
      </c>
      <c r="AR3" s="100">
        <v>9.5147114736300002E-4</v>
      </c>
      <c r="AS3" s="100">
        <v>8.3593536412599999E-3</v>
      </c>
      <c r="AT3" s="100">
        <v>3.7379223115099999E-4</v>
      </c>
      <c r="AU3" s="100">
        <v>3.84666180362E-4</v>
      </c>
      <c r="AV3" s="100">
        <v>2.09323664952E-2</v>
      </c>
      <c r="AW3" s="100">
        <v>0.16609967975000001</v>
      </c>
      <c r="AX3" s="100">
        <v>7.4792431319399999E-4</v>
      </c>
      <c r="AY3" s="100">
        <v>3.53403610179E-3</v>
      </c>
      <c r="AZ3" s="100">
        <f t="shared" ref="AZ3:AZ15" si="1">BA3+AN3</f>
        <v>2.8049712027655613</v>
      </c>
      <c r="BA3" s="100">
        <f t="shared" ref="BA3:BA13" si="2">SUM(AG3:AY3)-AN3</f>
        <v>0.67950577439556126</v>
      </c>
      <c r="BC3" s="86">
        <f t="shared" ref="BC3:BD15" si="3">AZ3/M3</f>
        <v>0.16249878508985158</v>
      </c>
      <c r="BD3" s="86">
        <f t="shared" si="3"/>
        <v>0.16694519041572312</v>
      </c>
      <c r="BF3" s="86">
        <v>0.25526326643788932</v>
      </c>
      <c r="BG3" s="86">
        <v>0.26670984482121279</v>
      </c>
    </row>
    <row r="4" spans="1:59" x14ac:dyDescent="0.3">
      <c r="A4" s="85" t="s">
        <v>77</v>
      </c>
      <c r="B4" s="100">
        <v>3075.3423110635299</v>
      </c>
      <c r="C4" s="100">
        <v>1109.35809866621</v>
      </c>
      <c r="E4" s="99" t="s">
        <v>77</v>
      </c>
      <c r="F4" s="100">
        <v>98.578631183275803</v>
      </c>
      <c r="G4" s="100">
        <v>27.0153474759834</v>
      </c>
      <c r="H4" s="100">
        <v>1.4886043367119099</v>
      </c>
      <c r="I4" s="100">
        <v>0.22053367989990999</v>
      </c>
      <c r="J4" s="100">
        <v>63.513694373253401</v>
      </c>
      <c r="K4" s="100">
        <v>0.436785064347404</v>
      </c>
      <c r="L4" s="100">
        <v>22.6047128424742</v>
      </c>
      <c r="M4" s="100">
        <v>3058.5802094955202</v>
      </c>
      <c r="N4" s="100">
        <v>1102.47905361221</v>
      </c>
      <c r="O4" s="100">
        <v>1956.1011558833</v>
      </c>
      <c r="P4" s="100">
        <v>0.84464377872208996</v>
      </c>
      <c r="Q4" s="100">
        <v>1.43346208810771</v>
      </c>
      <c r="R4" s="100">
        <v>559.60387826077294</v>
      </c>
      <c r="S4" s="100">
        <v>1.5437382236258299</v>
      </c>
      <c r="T4" s="100">
        <v>13.562805703357</v>
      </c>
      <c r="U4" s="100">
        <v>0.60646528965977098</v>
      </c>
      <c r="V4" s="100">
        <v>0.624110972954799</v>
      </c>
      <c r="W4" s="100">
        <v>33.962162855426399</v>
      </c>
      <c r="X4" s="100">
        <v>269.49212321632302</v>
      </c>
      <c r="Y4" s="100">
        <v>1.2134850510094299</v>
      </c>
      <c r="Z4" s="100">
        <v>5.7338692163119998</v>
      </c>
      <c r="AA4" s="99"/>
      <c r="AB4" s="51">
        <f t="shared" si="0"/>
        <v>-5.4504831893698886E-3</v>
      </c>
      <c r="AC4" s="51">
        <f t="shared" si="0"/>
        <v>-6.2009238155567139E-3</v>
      </c>
      <c r="AD4" s="99"/>
      <c r="AE4" s="99">
        <v>111</v>
      </c>
      <c r="AF4" s="99" t="s">
        <v>77</v>
      </c>
      <c r="AG4" s="100">
        <v>62.172044323500003</v>
      </c>
      <c r="AH4" s="100">
        <v>17.0381999566</v>
      </c>
      <c r="AI4" s="100">
        <v>0.93883968105299997</v>
      </c>
      <c r="AJ4" s="100">
        <v>0.139087363169</v>
      </c>
      <c r="AK4" s="100">
        <v>40.0571537302</v>
      </c>
      <c r="AL4" s="100">
        <v>0.27547642348899998</v>
      </c>
      <c r="AM4" s="100">
        <v>14.256453072199999</v>
      </c>
      <c r="AN4" s="100">
        <v>1253.5200944200001</v>
      </c>
      <c r="AO4" s="100">
        <v>0.53270453522200001</v>
      </c>
      <c r="AP4" s="100">
        <v>0.90406785914499999</v>
      </c>
      <c r="AQ4" s="100">
        <v>352.93415024900003</v>
      </c>
      <c r="AR4" s="100">
        <v>0.97361139169800004</v>
      </c>
      <c r="AS4" s="100">
        <v>8.5538720289099999</v>
      </c>
      <c r="AT4" s="100">
        <v>0.38249021195600003</v>
      </c>
      <c r="AU4" s="100">
        <v>0.39361720388799998</v>
      </c>
      <c r="AV4" s="100">
        <v>21.419452230200001</v>
      </c>
      <c r="AW4" s="100">
        <v>169.96474800300001</v>
      </c>
      <c r="AX4" s="100">
        <v>0.76532821853499999</v>
      </c>
      <c r="AY4" s="100">
        <v>3.6162714365799999</v>
      </c>
      <c r="AZ4" s="100">
        <f t="shared" si="1"/>
        <v>1948.8376623383454</v>
      </c>
      <c r="BA4" s="100">
        <f t="shared" si="2"/>
        <v>695.31756791834528</v>
      </c>
      <c r="BC4" s="86">
        <f t="shared" si="3"/>
        <v>0.63717068994564152</v>
      </c>
      <c r="BD4" s="86">
        <f t="shared" si="3"/>
        <v>0.63068551338021051</v>
      </c>
      <c r="BF4" s="86">
        <v>0.59480503887262293</v>
      </c>
      <c r="BG4" s="86">
        <v>0.59500364314691745</v>
      </c>
    </row>
    <row r="5" spans="1:59" x14ac:dyDescent="0.3">
      <c r="A5" s="85" t="s">
        <v>71</v>
      </c>
      <c r="B5" s="100">
        <v>599.74257636550101</v>
      </c>
      <c r="C5" s="100">
        <v>200.31963748386701</v>
      </c>
      <c r="E5" s="99" t="s">
        <v>71</v>
      </c>
      <c r="F5" s="100">
        <v>17.8346106764144</v>
      </c>
      <c r="G5" s="100">
        <v>4.8875719004260398</v>
      </c>
      <c r="H5" s="100">
        <v>0.26931454787359699</v>
      </c>
      <c r="I5" s="100">
        <v>3.9898661590745003E-2</v>
      </c>
      <c r="J5" s="100">
        <v>11.4907638862756</v>
      </c>
      <c r="K5" s="100">
        <v>7.9022914073336697E-2</v>
      </c>
      <c r="L5" s="100">
        <v>4.08959555177114</v>
      </c>
      <c r="M5" s="100">
        <v>597.65544111781003</v>
      </c>
      <c r="N5" s="100">
        <v>199.45825329581001</v>
      </c>
      <c r="O5" s="100">
        <v>398.19718782199902</v>
      </c>
      <c r="P5" s="100">
        <v>0.15281099186888</v>
      </c>
      <c r="Q5" s="100">
        <v>0.25934025030764302</v>
      </c>
      <c r="R5" s="100">
        <v>101.24241398826</v>
      </c>
      <c r="S5" s="100">
        <v>0.27929104992888898</v>
      </c>
      <c r="T5" s="100">
        <v>2.4537577380523201</v>
      </c>
      <c r="U5" s="100">
        <v>0.109721043256711</v>
      </c>
      <c r="V5" s="100">
        <v>0.112912928028274</v>
      </c>
      <c r="W5" s="100">
        <v>6.1443638017978603</v>
      </c>
      <c r="X5" s="100">
        <v>48.755959721820801</v>
      </c>
      <c r="Y5" s="100">
        <v>0.219541635679911</v>
      </c>
      <c r="Z5" s="100">
        <v>1.0373620083842801</v>
      </c>
      <c r="AA5" s="99"/>
      <c r="AB5" s="51">
        <f t="shared" si="0"/>
        <v>-3.480051825466895E-3</v>
      </c>
      <c r="AC5" s="51">
        <f t="shared" si="0"/>
        <v>-4.3000486566194731E-3</v>
      </c>
      <c r="AD5" s="99"/>
      <c r="AE5" s="99">
        <v>112</v>
      </c>
      <c r="AF5" s="99" t="s">
        <v>71</v>
      </c>
      <c r="AG5" s="100">
        <v>2.7067365759899999</v>
      </c>
      <c r="AH5" s="100">
        <v>0.74177892794099998</v>
      </c>
      <c r="AI5" s="100">
        <v>4.0873538272900002E-2</v>
      </c>
      <c r="AJ5" s="100">
        <v>6.0553387031100003E-3</v>
      </c>
      <c r="AK5" s="100">
        <v>1.7439375528900001</v>
      </c>
      <c r="AL5" s="100">
        <v>1.1993204688099999E-2</v>
      </c>
      <c r="AM5" s="100">
        <v>0.62067221668799999</v>
      </c>
      <c r="AN5" s="100">
        <v>69.012110722100005</v>
      </c>
      <c r="AO5" s="100">
        <v>2.3191947033699999E-2</v>
      </c>
      <c r="AP5" s="100">
        <v>3.9359702193699997E-2</v>
      </c>
      <c r="AQ5" s="100">
        <v>15.365421535799999</v>
      </c>
      <c r="AR5" s="100">
        <v>4.23873692803E-2</v>
      </c>
      <c r="AS5" s="100">
        <v>0.37240332488400002</v>
      </c>
      <c r="AT5" s="100">
        <v>1.6652181046300001E-2</v>
      </c>
      <c r="AU5" s="100">
        <v>1.71366082613E-2</v>
      </c>
      <c r="AV5" s="100">
        <v>0.93252221499800003</v>
      </c>
      <c r="AW5" s="100">
        <v>7.3996239492799996</v>
      </c>
      <c r="AX5" s="100">
        <v>3.3319500667199999E-2</v>
      </c>
      <c r="AY5" s="100">
        <v>0.157438808854</v>
      </c>
      <c r="AZ5" s="100">
        <f t="shared" si="1"/>
        <v>99.283615219571615</v>
      </c>
      <c r="BA5" s="100">
        <f t="shared" si="2"/>
        <v>30.271504497471611</v>
      </c>
      <c r="BC5" s="86">
        <f t="shared" si="3"/>
        <v>0.1661218293836311</v>
      </c>
      <c r="BD5" s="86">
        <f t="shared" si="3"/>
        <v>0.15176862324456905</v>
      </c>
      <c r="BF5" s="86">
        <v>0.20640034263825133</v>
      </c>
      <c r="BG5" s="86">
        <v>0.21262226051317024</v>
      </c>
    </row>
    <row r="6" spans="1:59" x14ac:dyDescent="0.3">
      <c r="A6" s="85" t="s">
        <v>122</v>
      </c>
      <c r="B6" s="100">
        <v>1602.1780437007301</v>
      </c>
      <c r="C6" s="100">
        <v>631.42551430995297</v>
      </c>
      <c r="E6" s="99" t="s">
        <v>122</v>
      </c>
      <c r="F6" s="100">
        <v>56.160308813748003</v>
      </c>
      <c r="G6" s="100">
        <v>15.390712971003699</v>
      </c>
      <c r="H6" s="100">
        <v>0.84805989995425402</v>
      </c>
      <c r="I6" s="100">
        <v>0.12563846959109701</v>
      </c>
      <c r="J6" s="100">
        <v>36.183880580697398</v>
      </c>
      <c r="K6" s="100">
        <v>0.248841133687175</v>
      </c>
      <c r="L6" s="100">
        <v>12.8779399401445</v>
      </c>
      <c r="M6" s="100">
        <v>1594.5876519369101</v>
      </c>
      <c r="N6" s="100">
        <v>628.08436702920096</v>
      </c>
      <c r="O6" s="100">
        <v>966.50328490770903</v>
      </c>
      <c r="P6" s="100">
        <v>0.48119316212238999</v>
      </c>
      <c r="Q6" s="100">
        <v>0.81665063671687599</v>
      </c>
      <c r="R6" s="100">
        <v>318.80738920639101</v>
      </c>
      <c r="S6" s="100">
        <v>0.879470824010537</v>
      </c>
      <c r="T6" s="100">
        <v>7.7267575810887497</v>
      </c>
      <c r="U6" s="100">
        <v>0.345506774435203</v>
      </c>
      <c r="V6" s="100">
        <v>0.35555944186687299</v>
      </c>
      <c r="W6" s="100">
        <v>19.348316108511401</v>
      </c>
      <c r="X6" s="100">
        <v>153.53021788466501</v>
      </c>
      <c r="Y6" s="100">
        <v>0.69132630224265101</v>
      </c>
      <c r="Z6" s="100">
        <v>3.26659729832393</v>
      </c>
      <c r="AA6" s="99"/>
      <c r="AB6" s="51">
        <f t="shared" si="0"/>
        <v>-4.7375457388540926E-3</v>
      </c>
      <c r="AC6" s="51">
        <f t="shared" si="0"/>
        <v>-5.291435339611435E-3</v>
      </c>
      <c r="AD6" s="99"/>
      <c r="AE6" s="99">
        <v>113</v>
      </c>
      <c r="AF6" s="99" t="s">
        <v>122</v>
      </c>
      <c r="AG6" s="100">
        <v>6.7636868264199999</v>
      </c>
      <c r="AH6" s="100">
        <v>1.8535829741400001</v>
      </c>
      <c r="AI6" s="100">
        <v>0.102136212421</v>
      </c>
      <c r="AJ6" s="100">
        <v>1.5131289502399999E-2</v>
      </c>
      <c r="AK6" s="100">
        <v>4.3578111901399996</v>
      </c>
      <c r="AL6" s="100">
        <v>2.99690341507E-2</v>
      </c>
      <c r="AM6" s="100">
        <v>1.55095723678</v>
      </c>
      <c r="AN6" s="100">
        <v>126.18212101500001</v>
      </c>
      <c r="AO6" s="100">
        <v>5.7952836857700002E-2</v>
      </c>
      <c r="AP6" s="100">
        <v>9.8353391032299994E-2</v>
      </c>
      <c r="AQ6" s="100">
        <v>38.395648930999997</v>
      </c>
      <c r="AR6" s="100">
        <v>0.105919026135</v>
      </c>
      <c r="AS6" s="100">
        <v>0.93057433074899998</v>
      </c>
      <c r="AT6" s="100">
        <v>4.1611046394999997E-2</v>
      </c>
      <c r="AU6" s="100">
        <v>4.2821548597900001E-2</v>
      </c>
      <c r="AV6" s="100">
        <v>2.33021874244</v>
      </c>
      <c r="AW6" s="100">
        <v>18.490436388100001</v>
      </c>
      <c r="AX6" s="100">
        <v>8.3259925021099995E-2</v>
      </c>
      <c r="AY6" s="100">
        <v>0.39341356410200001</v>
      </c>
      <c r="AZ6" s="100">
        <f t="shared" si="1"/>
        <v>201.82560550898413</v>
      </c>
      <c r="BA6" s="100">
        <f t="shared" si="2"/>
        <v>75.643484493984118</v>
      </c>
      <c r="BC6" s="86">
        <f t="shared" si="3"/>
        <v>0.12656915113059547</v>
      </c>
      <c r="BD6" s="86">
        <f t="shared" si="3"/>
        <v>0.12043522887183609</v>
      </c>
      <c r="BF6" s="86">
        <v>0.10515562124436277</v>
      </c>
      <c r="BG6" s="86">
        <v>0.11090354806271731</v>
      </c>
    </row>
    <row r="7" spans="1:59" x14ac:dyDescent="0.3">
      <c r="A7" s="85" t="s">
        <v>123</v>
      </c>
      <c r="B7" s="100">
        <v>24519.5499404851</v>
      </c>
      <c r="C7" s="100">
        <v>9782.8905365723804</v>
      </c>
      <c r="E7" s="99" t="s">
        <v>123</v>
      </c>
      <c r="F7" s="100">
        <v>867.71136653130202</v>
      </c>
      <c r="G7" s="100">
        <v>237.79554476271099</v>
      </c>
      <c r="H7" s="100">
        <v>13.1030255384327</v>
      </c>
      <c r="I7" s="100">
        <v>1.9411832219580301</v>
      </c>
      <c r="J7" s="100">
        <v>559.06220175285</v>
      </c>
      <c r="K7" s="100">
        <v>3.8447230914719701</v>
      </c>
      <c r="L7" s="100">
        <v>198.97189021285601</v>
      </c>
      <c r="M7" s="100">
        <v>24337.3534150501</v>
      </c>
      <c r="N7" s="100">
        <v>9704.2795779140397</v>
      </c>
      <c r="O7" s="100">
        <v>14633.073837136</v>
      </c>
      <c r="P7" s="100">
        <v>7.4347558821369297</v>
      </c>
      <c r="Q7" s="100">
        <v>12.6177278269141</v>
      </c>
      <c r="R7" s="100">
        <v>4925.7662148190202</v>
      </c>
      <c r="S7" s="100">
        <v>13.588326196471501</v>
      </c>
      <c r="T7" s="100">
        <v>119.38310288866499</v>
      </c>
      <c r="U7" s="100">
        <v>5.3382665298705296</v>
      </c>
      <c r="V7" s="100">
        <v>5.4935621195288702</v>
      </c>
      <c r="W7" s="100">
        <v>298.94293989950199</v>
      </c>
      <c r="X7" s="100">
        <v>2372.13241678555</v>
      </c>
      <c r="Y7" s="100">
        <v>10.681394383569501</v>
      </c>
      <c r="Z7" s="100">
        <v>50.470935471223598</v>
      </c>
      <c r="AA7" s="99"/>
      <c r="AB7" s="51">
        <f t="shared" si="0"/>
        <v>-7.4306635267464118E-3</v>
      </c>
      <c r="AC7" s="51">
        <f t="shared" si="0"/>
        <v>-8.0355553774685805E-3</v>
      </c>
      <c r="AD7" s="99"/>
      <c r="AE7" s="99">
        <v>124</v>
      </c>
      <c r="AF7" s="99" t="s">
        <v>123</v>
      </c>
      <c r="AG7" s="100">
        <v>228.555486315</v>
      </c>
      <c r="AH7" s="100">
        <v>62.6354491357</v>
      </c>
      <c r="AI7" s="100">
        <v>3.4513412029500001</v>
      </c>
      <c r="AJ7" s="100">
        <v>0.51130980234800005</v>
      </c>
      <c r="AK7" s="100">
        <v>147.25721475899999</v>
      </c>
      <c r="AL7" s="100">
        <v>1.0127002166100001</v>
      </c>
      <c r="AM7" s="100">
        <v>52.409253658399997</v>
      </c>
      <c r="AN7" s="100">
        <v>3740.7485179599998</v>
      </c>
      <c r="AO7" s="100">
        <v>1.95831652722</v>
      </c>
      <c r="AP7" s="100">
        <v>3.3235137537999999</v>
      </c>
      <c r="AQ7" s="100">
        <v>1297.4485706200001</v>
      </c>
      <c r="AR7" s="100">
        <v>3.5791684320999999</v>
      </c>
      <c r="AS7" s="100">
        <v>31.445551573100001</v>
      </c>
      <c r="AT7" s="100">
        <v>1.40610187144</v>
      </c>
      <c r="AU7" s="100">
        <v>1.44700668641</v>
      </c>
      <c r="AV7" s="100">
        <v>78.741709721000007</v>
      </c>
      <c r="AW7" s="100">
        <v>624.82058119999999</v>
      </c>
      <c r="AX7" s="100">
        <v>2.81348212258</v>
      </c>
      <c r="AY7" s="100">
        <v>13.294055008300001</v>
      </c>
      <c r="AZ7" s="100">
        <f t="shared" si="1"/>
        <v>6296.8593305659588</v>
      </c>
      <c r="BA7" s="100">
        <f t="shared" si="2"/>
        <v>2556.1108126059589</v>
      </c>
      <c r="BC7" s="86">
        <f t="shared" si="3"/>
        <v>0.25873229612025161</v>
      </c>
      <c r="BD7" s="86">
        <f t="shared" si="3"/>
        <v>0.26340036806270595</v>
      </c>
      <c r="BF7" s="86">
        <v>0.12546699519378116</v>
      </c>
      <c r="BG7" s="86">
        <v>0.13491373688733765</v>
      </c>
    </row>
    <row r="8" spans="1:59" x14ac:dyDescent="0.3">
      <c r="A8" s="85" t="s">
        <v>72</v>
      </c>
      <c r="B8" s="100">
        <v>57655.440643923801</v>
      </c>
      <c r="C8" s="100">
        <v>22663.881055213798</v>
      </c>
      <c r="E8" s="99" t="s">
        <v>72</v>
      </c>
      <c r="F8" s="100">
        <v>2014.57002712644</v>
      </c>
      <c r="G8" s="100">
        <v>552.09159801758199</v>
      </c>
      <c r="H8" s="100">
        <v>30.4213666873184</v>
      </c>
      <c r="I8" s="100">
        <v>4.5068745556302199</v>
      </c>
      <c r="J8" s="100">
        <v>1297.97869031818</v>
      </c>
      <c r="K8" s="100">
        <v>8.9263013915772405</v>
      </c>
      <c r="L8" s="100">
        <v>461.95414708500402</v>
      </c>
      <c r="M8" s="100">
        <v>57348.965883044802</v>
      </c>
      <c r="N8" s="100">
        <v>22530.485286989999</v>
      </c>
      <c r="O8" s="100">
        <v>34818.480596054796</v>
      </c>
      <c r="P8" s="100">
        <v>17.261313163593901</v>
      </c>
      <c r="Q8" s="100">
        <v>29.294643383334101</v>
      </c>
      <c r="R8" s="100">
        <v>11436.1815304804</v>
      </c>
      <c r="S8" s="100">
        <v>31.548080028091199</v>
      </c>
      <c r="T8" s="100">
        <v>277.17249742702899</v>
      </c>
      <c r="U8" s="100">
        <v>12.3938881022393</v>
      </c>
      <c r="V8" s="100">
        <v>12.7544380939135</v>
      </c>
      <c r="W8" s="100">
        <v>694.05811838299803</v>
      </c>
      <c r="X8" s="100">
        <v>5507.3941566420299</v>
      </c>
      <c r="Y8" s="100">
        <v>24.799040769823101</v>
      </c>
      <c r="Z8" s="100">
        <v>117.17857533479901</v>
      </c>
      <c r="AA8" s="99"/>
      <c r="AB8" s="51">
        <f t="shared" si="0"/>
        <v>-5.3156260268959945E-3</v>
      </c>
      <c r="AC8" s="51">
        <f t="shared" si="0"/>
        <v>-5.8858307585898731E-3</v>
      </c>
      <c r="AD8" s="99"/>
      <c r="AE8" s="99">
        <v>135</v>
      </c>
      <c r="AF8" s="99" t="s">
        <v>72</v>
      </c>
      <c r="AG8" s="100">
        <v>834.87247228399997</v>
      </c>
      <c r="AH8" s="100">
        <v>228.79612747199999</v>
      </c>
      <c r="AI8" s="100">
        <v>12.6071345277</v>
      </c>
      <c r="AJ8" s="100">
        <v>1.8677235994800001</v>
      </c>
      <c r="AK8" s="100">
        <v>537.90436820399998</v>
      </c>
      <c r="AL8" s="100">
        <v>3.6992134187899999</v>
      </c>
      <c r="AM8" s="100">
        <v>191.44166150000001</v>
      </c>
      <c r="AN8" s="100">
        <v>14202.7156682</v>
      </c>
      <c r="AO8" s="100">
        <v>7.1533811390200004</v>
      </c>
      <c r="AP8" s="100">
        <v>12.1402034743</v>
      </c>
      <c r="AQ8" s="100">
        <v>4739.3484635699997</v>
      </c>
      <c r="AR8" s="100">
        <v>13.0740645215</v>
      </c>
      <c r="AS8" s="100">
        <v>114.864994768</v>
      </c>
      <c r="AT8" s="100">
        <v>5.1362396261600001</v>
      </c>
      <c r="AU8" s="100">
        <v>5.2856575435200002</v>
      </c>
      <c r="AV8" s="100">
        <v>287.62943562100003</v>
      </c>
      <c r="AW8" s="100">
        <v>2282.3581765499998</v>
      </c>
      <c r="AX8" s="100">
        <v>10.2771488149</v>
      </c>
      <c r="AY8" s="100">
        <v>48.560813904200003</v>
      </c>
      <c r="AZ8" s="100">
        <f t="shared" si="1"/>
        <v>23539.732948738572</v>
      </c>
      <c r="BA8" s="100">
        <f t="shared" si="2"/>
        <v>9337.0172805385719</v>
      </c>
      <c r="BC8" s="86">
        <f t="shared" si="3"/>
        <v>0.41046481983205357</v>
      </c>
      <c r="BD8" s="86">
        <f t="shared" si="3"/>
        <v>0.41441705145739305</v>
      </c>
      <c r="BF8" s="86">
        <v>0.23917202848033525</v>
      </c>
      <c r="BG8" s="86">
        <v>0.24614194024918629</v>
      </c>
    </row>
    <row r="9" spans="1:59" x14ac:dyDescent="0.3">
      <c r="A9" s="85" t="s">
        <v>124</v>
      </c>
      <c r="B9" s="100">
        <v>111001.539955566</v>
      </c>
      <c r="C9" s="100">
        <v>33255.058943947297</v>
      </c>
      <c r="E9" s="99" t="s">
        <v>124</v>
      </c>
      <c r="F9" s="100">
        <v>2956.0563670353899</v>
      </c>
      <c r="G9" s="100">
        <v>810.10525321075602</v>
      </c>
      <c r="H9" s="100">
        <v>44.638419348644398</v>
      </c>
      <c r="I9" s="100">
        <v>6.6131010226359601</v>
      </c>
      <c r="J9" s="100">
        <v>1904.57259600302</v>
      </c>
      <c r="K9" s="100">
        <v>13.0979025033482</v>
      </c>
      <c r="L9" s="100">
        <v>677.843010019345</v>
      </c>
      <c r="M9" s="100">
        <v>110473.926263241</v>
      </c>
      <c r="N9" s="100">
        <v>33059.843837054897</v>
      </c>
      <c r="O9" s="100">
        <v>77414.082426186404</v>
      </c>
      <c r="P9" s="100">
        <v>25.328182838340499</v>
      </c>
      <c r="Q9" s="100">
        <v>42.985161391116399</v>
      </c>
      <c r="R9" s="100">
        <v>16780.747410043099</v>
      </c>
      <c r="S9" s="100">
        <v>46.291724634115297</v>
      </c>
      <c r="T9" s="100">
        <v>406.70578615497402</v>
      </c>
      <c r="U9" s="100">
        <v>18.186035564520999</v>
      </c>
      <c r="V9" s="100">
        <v>18.715102436658398</v>
      </c>
      <c r="W9" s="100">
        <v>1018.41743028621</v>
      </c>
      <c r="X9" s="100">
        <v>8081.2111688299401</v>
      </c>
      <c r="Y9" s="100">
        <v>36.388612012434002</v>
      </c>
      <c r="Z9" s="100">
        <v>171.940573720354</v>
      </c>
      <c r="AA9" s="99"/>
      <c r="AB9" s="51">
        <f t="shared" si="0"/>
        <v>-4.7532105638913268E-3</v>
      </c>
      <c r="AC9" s="51">
        <f t="shared" si="0"/>
        <v>-5.870237885352788E-3</v>
      </c>
      <c r="AD9" s="99"/>
      <c r="AE9" s="99">
        <v>146</v>
      </c>
      <c r="AF9" s="99" t="s">
        <v>124</v>
      </c>
      <c r="AG9" s="100">
        <v>1381.0101776199999</v>
      </c>
      <c r="AH9" s="100">
        <v>378.46472622499999</v>
      </c>
      <c r="AI9" s="100">
        <v>20.8541807386</v>
      </c>
      <c r="AJ9" s="100">
        <v>3.0895081280699999</v>
      </c>
      <c r="AK9" s="100">
        <v>889.77831832000004</v>
      </c>
      <c r="AL9" s="100">
        <v>6.1190800449399996</v>
      </c>
      <c r="AM9" s="100">
        <v>316.67457635400001</v>
      </c>
      <c r="AN9" s="100">
        <v>36274.048513599999</v>
      </c>
      <c r="AO9" s="100">
        <v>11.832815722199999</v>
      </c>
      <c r="AP9" s="100">
        <v>20.081803280700001</v>
      </c>
      <c r="AQ9" s="100">
        <v>7839.6266557899999</v>
      </c>
      <c r="AR9" s="100">
        <v>21.626555712799998</v>
      </c>
      <c r="AS9" s="100">
        <v>190.00474056100001</v>
      </c>
      <c r="AT9" s="100">
        <v>8.4961471224099991</v>
      </c>
      <c r="AU9" s="100">
        <v>8.7433077179600005</v>
      </c>
      <c r="AV9" s="100">
        <v>475.78427140000002</v>
      </c>
      <c r="AW9" s="100">
        <v>3775.3788895600001</v>
      </c>
      <c r="AX9" s="100">
        <v>17.000018005899999</v>
      </c>
      <c r="AY9" s="100">
        <v>80.327213123999996</v>
      </c>
      <c r="AZ9" s="100">
        <f t="shared" si="1"/>
        <v>51718.941499027584</v>
      </c>
      <c r="BA9" s="100">
        <f t="shared" si="2"/>
        <v>15444.892985427585</v>
      </c>
      <c r="BC9" s="86">
        <f t="shared" si="3"/>
        <v>0.46815518601004502</v>
      </c>
      <c r="BD9" s="86">
        <f t="shared" si="3"/>
        <v>0.46717985304323439</v>
      </c>
      <c r="BF9" s="86">
        <v>0.30664569800793945</v>
      </c>
      <c r="BG9" s="86">
        <v>0.30862119154867945</v>
      </c>
    </row>
    <row r="10" spans="1:59" x14ac:dyDescent="0.3">
      <c r="A10" s="85" t="s">
        <v>125</v>
      </c>
      <c r="B10" s="100">
        <v>812974.80545907095</v>
      </c>
      <c r="C10" s="100">
        <v>179820.60798479401</v>
      </c>
      <c r="E10" s="99" t="s">
        <v>125</v>
      </c>
      <c r="F10" s="100">
        <v>16023.815902553501</v>
      </c>
      <c r="G10" s="100">
        <v>4391.3088508022001</v>
      </c>
      <c r="H10" s="100">
        <v>241.96998464183099</v>
      </c>
      <c r="I10" s="100">
        <v>35.847430270341697</v>
      </c>
      <c r="J10" s="100">
        <v>10324.0516654078</v>
      </c>
      <c r="K10" s="100">
        <v>70.999437730341597</v>
      </c>
      <c r="L10" s="100">
        <v>3674.3645805904998</v>
      </c>
      <c r="M10" s="100">
        <v>810412.93010822905</v>
      </c>
      <c r="N10" s="100">
        <v>179206.27617931701</v>
      </c>
      <c r="O10" s="100">
        <v>631206.65392891201</v>
      </c>
      <c r="P10" s="100">
        <v>137.295562415935</v>
      </c>
      <c r="Q10" s="100">
        <v>233.00830113460799</v>
      </c>
      <c r="R10" s="100">
        <v>90962.753362335105</v>
      </c>
      <c r="S10" s="100">
        <v>250.932082843741</v>
      </c>
      <c r="T10" s="100">
        <v>2204.6177207570599</v>
      </c>
      <c r="U10" s="100">
        <v>98.580396668264996</v>
      </c>
      <c r="V10" s="100">
        <v>101.448179495472</v>
      </c>
      <c r="W10" s="100">
        <v>5520.5025280400296</v>
      </c>
      <c r="X10" s="100">
        <v>43805.496541851899</v>
      </c>
      <c r="Y10" s="100">
        <v>197.25047142578401</v>
      </c>
      <c r="Z10" s="100">
        <v>932.03318035273799</v>
      </c>
      <c r="AA10" s="99"/>
      <c r="AB10" s="51">
        <f t="shared" si="0"/>
        <v>-3.1512358484409148E-3</v>
      </c>
      <c r="AC10" s="51">
        <f t="shared" si="0"/>
        <v>-3.416359294753109E-3</v>
      </c>
      <c r="AD10" s="99"/>
      <c r="AE10" s="99">
        <v>147</v>
      </c>
      <c r="AF10" s="99" t="s">
        <v>125</v>
      </c>
      <c r="AG10" s="100">
        <v>8066.0439877700001</v>
      </c>
      <c r="AH10" s="100">
        <v>2210.4928343699999</v>
      </c>
      <c r="AI10" s="100">
        <v>121.802678078</v>
      </c>
      <c r="AJ10" s="100">
        <v>18.0448403597</v>
      </c>
      <c r="AK10" s="100">
        <v>5196.9138112500004</v>
      </c>
      <c r="AL10" s="100">
        <v>35.739611885899997</v>
      </c>
      <c r="AM10" s="100">
        <v>1849.59610464</v>
      </c>
      <c r="AN10" s="100">
        <v>318628.685046</v>
      </c>
      <c r="AO10" s="100">
        <v>69.111736821700006</v>
      </c>
      <c r="AP10" s="100">
        <v>117.291466507</v>
      </c>
      <c r="AQ10" s="100">
        <v>45788.781480999998</v>
      </c>
      <c r="AR10" s="100">
        <v>126.31387703599999</v>
      </c>
      <c r="AS10" s="100">
        <v>1109.7576463800001</v>
      </c>
      <c r="AT10" s="100">
        <v>49.623309281300003</v>
      </c>
      <c r="AU10" s="100">
        <v>51.066896448100003</v>
      </c>
      <c r="AV10" s="100">
        <v>2778.9054979699999</v>
      </c>
      <c r="AW10" s="100">
        <v>22050.794808899998</v>
      </c>
      <c r="AX10" s="100">
        <v>99.291732391300002</v>
      </c>
      <c r="AY10" s="100">
        <v>469.16586608400002</v>
      </c>
      <c r="AZ10" s="100">
        <f t="shared" si="1"/>
        <v>408837.42323317297</v>
      </c>
      <c r="BA10" s="100">
        <f t="shared" si="2"/>
        <v>90208.738187172974</v>
      </c>
      <c r="BC10" s="86">
        <f t="shared" si="3"/>
        <v>0.50448038036433296</v>
      </c>
      <c r="BD10" s="86">
        <f t="shared" si="3"/>
        <v>0.50337934647393989</v>
      </c>
      <c r="BF10" s="86">
        <v>0.41964411819055958</v>
      </c>
      <c r="BG10" s="86">
        <v>0.42250491301929383</v>
      </c>
    </row>
    <row r="11" spans="1:59" x14ac:dyDescent="0.3">
      <c r="A11" s="85" t="s">
        <v>126</v>
      </c>
      <c r="B11" s="100">
        <v>433781.88581881399</v>
      </c>
      <c r="C11" s="100">
        <v>96691.392596483798</v>
      </c>
      <c r="E11" s="99" t="s">
        <v>126</v>
      </c>
      <c r="F11" s="100">
        <v>8619.31026623037</v>
      </c>
      <c r="G11" s="100">
        <v>2362.1163226528101</v>
      </c>
      <c r="H11" s="100">
        <v>130.15748197993801</v>
      </c>
      <c r="I11" s="100">
        <v>19.282574423809901</v>
      </c>
      <c r="J11" s="100">
        <v>5553.3844321276201</v>
      </c>
      <c r="K11" s="100">
        <v>38.191032555229597</v>
      </c>
      <c r="L11" s="100">
        <v>1976.4614579807801</v>
      </c>
      <c r="M11" s="100">
        <v>432591.06192354503</v>
      </c>
      <c r="N11" s="100">
        <v>96396.449777465197</v>
      </c>
      <c r="O11" s="100">
        <v>336194.61214608001</v>
      </c>
      <c r="P11" s="100">
        <v>73.852251520825405</v>
      </c>
      <c r="Q11" s="100">
        <v>125.336741559681</v>
      </c>
      <c r="R11" s="100">
        <v>48929.593543291601</v>
      </c>
      <c r="S11" s="100">
        <v>134.97805060857399</v>
      </c>
      <c r="T11" s="100">
        <v>1185.8778323040999</v>
      </c>
      <c r="U11" s="100">
        <v>53.027107331525499</v>
      </c>
      <c r="V11" s="100">
        <v>54.569759105584701</v>
      </c>
      <c r="W11" s="100">
        <v>2969.52106633839</v>
      </c>
      <c r="X11" s="100">
        <v>23563.340491699299</v>
      </c>
      <c r="Y11" s="100">
        <v>106.102395169386</v>
      </c>
      <c r="Z11" s="100">
        <v>501.34697058560198</v>
      </c>
      <c r="AA11" s="99"/>
      <c r="AB11" s="51">
        <f t="shared" si="0"/>
        <v>-2.7452135144397233E-3</v>
      </c>
      <c r="AC11" s="51">
        <f t="shared" si="0"/>
        <v>-3.050352374688277E-3</v>
      </c>
      <c r="AD11" s="99"/>
      <c r="AE11" s="99">
        <v>148</v>
      </c>
      <c r="AF11" s="99" t="s">
        <v>126</v>
      </c>
      <c r="AG11" s="100">
        <v>4350.1421879099998</v>
      </c>
      <c r="AH11" s="100">
        <v>1192.1529483500001</v>
      </c>
      <c r="AI11" s="100">
        <v>65.690066320900002</v>
      </c>
      <c r="AJ11" s="100">
        <v>9.7318610706600008</v>
      </c>
      <c r="AK11" s="100">
        <v>2802.7758921099999</v>
      </c>
      <c r="AL11" s="100">
        <v>19.2749248077</v>
      </c>
      <c r="AM11" s="100">
        <v>997.51574092299995</v>
      </c>
      <c r="AN11" s="100">
        <v>171530.89142199999</v>
      </c>
      <c r="AO11" s="100">
        <v>37.273027170600002</v>
      </c>
      <c r="AP11" s="100">
        <v>63.257098766200002</v>
      </c>
      <c r="AQ11" s="100">
        <v>24694.5968665</v>
      </c>
      <c r="AR11" s="100">
        <v>68.123024799800007</v>
      </c>
      <c r="AS11" s="100">
        <v>598.50944716799995</v>
      </c>
      <c r="AT11" s="100">
        <v>26.762617326499999</v>
      </c>
      <c r="AU11" s="100">
        <v>27.541166232199998</v>
      </c>
      <c r="AV11" s="100">
        <v>1498.7066722300001</v>
      </c>
      <c r="AW11" s="100">
        <v>11892.334247299999</v>
      </c>
      <c r="AX11" s="100">
        <v>53.549565049500004</v>
      </c>
      <c r="AY11" s="100">
        <v>253.02839501099999</v>
      </c>
      <c r="AZ11" s="100">
        <f t="shared" si="1"/>
        <v>220181.85717104605</v>
      </c>
      <c r="BA11" s="100">
        <f t="shared" si="2"/>
        <v>48650.965749046067</v>
      </c>
      <c r="BC11" s="86">
        <f t="shared" si="3"/>
        <v>0.50898383381291501</v>
      </c>
      <c r="BD11" s="86">
        <f t="shared" si="3"/>
        <v>0.5046966549220292</v>
      </c>
      <c r="BF11" s="86">
        <v>0.29086005081878319</v>
      </c>
      <c r="BG11" s="86">
        <v>0.29144850293064634</v>
      </c>
    </row>
    <row r="12" spans="1:59" x14ac:dyDescent="0.3">
      <c r="A12" s="85" t="s">
        <v>73</v>
      </c>
      <c r="B12" s="100">
        <v>6785.6932892986797</v>
      </c>
      <c r="C12" s="100">
        <v>2156.0951126280502</v>
      </c>
      <c r="E12" s="99" t="s">
        <v>73</v>
      </c>
      <c r="F12" s="100">
        <v>192.34033110258599</v>
      </c>
      <c r="G12" s="100">
        <v>52.710708565838303</v>
      </c>
      <c r="H12" s="100">
        <v>2.9044697193406002</v>
      </c>
      <c r="I12" s="100">
        <v>0.43029086225080798</v>
      </c>
      <c r="J12" s="100">
        <v>123.92374362803599</v>
      </c>
      <c r="K12" s="100">
        <v>0.85223437048121298</v>
      </c>
      <c r="L12" s="100">
        <v>44.105081156434402</v>
      </c>
      <c r="M12" s="100">
        <v>6772.0962606543599</v>
      </c>
      <c r="N12" s="100">
        <v>2151.0895113143802</v>
      </c>
      <c r="O12" s="100">
        <v>4621.0067493399802</v>
      </c>
      <c r="P12" s="100">
        <v>1.6480172693111099</v>
      </c>
      <c r="Q12" s="100">
        <v>2.7969015593401498</v>
      </c>
      <c r="R12" s="100">
        <v>1091.8665987177801</v>
      </c>
      <c r="S12" s="100">
        <v>3.0120498019698201</v>
      </c>
      <c r="T12" s="100">
        <v>26.462895772306599</v>
      </c>
      <c r="U12" s="100">
        <v>1.18330123791729</v>
      </c>
      <c r="V12" s="100">
        <v>1.2177217177466499</v>
      </c>
      <c r="W12" s="100">
        <v>66.264797461157102</v>
      </c>
      <c r="X12" s="100">
        <v>525.81509472566199</v>
      </c>
      <c r="Y12" s="100">
        <v>2.36767636861279</v>
      </c>
      <c r="Z12" s="100">
        <v>11.1875972776004</v>
      </c>
      <c r="AA12" s="99"/>
      <c r="AB12" s="51">
        <f t="shared" si="0"/>
        <v>-2.0037788424305757E-3</v>
      </c>
      <c r="AC12" s="51">
        <f t="shared" si="0"/>
        <v>-2.3216050555249943E-3</v>
      </c>
      <c r="AD12" s="99"/>
      <c r="AE12" s="99">
        <v>159</v>
      </c>
      <c r="AF12" s="99" t="s">
        <v>73</v>
      </c>
      <c r="AG12" s="100">
        <v>20.7676345832</v>
      </c>
      <c r="AH12" s="100">
        <v>5.6913534830900003</v>
      </c>
      <c r="AI12" s="100">
        <v>0.313605212056</v>
      </c>
      <c r="AJ12" s="100">
        <v>4.6460032057E-2</v>
      </c>
      <c r="AK12" s="100">
        <v>13.380488399900001</v>
      </c>
      <c r="AL12" s="100">
        <v>9.2018740916E-2</v>
      </c>
      <c r="AM12" s="100">
        <v>4.7621528883500002</v>
      </c>
      <c r="AN12" s="100">
        <v>498.86933764299999</v>
      </c>
      <c r="AO12" s="100">
        <v>0.17794191782300001</v>
      </c>
      <c r="AP12" s="100">
        <v>0.30199020360200002</v>
      </c>
      <c r="AQ12" s="100">
        <v>117.892327627</v>
      </c>
      <c r="AR12" s="100">
        <v>0.32522019706499999</v>
      </c>
      <c r="AS12" s="100">
        <v>2.8572917153600002</v>
      </c>
      <c r="AT12" s="100">
        <v>0.127765080571</v>
      </c>
      <c r="AU12" s="100">
        <v>0.13148188036899999</v>
      </c>
      <c r="AV12" s="100">
        <v>7.1548446944500004</v>
      </c>
      <c r="AW12" s="100">
        <v>56.774158740799997</v>
      </c>
      <c r="AX12" s="100">
        <v>0.25564632030899997</v>
      </c>
      <c r="AY12" s="100">
        <v>1.2079608130999999</v>
      </c>
      <c r="AZ12" s="100">
        <f t="shared" si="1"/>
        <v>731.12968017301807</v>
      </c>
      <c r="BA12" s="100">
        <f t="shared" si="2"/>
        <v>232.26034253001808</v>
      </c>
      <c r="BC12" s="86">
        <f t="shared" si="3"/>
        <v>0.10796209209559759</v>
      </c>
      <c r="BD12" s="86">
        <f t="shared" si="3"/>
        <v>0.10797335085702689</v>
      </c>
      <c r="BF12" s="86">
        <v>9.6671215127705726E-2</v>
      </c>
      <c r="BG12" s="86">
        <v>0.10109291726845158</v>
      </c>
    </row>
    <row r="13" spans="1:59" x14ac:dyDescent="0.3">
      <c r="A13" s="85" t="s">
        <v>86</v>
      </c>
      <c r="B13" s="100"/>
      <c r="C13" s="100"/>
      <c r="AA13" s="99"/>
      <c r="AB13" s="51">
        <f t="shared" si="0"/>
        <v>0</v>
      </c>
      <c r="AC13" s="51">
        <f t="shared" si="0"/>
        <v>0</v>
      </c>
      <c r="AD13" s="99"/>
      <c r="AE13" s="99"/>
      <c r="AF13" s="99"/>
      <c r="AG13" s="99"/>
      <c r="AH13" s="99"/>
      <c r="AI13" s="61"/>
      <c r="AJ13" s="61"/>
      <c r="AK13" s="99"/>
      <c r="AL13" s="61"/>
      <c r="AM13" s="99"/>
      <c r="AN13" s="99"/>
      <c r="AO13" s="99"/>
      <c r="AP13" s="61"/>
      <c r="AQ13" s="99"/>
      <c r="AR13" s="61"/>
      <c r="AS13" s="99"/>
      <c r="AT13" s="61"/>
      <c r="AU13" s="61"/>
      <c r="AV13" s="99"/>
      <c r="AW13" s="99"/>
      <c r="AX13" s="99"/>
      <c r="AY13" s="61"/>
      <c r="AZ13" s="100">
        <f t="shared" si="1"/>
        <v>0</v>
      </c>
      <c r="BA13" s="100">
        <f t="shared" si="2"/>
        <v>0</v>
      </c>
      <c r="BC13" s="86" t="e">
        <f t="shared" si="3"/>
        <v>#DIV/0!</v>
      </c>
      <c r="BD13" s="86" t="e">
        <f t="shared" si="3"/>
        <v>#DIV/0!</v>
      </c>
      <c r="BF13" s="86">
        <v>2.6587154792044369E-2</v>
      </c>
      <c r="BG13" s="86">
        <v>2.7196315562157215E-2</v>
      </c>
    </row>
    <row r="14" spans="1:59" x14ac:dyDescent="0.3">
      <c r="A14" s="85" t="s">
        <v>87</v>
      </c>
      <c r="B14" s="100"/>
      <c r="C14" s="100"/>
      <c r="AA14" s="99"/>
      <c r="AB14" s="51">
        <f t="shared" si="0"/>
        <v>0</v>
      </c>
      <c r="AC14" s="51">
        <f t="shared" si="0"/>
        <v>0</v>
      </c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100">
        <f t="shared" si="1"/>
        <v>0</v>
      </c>
      <c r="BA14" s="100">
        <f t="shared" ref="BA14:BA15" si="4">SUM(AG14:AY14)-AN14</f>
        <v>0</v>
      </c>
      <c r="BC14" s="86" t="e">
        <f t="shared" si="3"/>
        <v>#DIV/0!</v>
      </c>
      <c r="BD14" s="86" t="e">
        <f t="shared" si="3"/>
        <v>#DIV/0!</v>
      </c>
      <c r="BF14" s="86">
        <v>6.573911336112731E-2</v>
      </c>
      <c r="BG14" s="86">
        <v>6.5607694190953386E-2</v>
      </c>
    </row>
    <row r="15" spans="1:59" x14ac:dyDescent="0.3">
      <c r="A15" s="13" t="s">
        <v>88</v>
      </c>
      <c r="B15" s="100"/>
      <c r="C15" s="100"/>
      <c r="AA15" s="99"/>
      <c r="AB15" s="51">
        <f t="shared" si="0"/>
        <v>0</v>
      </c>
      <c r="AC15" s="51">
        <f t="shared" si="0"/>
        <v>0</v>
      </c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100">
        <f t="shared" si="1"/>
        <v>0</v>
      </c>
      <c r="BA15" s="100">
        <f t="shared" si="4"/>
        <v>0</v>
      </c>
      <c r="BC15" s="86" t="e">
        <f t="shared" si="3"/>
        <v>#DIV/0!</v>
      </c>
      <c r="BD15" s="86" t="e">
        <f t="shared" si="3"/>
        <v>#DIV/0!</v>
      </c>
      <c r="BF15" s="86">
        <v>0.2522421586429609</v>
      </c>
      <c r="BG15" s="86">
        <v>0.25831696144675842</v>
      </c>
    </row>
    <row r="16" spans="1:59" x14ac:dyDescent="0.3">
      <c r="A16" s="100"/>
    </row>
    <row r="17" spans="1:78" x14ac:dyDescent="0.3">
      <c r="A17" s="2"/>
    </row>
    <row r="18" spans="1:78" x14ac:dyDescent="0.3">
      <c r="A18" s="2" t="s">
        <v>339</v>
      </c>
      <c r="B18" s="1">
        <f>SUM(B3:B15)</f>
        <v>1452013.4922559992</v>
      </c>
      <c r="C18" s="1">
        <f>SUM(C3:C15)</f>
        <v>346315.11509304855</v>
      </c>
      <c r="F18" s="1">
        <f>SUM(F3:F15)</f>
        <v>30846.741753210179</v>
      </c>
      <c r="G18" s="1">
        <f t="shared" ref="G18:Z18" si="5">SUM(G3:G15)</f>
        <v>8453.5216482330634</v>
      </c>
      <c r="H18" s="1">
        <f t="shared" si="5"/>
        <v>465.80622245697651</v>
      </c>
      <c r="I18" s="1">
        <f t="shared" si="5"/>
        <v>69.008339358703822</v>
      </c>
      <c r="J18" s="1">
        <f t="shared" si="5"/>
        <v>19874.396152783498</v>
      </c>
      <c r="K18" s="1">
        <f t="shared" si="5"/>
        <v>136.67789332714216</v>
      </c>
      <c r="L18" s="1">
        <f t="shared" si="5"/>
        <v>7073.3558693708765</v>
      </c>
      <c r="M18" s="1">
        <f t="shared" si="5"/>
        <v>1447204.4186466157</v>
      </c>
      <c r="N18" s="1">
        <f t="shared" si="5"/>
        <v>344982.5160767003</v>
      </c>
      <c r="O18" s="1">
        <f t="shared" si="5"/>
        <v>1102221.9025699156</v>
      </c>
      <c r="P18" s="1">
        <f t="shared" si="5"/>
        <v>264.30184935130404</v>
      </c>
      <c r="Q18" s="1">
        <f t="shared" si="5"/>
        <v>448.55422203312094</v>
      </c>
      <c r="R18" s="1">
        <f t="shared" si="5"/>
        <v>175108.62833931533</v>
      </c>
      <c r="S18" s="1">
        <f t="shared" si="5"/>
        <v>483.05851347330355</v>
      </c>
      <c r="T18" s="1">
        <f t="shared" si="5"/>
        <v>4244.0132288086943</v>
      </c>
      <c r="U18" s="1">
        <f t="shared" si="5"/>
        <v>189.77292755403394</v>
      </c>
      <c r="V18" s="1">
        <f t="shared" si="5"/>
        <v>195.29365045366779</v>
      </c>
      <c r="W18" s="1">
        <f t="shared" si="5"/>
        <v>10627.287107901173</v>
      </c>
      <c r="X18" s="1">
        <f t="shared" si="5"/>
        <v>84328.163105898551</v>
      </c>
      <c r="Y18" s="1">
        <f t="shared" si="5"/>
        <v>379.71842317245654</v>
      </c>
      <c r="Z18" s="1">
        <f t="shared" si="5"/>
        <v>1794.2168299982416</v>
      </c>
      <c r="AA18" s="1"/>
      <c r="AD18" s="1"/>
      <c r="AG18" s="1">
        <f t="shared" ref="AG18:BA18" si="6">SUM(AG3:AG15)</f>
        <v>14953.095172441934</v>
      </c>
      <c r="AH18" s="1">
        <f t="shared" si="6"/>
        <v>4097.8836516393567</v>
      </c>
      <c r="AI18" s="1">
        <f t="shared" si="6"/>
        <v>225.80177300205776</v>
      </c>
      <c r="AJ18" s="1">
        <f t="shared" si="6"/>
        <v>33.452112908138218</v>
      </c>
      <c r="AK18" s="1">
        <f t="shared" si="6"/>
        <v>9634.2081417565551</v>
      </c>
      <c r="AL18" s="1">
        <f t="shared" si="6"/>
        <v>66.255256989166071</v>
      </c>
      <c r="AM18" s="1">
        <f t="shared" si="6"/>
        <v>3428.8415047455997</v>
      </c>
      <c r="AN18" s="1">
        <f t="shared" si="6"/>
        <v>546326.79829698848</v>
      </c>
      <c r="AO18" s="1">
        <f t="shared" si="6"/>
        <v>128.12158920832945</v>
      </c>
      <c r="AP18" s="1">
        <f t="shared" si="6"/>
        <v>217.43874044699842</v>
      </c>
      <c r="AQ18" s="1">
        <f t="shared" si="6"/>
        <v>84884.734494105811</v>
      </c>
      <c r="AR18" s="1">
        <f t="shared" si="6"/>
        <v>234.16477995752564</v>
      </c>
      <c r="AS18" s="1">
        <f t="shared" si="6"/>
        <v>2057.3048812036445</v>
      </c>
      <c r="AT18" s="1">
        <f t="shared" si="6"/>
        <v>91.99330754000944</v>
      </c>
      <c r="AU18" s="1">
        <f t="shared" si="6"/>
        <v>94.669476535486552</v>
      </c>
      <c r="AV18" s="1">
        <f t="shared" si="6"/>
        <v>5151.6255571905831</v>
      </c>
      <c r="AW18" s="1">
        <f t="shared" si="6"/>
        <v>40878.481770270933</v>
      </c>
      <c r="AX18" s="1">
        <f t="shared" si="6"/>
        <v>184.0702482730255</v>
      </c>
      <c r="AY18" s="1">
        <f t="shared" si="6"/>
        <v>869.75496179023776</v>
      </c>
      <c r="AZ18" s="1">
        <f t="shared" si="6"/>
        <v>713558.69571699377</v>
      </c>
      <c r="BA18" s="1">
        <f t="shared" si="6"/>
        <v>167231.89742000535</v>
      </c>
      <c r="BC18" s="25"/>
      <c r="BD18" s="25"/>
    </row>
    <row r="19" spans="1:78" x14ac:dyDescent="0.3">
      <c r="B19" s="100"/>
      <c r="C19" s="100"/>
    </row>
    <row r="21" spans="1:78" s="100" customFormat="1" x14ac:dyDescent="0.3">
      <c r="A21" s="99"/>
      <c r="D21" s="99"/>
      <c r="E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</row>
    <row r="22" spans="1:78" s="100" customFormat="1" x14ac:dyDescent="0.3">
      <c r="A22" s="99"/>
      <c r="B22" s="99"/>
      <c r="C22" s="99"/>
      <c r="D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</row>
    <row r="23" spans="1:78" s="100" customFormat="1" x14ac:dyDescent="0.3">
      <c r="A23" s="99"/>
      <c r="B23" s="99"/>
      <c r="C23" s="99"/>
      <c r="D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</row>
    <row r="24" spans="1:78" s="100" customFormat="1" x14ac:dyDescent="0.3">
      <c r="A24" s="99"/>
      <c r="B24" s="99"/>
      <c r="C24" s="99"/>
      <c r="D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</row>
    <row r="25" spans="1:78" s="100" customFormat="1" x14ac:dyDescent="0.3">
      <c r="A25" s="99"/>
      <c r="B25" s="99"/>
      <c r="C25" s="99"/>
      <c r="D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</row>
    <row r="26" spans="1:78" s="100" customFormat="1" x14ac:dyDescent="0.3">
      <c r="A26" s="99"/>
      <c r="B26" s="99"/>
      <c r="C26" s="99"/>
      <c r="D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</row>
    <row r="27" spans="1:78" s="100" customFormat="1" x14ac:dyDescent="0.3">
      <c r="A27" s="99"/>
      <c r="B27" s="99"/>
      <c r="C27" s="99"/>
      <c r="D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</row>
    <row r="28" spans="1:78" s="100" customFormat="1" x14ac:dyDescent="0.3">
      <c r="A28" s="99"/>
      <c r="B28" s="99"/>
      <c r="C28" s="99"/>
      <c r="D28" s="9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</row>
    <row r="29" spans="1:78" s="100" customFormat="1" x14ac:dyDescent="0.3">
      <c r="A29" s="99"/>
      <c r="B29" s="99"/>
      <c r="C29" s="99"/>
      <c r="D29" s="9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</row>
    <row r="30" spans="1:78" s="100" customFormat="1" x14ac:dyDescent="0.3">
      <c r="A30" s="99"/>
      <c r="B30" s="99"/>
      <c r="C30" s="99"/>
      <c r="D30" s="9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</row>
    <row r="31" spans="1:78" s="100" customFormat="1" x14ac:dyDescent="0.3">
      <c r="A31" s="99"/>
      <c r="B31" s="99"/>
      <c r="C31" s="99"/>
      <c r="D31" s="9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</row>
    <row r="32" spans="1:78" s="100" customFormat="1" x14ac:dyDescent="0.3">
      <c r="A32" s="99"/>
      <c r="B32" s="99"/>
      <c r="C32" s="99"/>
      <c r="D32" s="9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</row>
    <row r="33" spans="1:78" s="100" customFormat="1" x14ac:dyDescent="0.3">
      <c r="A33" s="99"/>
      <c r="B33" s="99"/>
      <c r="C33" s="99"/>
      <c r="D33" s="9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</row>
    <row r="34" spans="1:78" s="100" customFormat="1" x14ac:dyDescent="0.3">
      <c r="A34" s="99"/>
      <c r="B34" s="99"/>
      <c r="C34" s="99"/>
      <c r="D34" s="9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</row>
    <row r="35" spans="1:78" s="100" customFormat="1" x14ac:dyDescent="0.3">
      <c r="A35" s="99"/>
      <c r="B35" s="99"/>
      <c r="C35" s="99"/>
      <c r="D35" s="99"/>
      <c r="AG35" s="36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</row>
    <row r="36" spans="1:78" s="100" customFormat="1" x14ac:dyDescent="0.3">
      <c r="A36" s="99"/>
      <c r="B36" s="99"/>
      <c r="C36" s="99"/>
      <c r="D36" s="99"/>
      <c r="E36" s="9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</row>
    <row r="37" spans="1:78" s="100" customFormat="1" x14ac:dyDescent="0.3">
      <c r="A37" s="99"/>
      <c r="B37" s="99"/>
      <c r="C37" s="99"/>
      <c r="D37" s="99"/>
      <c r="E37" s="9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</row>
    <row r="38" spans="1:78" s="100" customFormat="1" x14ac:dyDescent="0.3">
      <c r="A38" s="99"/>
      <c r="B38" s="99"/>
      <c r="C38" s="99"/>
      <c r="D38" s="99"/>
      <c r="E38" s="99"/>
      <c r="F38" s="1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</row>
    <row r="39" spans="1:78" s="100" customFormat="1" x14ac:dyDescent="0.3">
      <c r="A39" s="99"/>
      <c r="B39" s="99"/>
      <c r="C39" s="99"/>
      <c r="D39" s="99"/>
      <c r="E39" s="9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</row>
    <row r="40" spans="1:78" s="100" customFormat="1" x14ac:dyDescent="0.3">
      <c r="A40" s="99"/>
      <c r="B40" s="99"/>
      <c r="C40" s="99"/>
      <c r="D40" s="99"/>
      <c r="E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</row>
    <row r="41" spans="1:78" s="100" customFormat="1" x14ac:dyDescent="0.3">
      <c r="A41" s="99"/>
      <c r="B41" s="99"/>
      <c r="C41" s="99"/>
      <c r="D41" s="99"/>
      <c r="E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</row>
    <row r="42" spans="1:78" s="100" customFormat="1" x14ac:dyDescent="0.3">
      <c r="A42" s="99"/>
      <c r="B42" s="99"/>
      <c r="C42" s="99"/>
      <c r="D42" s="99"/>
      <c r="E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</row>
    <row r="43" spans="1:78" s="100" customFormat="1" x14ac:dyDescent="0.3">
      <c r="A43" s="99"/>
      <c r="B43" s="99"/>
      <c r="C43" s="99"/>
      <c r="D43" s="99"/>
      <c r="E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</row>
    <row r="44" spans="1:78" s="100" customFormat="1" x14ac:dyDescent="0.3">
      <c r="A44" s="99"/>
      <c r="B44" s="99"/>
      <c r="C44" s="99"/>
      <c r="D44" s="99"/>
      <c r="E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</row>
    <row r="45" spans="1:78" s="100" customFormat="1" x14ac:dyDescent="0.3">
      <c r="A45" s="99"/>
      <c r="B45" s="99"/>
      <c r="C45" s="99"/>
      <c r="D45" s="99"/>
      <c r="E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</row>
    <row r="46" spans="1:78" s="100" customFormat="1" x14ac:dyDescent="0.3">
      <c r="A46" s="99"/>
      <c r="B46" s="99"/>
      <c r="C46" s="99"/>
      <c r="D46" s="99"/>
      <c r="E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</row>
    <row r="47" spans="1:78" s="100" customFormat="1" x14ac:dyDescent="0.3">
      <c r="A47" s="99"/>
      <c r="B47" s="99"/>
      <c r="C47" s="99"/>
      <c r="D47" s="99"/>
      <c r="E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</row>
    <row r="48" spans="1:78" s="100" customFormat="1" x14ac:dyDescent="0.3">
      <c r="A48" s="99"/>
      <c r="B48" s="99"/>
      <c r="C48" s="99"/>
      <c r="D48" s="99"/>
      <c r="E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</row>
    <row r="49" spans="1:78" s="100" customFormat="1" x14ac:dyDescent="0.3">
      <c r="A49" s="99"/>
      <c r="B49" s="99"/>
      <c r="C49" s="99"/>
      <c r="D49" s="99"/>
      <c r="E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</row>
    <row r="50" spans="1:78" s="100" customFormat="1" x14ac:dyDescent="0.3">
      <c r="A50" s="99"/>
      <c r="B50" s="99"/>
      <c r="C50" s="99"/>
      <c r="D50" s="99"/>
      <c r="E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</row>
    <row r="51" spans="1:78" s="100" customFormat="1" x14ac:dyDescent="0.3">
      <c r="A51" s="99"/>
      <c r="B51" s="99"/>
      <c r="C51" s="99"/>
      <c r="D51" s="99"/>
      <c r="E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</row>
    <row r="52" spans="1:78" s="100" customFormat="1" x14ac:dyDescent="0.3">
      <c r="A52" s="99"/>
      <c r="B52" s="99"/>
      <c r="C52" s="99"/>
      <c r="D52" s="99"/>
      <c r="E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</row>
    <row r="53" spans="1:78" s="100" customFormat="1" x14ac:dyDescent="0.3">
      <c r="A53" s="99"/>
      <c r="B53" s="99"/>
      <c r="C53" s="99"/>
      <c r="D53" s="99"/>
      <c r="E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</row>
    <row r="54" spans="1:78" s="100" customFormat="1" x14ac:dyDescent="0.3">
      <c r="A54" s="99"/>
      <c r="B54" s="99"/>
      <c r="C54" s="99"/>
      <c r="D54" s="99"/>
      <c r="E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</row>
    <row r="55" spans="1:78" s="100" customFormat="1" x14ac:dyDescent="0.3">
      <c r="A55" s="99"/>
      <c r="B55" s="99"/>
      <c r="C55" s="99"/>
      <c r="D55" s="99"/>
      <c r="E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</row>
    <row r="56" spans="1:78" s="100" customFormat="1" x14ac:dyDescent="0.3">
      <c r="A56" s="99"/>
      <c r="B56" s="99"/>
      <c r="C56" s="99"/>
      <c r="D56" s="99"/>
      <c r="E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</row>
    <row r="57" spans="1:78" s="100" customFormat="1" x14ac:dyDescent="0.3">
      <c r="A57" s="99"/>
      <c r="B57" s="99"/>
      <c r="C57" s="99"/>
      <c r="D57" s="99"/>
      <c r="E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</row>
    <row r="58" spans="1:78" s="100" customFormat="1" x14ac:dyDescent="0.3">
      <c r="A58" s="99"/>
      <c r="B58" s="99"/>
      <c r="C58" s="99"/>
      <c r="D58" s="99"/>
      <c r="E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</row>
    <row r="59" spans="1:78" s="100" customFormat="1" x14ac:dyDescent="0.3">
      <c r="A59" s="99"/>
      <c r="B59" s="99"/>
      <c r="C59" s="99"/>
      <c r="D59" s="99"/>
      <c r="E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</row>
    <row r="60" spans="1:78" s="100" customFormat="1" x14ac:dyDescent="0.3">
      <c r="A60" s="99"/>
      <c r="B60" s="99"/>
      <c r="C60" s="99"/>
      <c r="D60" s="99"/>
      <c r="E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</row>
    <row r="61" spans="1:78" s="100" customFormat="1" x14ac:dyDescent="0.3">
      <c r="A61" s="99"/>
      <c r="B61" s="99"/>
      <c r="C61" s="99"/>
      <c r="D61" s="99"/>
      <c r="E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</row>
    <row r="62" spans="1:78" s="100" customFormat="1" x14ac:dyDescent="0.3">
      <c r="A62" s="99"/>
      <c r="B62" s="99"/>
      <c r="C62" s="99"/>
      <c r="D62" s="99"/>
      <c r="E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</row>
    <row r="63" spans="1:78" s="100" customFormat="1" x14ac:dyDescent="0.3">
      <c r="A63" s="99"/>
      <c r="B63" s="99"/>
      <c r="C63" s="99"/>
      <c r="D63" s="99"/>
      <c r="E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</row>
    <row r="64" spans="1:78" s="100" customFormat="1" x14ac:dyDescent="0.3">
      <c r="A64" s="99"/>
      <c r="B64" s="99"/>
      <c r="C64" s="99"/>
      <c r="D64" s="99"/>
      <c r="E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</row>
    <row r="65" spans="1:78" s="100" customFormat="1" x14ac:dyDescent="0.3">
      <c r="A65" s="99"/>
      <c r="B65" s="99"/>
      <c r="C65" s="99"/>
      <c r="D65" s="99"/>
      <c r="E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</row>
    <row r="66" spans="1:78" s="100" customFormat="1" x14ac:dyDescent="0.3">
      <c r="A66" s="99"/>
      <c r="B66" s="99"/>
      <c r="C66" s="99"/>
      <c r="D66" s="99"/>
      <c r="E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</row>
    <row r="67" spans="1:78" s="100" customFormat="1" x14ac:dyDescent="0.3">
      <c r="A67" s="99"/>
      <c r="B67" s="99"/>
      <c r="C67" s="99"/>
      <c r="D67" s="99"/>
      <c r="E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</row>
    <row r="68" spans="1:78" s="100" customFormat="1" x14ac:dyDescent="0.3">
      <c r="A68" s="99"/>
      <c r="B68" s="99"/>
      <c r="C68" s="99"/>
      <c r="D68" s="99"/>
      <c r="E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</row>
    <row r="69" spans="1:78" s="100" customFormat="1" x14ac:dyDescent="0.3">
      <c r="A69" s="99"/>
      <c r="B69" s="99"/>
      <c r="C69" s="99"/>
      <c r="D69" s="99"/>
      <c r="E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</row>
    <row r="70" spans="1:78" s="100" customFormat="1" x14ac:dyDescent="0.3">
      <c r="A70" s="99"/>
      <c r="B70" s="99"/>
      <c r="C70" s="99"/>
      <c r="D70" s="99"/>
      <c r="E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</row>
    <row r="71" spans="1:78" s="100" customFormat="1" x14ac:dyDescent="0.3">
      <c r="A71" s="99"/>
      <c r="B71" s="99"/>
      <c r="C71" s="99"/>
      <c r="D71" s="99"/>
      <c r="E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</row>
    <row r="72" spans="1:78" s="100" customFormat="1" x14ac:dyDescent="0.3">
      <c r="A72" s="99"/>
      <c r="B72" s="99"/>
      <c r="C72" s="99"/>
      <c r="D72" s="99"/>
      <c r="E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</row>
    <row r="73" spans="1:78" s="100" customFormat="1" x14ac:dyDescent="0.3">
      <c r="A73" s="99"/>
      <c r="B73" s="99"/>
      <c r="C73" s="99"/>
      <c r="D73" s="99"/>
      <c r="E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65"/>
  <sheetViews>
    <sheetView workbookViewId="0"/>
  </sheetViews>
  <sheetFormatPr defaultRowHeight="14.4" x14ac:dyDescent="0.3"/>
  <cols>
    <col min="1" max="1" width="18.5546875" customWidth="1"/>
    <col min="2" max="2" width="10.109375" bestFit="1" customWidth="1"/>
    <col min="3" max="3" width="9.33203125" bestFit="1" customWidth="1"/>
    <col min="4" max="4" width="10.5546875" customWidth="1"/>
    <col min="5" max="6" width="10.109375" bestFit="1" customWidth="1"/>
    <col min="7" max="7" width="9.33203125" bestFit="1" customWidth="1"/>
    <col min="8" max="8" width="10.44140625" customWidth="1"/>
    <col min="12" max="12" width="15.44140625" customWidth="1"/>
    <col min="13" max="13" width="10.33203125" bestFit="1" customWidth="1"/>
    <col min="14" max="14" width="9.33203125" bestFit="1" customWidth="1"/>
    <col min="15" max="16" width="10.33203125" bestFit="1" customWidth="1"/>
    <col min="17" max="18" width="9.33203125" bestFit="1" customWidth="1"/>
    <col min="19" max="19" width="10.109375" bestFit="1" customWidth="1"/>
    <col min="21" max="21" width="10.109375" bestFit="1" customWidth="1"/>
  </cols>
  <sheetData>
    <row r="1" spans="1:28" s="28" customFormat="1" x14ac:dyDescent="0.3"/>
    <row r="2" spans="1:28" s="28" customFormat="1" x14ac:dyDescent="0.3">
      <c r="A2" s="8" t="s">
        <v>509</v>
      </c>
    </row>
    <row r="3" spans="1:28" x14ac:dyDescent="0.3">
      <c r="A3" s="2" t="s">
        <v>246</v>
      </c>
      <c r="L3" s="2" t="s">
        <v>241</v>
      </c>
    </row>
    <row r="4" spans="1:28" x14ac:dyDescent="0.3">
      <c r="A4" s="2" t="s">
        <v>214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 t="s">
        <v>214</v>
      </c>
      <c r="M4" s="2" t="s">
        <v>59</v>
      </c>
      <c r="N4" s="2" t="s">
        <v>57</v>
      </c>
      <c r="O4" s="2" t="s">
        <v>60</v>
      </c>
      <c r="P4" s="2" t="s">
        <v>54</v>
      </c>
      <c r="Q4" s="2" t="s">
        <v>53</v>
      </c>
      <c r="R4" s="2" t="s">
        <v>61</v>
      </c>
      <c r="S4" s="2" t="s">
        <v>62</v>
      </c>
    </row>
    <row r="5" spans="1:28" x14ac:dyDescent="0.3">
      <c r="A5" s="2" t="s">
        <v>215</v>
      </c>
      <c r="B5" s="27"/>
      <c r="C5" s="27"/>
      <c r="D5" s="27"/>
      <c r="E5" s="27">
        <f>afdust!BA62</f>
        <v>7202126.5404019868</v>
      </c>
      <c r="F5" s="27">
        <f>afdust!BB62</f>
        <v>1006412.0984960311</v>
      </c>
      <c r="G5" s="27"/>
      <c r="H5" s="27"/>
      <c r="L5" s="2" t="s">
        <v>215</v>
      </c>
      <c r="P5" s="27">
        <f>+afdust!BA63</f>
        <v>5402080.3005625308</v>
      </c>
      <c r="Q5" s="27">
        <f>+afdust!BB63</f>
        <v>767526.73556457344</v>
      </c>
      <c r="V5" s="99"/>
      <c r="W5" s="99"/>
      <c r="X5" s="99"/>
      <c r="Y5" s="99"/>
      <c r="Z5" s="99"/>
      <c r="AA5" s="99"/>
      <c r="AB5" s="99"/>
    </row>
    <row r="6" spans="1:28" x14ac:dyDescent="0.3">
      <c r="A6" s="2" t="s">
        <v>213</v>
      </c>
      <c r="B6" s="27"/>
      <c r="C6" s="27">
        <f>ag!B62</f>
        <v>2856435.452529639</v>
      </c>
      <c r="D6" s="27"/>
      <c r="E6" s="27"/>
      <c r="F6" s="27"/>
      <c r="G6" s="27"/>
      <c r="H6" s="27">
        <f>ag!C62</f>
        <v>186273.02421932307</v>
      </c>
      <c r="L6" s="2" t="s">
        <v>213</v>
      </c>
      <c r="N6" s="27">
        <f>ag!B63</f>
        <v>2327015.2037976398</v>
      </c>
      <c r="P6" s="27"/>
      <c r="Q6" s="27"/>
      <c r="S6" s="27">
        <f>ag!C63</f>
        <v>129181.49531845312</v>
      </c>
      <c r="U6" s="99"/>
      <c r="V6" s="99"/>
      <c r="W6" s="99"/>
      <c r="X6" s="99"/>
      <c r="Y6" s="99"/>
      <c r="Z6" s="99"/>
      <c r="AA6" s="99"/>
      <c r="AB6" s="99"/>
    </row>
    <row r="7" spans="1:28" s="29" customFormat="1" x14ac:dyDescent="0.3">
      <c r="A7" s="2" t="s">
        <v>403</v>
      </c>
      <c r="B7" s="27">
        <f>ptagfire!B62</f>
        <v>278700.50521290011</v>
      </c>
      <c r="C7" s="27">
        <f>ptagfire!C62</f>
        <v>54441.982027030004</v>
      </c>
      <c r="D7" s="27">
        <f>ptagfire!D62</f>
        <v>10824.231912570003</v>
      </c>
      <c r="E7" s="27">
        <f>ptagfire!E62</f>
        <v>41115.25110152999</v>
      </c>
      <c r="F7" s="27">
        <f>ptagfire!F62</f>
        <v>28632.060384499997</v>
      </c>
      <c r="G7" s="27">
        <f>ptagfire!G62</f>
        <v>3908.3635937699987</v>
      </c>
      <c r="H7" s="27">
        <f>ptagfire!H62</f>
        <v>18322.82037967</v>
      </c>
      <c r="L7" s="2" t="s">
        <v>403</v>
      </c>
      <c r="M7" s="27">
        <f>ptagfire!B63</f>
        <v>197330.47542600008</v>
      </c>
      <c r="N7" s="27">
        <f>ptagfire!C63</f>
        <v>47168.557885200004</v>
      </c>
      <c r="O7" s="27">
        <f>ptagfire!D63</f>
        <v>8082.0862219400015</v>
      </c>
      <c r="P7" s="27">
        <f>ptagfire!E63</f>
        <v>28432.743831189997</v>
      </c>
      <c r="Q7" s="27">
        <f>ptagfire!F63</f>
        <v>19108.901698990001</v>
      </c>
      <c r="R7" s="27">
        <f>ptagfire!G63</f>
        <v>3298.9508438499988</v>
      </c>
      <c r="S7" s="27">
        <f>ptagfire!H63</f>
        <v>12298.411780610002</v>
      </c>
      <c r="U7" s="99"/>
      <c r="V7" s="99"/>
      <c r="W7" s="99"/>
      <c r="X7" s="99"/>
      <c r="Y7" s="99"/>
      <c r="Z7" s="99"/>
      <c r="AA7" s="99"/>
      <c r="AB7" s="99"/>
    </row>
    <row r="8" spans="1:28" x14ac:dyDescent="0.3">
      <c r="A8" s="2" t="s">
        <v>415</v>
      </c>
      <c r="B8" s="27">
        <f>+cmv_c1c2!B62</f>
        <v>46873.497195493299</v>
      </c>
      <c r="C8" s="27">
        <f>+cmv_c1c2!C62</f>
        <v>120.00799679017062</v>
      </c>
      <c r="D8" s="27">
        <f>+cmv_c1c2!D62</f>
        <v>241102.75955100075</v>
      </c>
      <c r="E8" s="27">
        <f>+cmv_c1c2!E62</f>
        <v>5813.2492913728011</v>
      </c>
      <c r="F8" s="27">
        <f>+cmv_c1c2!F62</f>
        <v>5521.4355363780996</v>
      </c>
      <c r="G8" s="27">
        <f>+cmv_c1c2!G62</f>
        <v>2231.2227098445765</v>
      </c>
      <c r="H8" s="27">
        <f>+cmv_c1c2!H62</f>
        <v>4582.0674570276997</v>
      </c>
      <c r="L8" s="2" t="s">
        <v>415</v>
      </c>
      <c r="M8" s="27">
        <f>+cmv_c1c2!B63</f>
        <v>39986.239328482006</v>
      </c>
      <c r="N8" s="27">
        <f>+cmv_c1c2!C63</f>
        <v>106.5863895569706</v>
      </c>
      <c r="O8" s="27">
        <f>+cmv_c1c2!D63</f>
        <v>214450.78471189848</v>
      </c>
      <c r="P8" s="27">
        <f>+cmv_c1c2!E63</f>
        <v>4837.8549051672007</v>
      </c>
      <c r="Q8" s="27">
        <f>+cmv_c1c2!F63</f>
        <v>4610.8852783912998</v>
      </c>
      <c r="R8" s="27">
        <f>+cmv_c1c2!G63</f>
        <v>822.36145369411247</v>
      </c>
      <c r="S8" s="27">
        <f>+cmv_c1c2!H63</f>
        <v>2904.6769702628994</v>
      </c>
      <c r="U8" s="99"/>
      <c r="V8" s="99"/>
      <c r="W8" s="99"/>
      <c r="X8" s="99"/>
      <c r="Y8" s="99"/>
      <c r="Z8" s="99"/>
      <c r="AA8" s="99"/>
      <c r="AB8" s="99"/>
    </row>
    <row r="9" spans="1:28" s="29" customFormat="1" x14ac:dyDescent="0.3">
      <c r="A9" s="2" t="s">
        <v>416</v>
      </c>
      <c r="B9" s="27">
        <f>'cmv_c3 36'!B62</f>
        <v>10780.387002883399</v>
      </c>
      <c r="C9" s="27">
        <f>'cmv_c3 36'!C62</f>
        <v>25.466970102099999</v>
      </c>
      <c r="D9" s="27">
        <f>'cmv_c3 36'!D62</f>
        <v>106234.26960717238</v>
      </c>
      <c r="E9" s="27">
        <f>'cmv_c3 36'!E62</f>
        <v>1743.0206384728003</v>
      </c>
      <c r="F9" s="27">
        <f>'cmv_c3 36'!F62</f>
        <v>1515.5936080376002</v>
      </c>
      <c r="G9" s="27">
        <f>'cmv_c3 36'!G62</f>
        <v>3757.1034456734992</v>
      </c>
      <c r="H9" s="27">
        <f>'cmv_c3 36'!H62</f>
        <v>4995.3988324104002</v>
      </c>
      <c r="L9" s="2" t="s">
        <v>416</v>
      </c>
      <c r="M9" s="27">
        <f>'cmv_c3 36'!B63</f>
        <v>9768.3016366609991</v>
      </c>
      <c r="N9" s="27">
        <f>'cmv_c3 36'!C63</f>
        <v>19.648738208200001</v>
      </c>
      <c r="O9" s="27">
        <f>'cmv_c3 36'!D63</f>
        <v>95359.025049610369</v>
      </c>
      <c r="P9" s="27">
        <f>'cmv_c3 36'!E63</f>
        <v>1405.0800343286</v>
      </c>
      <c r="Q9" s="27">
        <f>'cmv_c3 36'!F63</f>
        <v>1253.4737027241001</v>
      </c>
      <c r="R9" s="27">
        <f>'cmv_c3 36'!G63</f>
        <v>2708.7884495866992</v>
      </c>
      <c r="S9" s="27">
        <f>'cmv_c3 36'!H63</f>
        <v>4556.0039882540996</v>
      </c>
      <c r="U9" s="99"/>
      <c r="V9" s="99"/>
      <c r="W9" s="99"/>
      <c r="X9" s="99"/>
      <c r="Y9" s="99"/>
      <c r="Z9" s="99"/>
      <c r="AA9" s="99"/>
      <c r="AB9" s="99"/>
    </row>
    <row r="10" spans="1:28" x14ac:dyDescent="0.3">
      <c r="A10" s="2" t="s">
        <v>216</v>
      </c>
      <c r="B10" s="27">
        <f>+nonpt!B62</f>
        <v>2684784.7133422</v>
      </c>
      <c r="C10" s="27">
        <f>+nonpt!C62</f>
        <v>121208.86692290996</v>
      </c>
      <c r="D10" s="27">
        <f>+nonpt!D62</f>
        <v>757078.52153240016</v>
      </c>
      <c r="E10" s="27">
        <f>+nonpt!E62</f>
        <v>610602.84235595004</v>
      </c>
      <c r="F10" s="27">
        <f>+nonpt!F62</f>
        <v>498089.41023847996</v>
      </c>
      <c r="G10" s="27">
        <f>+nonpt!G62</f>
        <v>161063.69637670895</v>
      </c>
      <c r="H10" s="27">
        <f>+nonpt!H62</f>
        <v>3707236.7582083</v>
      </c>
      <c r="L10" s="2" t="s">
        <v>216</v>
      </c>
      <c r="M10" s="27">
        <f>+nonpt!B63</f>
        <v>2207929.8036928996</v>
      </c>
      <c r="N10" s="27">
        <f>+nonpt!C63</f>
        <v>64423.052488049987</v>
      </c>
      <c r="O10" s="27">
        <f>+nonpt!D63</f>
        <v>646505.12288710021</v>
      </c>
      <c r="P10" s="27">
        <f>+nonpt!E63</f>
        <v>509050.73468801996</v>
      </c>
      <c r="Q10" s="27">
        <f>+nonpt!F63</f>
        <v>420176.28764355998</v>
      </c>
      <c r="R10" s="27">
        <f>+nonpt!G63</f>
        <v>141625.53538027601</v>
      </c>
      <c r="S10" s="27">
        <f>+nonpt!H63</f>
        <v>3047723.1012710999</v>
      </c>
      <c r="U10" s="99"/>
      <c r="V10" s="99"/>
      <c r="W10" s="99"/>
      <c r="X10" s="99"/>
      <c r="Y10" s="99"/>
      <c r="Z10" s="99"/>
      <c r="AA10" s="99"/>
      <c r="AB10" s="99"/>
    </row>
    <row r="11" spans="1:28" s="29" customFormat="1" x14ac:dyDescent="0.3">
      <c r="A11" s="2" t="s">
        <v>234</v>
      </c>
      <c r="B11" s="27">
        <f>+np_oilgas!B62</f>
        <v>740253.62551466399</v>
      </c>
      <c r="C11" s="27">
        <f>+np_oilgas!C62</f>
        <v>11.509197537600002</v>
      </c>
      <c r="D11" s="27">
        <f>+np_oilgas!D62</f>
        <v>565202.1993705061</v>
      </c>
      <c r="E11" s="27">
        <f>+np_oilgas!E62</f>
        <v>14397.701813643898</v>
      </c>
      <c r="F11" s="27">
        <f>+np_oilgas!F62</f>
        <v>14311.411989677499</v>
      </c>
      <c r="G11" s="27">
        <f>+np_oilgas!G62</f>
        <v>23591.623701750999</v>
      </c>
      <c r="H11" s="27">
        <f>+np_oilgas!H62</f>
        <v>2908396.0217307345</v>
      </c>
      <c r="L11" s="2" t="s">
        <v>234</v>
      </c>
      <c r="M11" s="27">
        <f>+np_oilgas!B63</f>
        <v>618022.42424719804</v>
      </c>
      <c r="N11" s="27">
        <f>+np_oilgas!C63</f>
        <v>11.179985160700001</v>
      </c>
      <c r="O11" s="27">
        <f>+np_oilgas!D63</f>
        <v>466080.08575188502</v>
      </c>
      <c r="P11" s="27">
        <f>+np_oilgas!E63</f>
        <v>11765.365870924001</v>
      </c>
      <c r="Q11" s="27">
        <f>+np_oilgas!F63</f>
        <v>11685.531651918001</v>
      </c>
      <c r="R11" s="27">
        <f>+np_oilgas!G63</f>
        <v>21253.691201463203</v>
      </c>
      <c r="S11" s="27">
        <f>+np_oilgas!H63</f>
        <v>2443882.9326297133</v>
      </c>
      <c r="U11" s="99"/>
      <c r="V11" s="99"/>
      <c r="W11" s="99"/>
      <c r="X11" s="99"/>
      <c r="Y11" s="99"/>
      <c r="Z11" s="99"/>
      <c r="AA11" s="99"/>
      <c r="AB11" s="99"/>
    </row>
    <row r="12" spans="1:28" x14ac:dyDescent="0.3">
      <c r="A12" s="2" t="s">
        <v>217</v>
      </c>
      <c r="B12" s="27">
        <f>+nonroad!B62</f>
        <v>10881052.099983402</v>
      </c>
      <c r="C12" s="27">
        <f>+nonroad!C62</f>
        <v>1794.4637539517005</v>
      </c>
      <c r="D12" s="27">
        <f>+nonroad!D62</f>
        <v>1090156.6634498897</v>
      </c>
      <c r="E12" s="27">
        <f>+nonroad!E62</f>
        <v>108881.72774200699</v>
      </c>
      <c r="F12" s="27">
        <f>+nonroad!F62</f>
        <v>103015.13052595701</v>
      </c>
      <c r="G12" s="27">
        <f>+nonroad!G62</f>
        <v>2209.3872667887003</v>
      </c>
      <c r="H12" s="27">
        <f>+nonroad!H62</f>
        <v>1151547.42563324</v>
      </c>
      <c r="L12" s="2" t="s">
        <v>217</v>
      </c>
      <c r="M12" s="27">
        <f>+nonroad!B63</f>
        <v>8859917.0555274021</v>
      </c>
      <c r="N12" s="27">
        <f>+nonroad!C63</f>
        <v>1493.7784124603004</v>
      </c>
      <c r="O12" s="27">
        <f>+nonroad!D63</f>
        <v>876104.16438108974</v>
      </c>
      <c r="P12" s="27">
        <f>+nonroad!E63</f>
        <v>87634.495320776987</v>
      </c>
      <c r="Q12" s="27">
        <f>+nonroad!F63</f>
        <v>83428.648841417002</v>
      </c>
      <c r="R12" s="27">
        <f>+nonroad!G63</f>
        <v>1800.0445795760997</v>
      </c>
      <c r="S12" s="27">
        <f>+nonroad!H63</f>
        <v>927006.22069294017</v>
      </c>
      <c r="U12" s="99"/>
      <c r="V12" s="99"/>
      <c r="W12" s="99"/>
      <c r="X12" s="99"/>
      <c r="Y12" s="99"/>
      <c r="Z12" s="99"/>
      <c r="AA12" s="99"/>
      <c r="AB12" s="99"/>
    </row>
    <row r="13" spans="1:28" x14ac:dyDescent="0.3">
      <c r="A13" s="2" t="s">
        <v>315</v>
      </c>
      <c r="B13" s="27">
        <f>'onroad all'!P62</f>
        <v>20330092.729704842</v>
      </c>
      <c r="C13" s="27">
        <f>'onroad all'!AP62</f>
        <v>100840.80089570938</v>
      </c>
      <c r="D13" s="27">
        <f>'onroad all'!AF62+'onroad all'!AR62+'onroad all'!AS62</f>
        <v>4065702.4848896731</v>
      </c>
      <c r="E13" s="27">
        <f>'onroad all'!BG62</f>
        <v>272770.2130339439</v>
      </c>
      <c r="F13" s="27">
        <f>'onroad all'!BJ62</f>
        <v>130563.78849077203</v>
      </c>
      <c r="G13" s="27">
        <f>'onroad all'!BZ62</f>
        <v>27546.692356049043</v>
      </c>
      <c r="H13" s="27">
        <f>'onroad all'!CK62</f>
        <v>1985762.9327411631</v>
      </c>
      <c r="L13" s="2" t="s">
        <v>315</v>
      </c>
      <c r="M13" s="27">
        <f>'onroad all'!P63</f>
        <v>16808590.462126713</v>
      </c>
      <c r="N13" s="27">
        <f>'onroad all'!AP63</f>
        <v>75779.755419749636</v>
      </c>
      <c r="O13" s="27">
        <f>'onroad all'!AF63+'onroad all'!AR63+'onroad all'!AS63</f>
        <v>3223481.1732079261</v>
      </c>
      <c r="P13" s="27">
        <f>'onroad all'!BG63</f>
        <v>217203.31131771166</v>
      </c>
      <c r="Q13" s="27">
        <f>'onroad all'!BJ63</f>
        <v>102608.00442361811</v>
      </c>
      <c r="R13" s="27">
        <f>'onroad all'!BZ63</f>
        <v>23395.976372360223</v>
      </c>
      <c r="S13" s="27">
        <f>'onroad all'!CK63</f>
        <v>1584467.8230609875</v>
      </c>
      <c r="U13" s="99"/>
      <c r="V13" s="99"/>
      <c r="W13" s="99"/>
      <c r="X13" s="99"/>
      <c r="Y13" s="99"/>
      <c r="Z13" s="99"/>
      <c r="AA13" s="99"/>
      <c r="AB13" s="99"/>
    </row>
    <row r="14" spans="1:28" x14ac:dyDescent="0.3">
      <c r="A14" s="2" t="s">
        <v>376</v>
      </c>
      <c r="B14" s="27">
        <f>ptfire!B62</f>
        <v>14607347.6986575</v>
      </c>
      <c r="C14" s="27">
        <f>ptfire!C62</f>
        <v>254070.82383807999</v>
      </c>
      <c r="D14" s="27">
        <f>ptfire!D62</f>
        <v>232293.55408213005</v>
      </c>
      <c r="E14" s="27">
        <f>ptfire!E62</f>
        <v>1545801.8922446698</v>
      </c>
      <c r="F14" s="27">
        <f>ptfire!F62</f>
        <v>1305340.8685618404</v>
      </c>
      <c r="G14" s="27">
        <f>ptfire!G62</f>
        <v>115781.45432694996</v>
      </c>
      <c r="H14" s="27">
        <f>ptfire!H62</f>
        <v>3317408.7213229816</v>
      </c>
      <c r="L14" s="2" t="s">
        <v>376</v>
      </c>
      <c r="M14" s="27">
        <f>ptfire!B63</f>
        <v>8513386.3089675009</v>
      </c>
      <c r="N14" s="27">
        <f>ptfire!C63</f>
        <v>154185.73184568004</v>
      </c>
      <c r="O14" s="27">
        <f>ptfire!D63</f>
        <v>155965.75267093003</v>
      </c>
      <c r="P14" s="27">
        <f>ptfire!E63</f>
        <v>931962.97981766996</v>
      </c>
      <c r="Q14" s="27">
        <f>ptfire!F63</f>
        <v>785138.40422484011</v>
      </c>
      <c r="R14" s="27">
        <f>ptfire!G63</f>
        <v>72071.900381050014</v>
      </c>
      <c r="S14" s="27">
        <f>ptfire!H63</f>
        <v>1881560.0006009804</v>
      </c>
      <c r="U14" s="99"/>
      <c r="V14" s="99"/>
      <c r="W14" s="99"/>
      <c r="X14" s="99"/>
      <c r="Y14" s="99"/>
      <c r="Z14" s="99"/>
      <c r="AA14" s="99"/>
      <c r="AB14" s="99"/>
    </row>
    <row r="15" spans="1:28" x14ac:dyDescent="0.3">
      <c r="A15" s="2" t="s">
        <v>233</v>
      </c>
      <c r="B15" s="27">
        <f>+ptegu!B62</f>
        <v>657528.40770478989</v>
      </c>
      <c r="C15" s="27">
        <f>+ptegu!C62</f>
        <v>23859.891412859004</v>
      </c>
      <c r="D15" s="27">
        <f>ptegu!AU62</f>
        <v>1287627.1579854889</v>
      </c>
      <c r="E15" s="27">
        <f>+ptegu!E62</f>
        <v>163807.09224583997</v>
      </c>
      <c r="F15" s="27">
        <f>+ptegu!F62</f>
        <v>133350.42960596006</v>
      </c>
      <c r="G15" s="27">
        <f>ptegu!BU62</f>
        <v>1539274.675850743</v>
      </c>
      <c r="H15" s="27">
        <f>+ptegu!H62</f>
        <v>33644.225627060005</v>
      </c>
      <c r="L15" s="2" t="s">
        <v>233</v>
      </c>
      <c r="M15" s="27">
        <f>+ptegu!B63</f>
        <v>560840.85897468985</v>
      </c>
      <c r="N15" s="27">
        <f>+ptegu!C63</f>
        <v>20631.548063209</v>
      </c>
      <c r="O15" s="27">
        <f>+ptegu!AU63</f>
        <v>1079820.5917262523</v>
      </c>
      <c r="P15" s="27">
        <f>+ptegu!E63</f>
        <v>144177.08868038995</v>
      </c>
      <c r="Q15" s="27">
        <f>+ptegu!F63</f>
        <v>117908.87838716003</v>
      </c>
      <c r="R15" s="27">
        <f>+ptegu!BU63</f>
        <v>1433123.9996144297</v>
      </c>
      <c r="S15" s="27">
        <f>+ptegu!H63</f>
        <v>29189.51230264</v>
      </c>
      <c r="U15" s="99"/>
      <c r="V15" s="99"/>
      <c r="W15" s="99"/>
      <c r="X15" s="99"/>
      <c r="Y15" s="99"/>
      <c r="Z15" s="99"/>
      <c r="AA15" s="99"/>
      <c r="AB15" s="99"/>
    </row>
    <row r="16" spans="1:28" x14ac:dyDescent="0.3">
      <c r="A16" s="2" t="s">
        <v>218</v>
      </c>
      <c r="B16" s="27">
        <f>+ptnonipm!B62</f>
        <v>1859475.2297299998</v>
      </c>
      <c r="C16" s="27">
        <f>+ptnonipm!C62</f>
        <v>63575.182806371013</v>
      </c>
      <c r="D16" s="27">
        <f>+ptnonipm!D62</f>
        <v>1090809.49710851</v>
      </c>
      <c r="E16" s="27">
        <f>+ptnonipm!E62</f>
        <v>404580.91578357294</v>
      </c>
      <c r="F16" s="27">
        <f>+ptnonipm!F62</f>
        <v>261286.74453781301</v>
      </c>
      <c r="G16" s="27">
        <f>+ptnonipm!G62</f>
        <v>675660.88477958099</v>
      </c>
      <c r="H16" s="27">
        <f>+ptnonipm!H62</f>
        <v>815405.27845654509</v>
      </c>
      <c r="L16" s="2" t="s">
        <v>218</v>
      </c>
      <c r="M16" s="27">
        <f>+ptnonipm!B63</f>
        <v>1579856.3369065695</v>
      </c>
      <c r="N16" s="27">
        <f>+ptnonipm!C63</f>
        <v>51963.963048632999</v>
      </c>
      <c r="O16" s="27">
        <f>+ptnonipm!D63</f>
        <v>912367.97020503995</v>
      </c>
      <c r="P16" s="27">
        <f>+ptnonipm!E63</f>
        <v>308900.51263417298</v>
      </c>
      <c r="Q16" s="27">
        <f>+ptnonipm!F63</f>
        <v>217236.27847313296</v>
      </c>
      <c r="R16" s="27">
        <f>+ptnonipm!G63</f>
        <v>596184.16537979606</v>
      </c>
      <c r="S16" s="27">
        <f>+ptnonipm!H63</f>
        <v>708081.6080031849</v>
      </c>
      <c r="U16" s="99"/>
      <c r="V16" s="99"/>
      <c r="W16" s="99"/>
      <c r="X16" s="99"/>
      <c r="Y16" s="99"/>
      <c r="Z16" s="99"/>
      <c r="AA16" s="99"/>
      <c r="AB16" s="99"/>
    </row>
    <row r="17" spans="1:28" s="29" customFormat="1" x14ac:dyDescent="0.3">
      <c r="A17" s="2" t="s">
        <v>230</v>
      </c>
      <c r="B17" s="27">
        <f>+pt_oilgas!B62</f>
        <v>167933.42022255398</v>
      </c>
      <c r="C17" s="27">
        <f>+pt_oilgas!C62</f>
        <v>4337.6909179259983</v>
      </c>
      <c r="D17" s="27">
        <f>+pt_oilgas!D62</f>
        <v>339439.71226242004</v>
      </c>
      <c r="E17" s="27">
        <f>+pt_oilgas!E62</f>
        <v>11474.3557878926</v>
      </c>
      <c r="F17" s="27">
        <f>+pt_oilgas!F62</f>
        <v>10974.362706786098</v>
      </c>
      <c r="G17" s="27">
        <f>+pt_oilgas!G62</f>
        <v>33224.4596277772</v>
      </c>
      <c r="H17" s="27">
        <f>+pt_oilgas!H62</f>
        <v>127635.95912546098</v>
      </c>
      <c r="L17" s="2" t="s">
        <v>230</v>
      </c>
      <c r="M17" s="27">
        <f>+pt_oilgas!B63</f>
        <v>125980.40843161498</v>
      </c>
      <c r="N17" s="27">
        <f>+pt_oilgas!C63</f>
        <v>4211.9882269589989</v>
      </c>
      <c r="O17" s="27">
        <f>+pt_oilgas!D63</f>
        <v>276700.96575537999</v>
      </c>
      <c r="P17" s="27">
        <f>+pt_oilgas!E63</f>
        <v>8514.9950774966001</v>
      </c>
      <c r="Q17" s="27">
        <f>+pt_oilgas!F63</f>
        <v>8344.5523726711017</v>
      </c>
      <c r="R17" s="27">
        <f>+pt_oilgas!G63</f>
        <v>26018.498203097199</v>
      </c>
      <c r="S17" s="27">
        <f>+pt_oilgas!H63</f>
        <v>85477.384262559004</v>
      </c>
      <c r="U17" s="99"/>
      <c r="V17" s="99"/>
      <c r="W17" s="99"/>
      <c r="X17" s="99"/>
      <c r="Y17" s="99"/>
      <c r="Z17" s="99"/>
      <c r="AA17" s="99"/>
      <c r="AB17" s="99"/>
    </row>
    <row r="18" spans="1:28" s="29" customFormat="1" x14ac:dyDescent="0.3">
      <c r="A18" s="2" t="s">
        <v>390</v>
      </c>
      <c r="B18" s="27">
        <f>+rail!B61</f>
        <v>102881.26849761199</v>
      </c>
      <c r="C18" s="27">
        <f>+rail!C61</f>
        <v>321.89004488080002</v>
      </c>
      <c r="D18" s="27">
        <f>+rail!D61</f>
        <v>557216.46117437899</v>
      </c>
      <c r="E18" s="27">
        <f>+rail!E61</f>
        <v>16612.328497035</v>
      </c>
      <c r="F18" s="27">
        <f>+rail!F61</f>
        <v>16114.406968239999</v>
      </c>
      <c r="G18" s="27">
        <f>+rail!G61</f>
        <v>362.80320868779989</v>
      </c>
      <c r="H18" s="27">
        <f>+rail!H61</f>
        <v>25990.809208904993</v>
      </c>
      <c r="L18" s="2" t="s">
        <v>390</v>
      </c>
      <c r="M18" s="27">
        <f>+rail!B62</f>
        <v>75479.902057712025</v>
      </c>
      <c r="N18" s="27">
        <f>+rail!C62</f>
        <v>236.15806031500006</v>
      </c>
      <c r="O18" s="27">
        <f>+rail!D62</f>
        <v>410043.10666097916</v>
      </c>
      <c r="P18" s="27">
        <f>+rail!E62</f>
        <v>12223.481253824997</v>
      </c>
      <c r="Q18" s="27">
        <f>+rail!F62</f>
        <v>11857.103100120003</v>
      </c>
      <c r="R18" s="27">
        <f>+rail!G62</f>
        <v>266.17435684069994</v>
      </c>
      <c r="S18" s="27">
        <f>+rail!H62</f>
        <v>19115.689522804994</v>
      </c>
      <c r="U18" s="99"/>
      <c r="V18" s="99"/>
      <c r="W18" s="99"/>
      <c r="X18" s="99"/>
      <c r="Y18" s="99"/>
      <c r="Z18" s="99"/>
      <c r="AA18" s="99"/>
      <c r="AB18" s="99"/>
    </row>
    <row r="19" spans="1:28" x14ac:dyDescent="0.3">
      <c r="A19" s="2" t="s">
        <v>219</v>
      </c>
      <c r="B19" s="27">
        <f>+rwc!B62</f>
        <v>2118073.9464280503</v>
      </c>
      <c r="C19" s="27">
        <f>+rwc!C62</f>
        <v>15426.637652517604</v>
      </c>
      <c r="D19" s="27">
        <f>+rwc!D62</f>
        <v>31267.831715280288</v>
      </c>
      <c r="E19" s="27">
        <f>+rwc!E62</f>
        <v>317333.62262059696</v>
      </c>
      <c r="F19" s="27">
        <f>+rwc!F62</f>
        <v>316808.09388048697</v>
      </c>
      <c r="G19" s="27">
        <f>+rwc!G62</f>
        <v>7691.3655678885989</v>
      </c>
      <c r="H19" s="27">
        <f>+rwc!H62</f>
        <v>340812.22938504402</v>
      </c>
      <c r="L19" s="2" t="s">
        <v>219</v>
      </c>
      <c r="M19" s="27">
        <f>+rwc!B63</f>
        <v>1817971.0577978501</v>
      </c>
      <c r="N19" s="27">
        <f>+rwc!C63</f>
        <v>13079.148570073599</v>
      </c>
      <c r="O19" s="27">
        <f>+rwc!D63</f>
        <v>26129.344287076299</v>
      </c>
      <c r="P19" s="27">
        <f>+rwc!E63</f>
        <v>274350.113985117</v>
      </c>
      <c r="Q19" s="27">
        <f>+rwc!F63</f>
        <v>274131.85180102696</v>
      </c>
      <c r="R19" s="27">
        <f>+rwc!G63</f>
        <v>6877.6772953486006</v>
      </c>
      <c r="S19" s="27">
        <f>+rwc!H63</f>
        <v>291906.60499640403</v>
      </c>
      <c r="U19" s="99"/>
      <c r="V19" s="99"/>
      <c r="W19" s="99"/>
      <c r="X19" s="99"/>
      <c r="Y19" s="99"/>
      <c r="Z19" s="99"/>
      <c r="AA19" s="99"/>
      <c r="AB19" s="99"/>
    </row>
    <row r="20" spans="1:28" x14ac:dyDescent="0.3">
      <c r="B20" s="27"/>
      <c r="C20" s="27"/>
      <c r="D20" s="27"/>
      <c r="E20" s="27"/>
      <c r="F20" s="27"/>
      <c r="G20" s="27"/>
      <c r="H20" s="27"/>
    </row>
    <row r="21" spans="1:28" x14ac:dyDescent="0.3">
      <c r="A21" s="2" t="s">
        <v>244</v>
      </c>
      <c r="B21" s="1">
        <f t="shared" ref="B21:H21" si="0">SUM(B5:B19)</f>
        <v>54485777.529196888</v>
      </c>
      <c r="C21" s="1">
        <f t="shared" si="0"/>
        <v>3496470.6669663046</v>
      </c>
      <c r="D21" s="1">
        <f t="shared" si="0"/>
        <v>10374955.344641419</v>
      </c>
      <c r="E21" s="1">
        <f t="shared" si="0"/>
        <v>10717060.753558515</v>
      </c>
      <c r="F21" s="1">
        <f t="shared" si="0"/>
        <v>3831935.83553096</v>
      </c>
      <c r="G21" s="1">
        <f t="shared" si="0"/>
        <v>2596303.7328122132</v>
      </c>
      <c r="H21" s="1">
        <f t="shared" si="0"/>
        <v>14628013.672327865</v>
      </c>
      <c r="L21" s="2" t="s">
        <v>243</v>
      </c>
      <c r="M21" s="1">
        <f t="shared" ref="M21:S21" si="1">SUM(M5:M19)</f>
        <v>41415059.635121286</v>
      </c>
      <c r="N21" s="1">
        <f t="shared" si="1"/>
        <v>2760326.3009308954</v>
      </c>
      <c r="O21" s="1">
        <f t="shared" si="1"/>
        <v>8391090.173517108</v>
      </c>
      <c r="P21" s="1">
        <f t="shared" si="1"/>
        <v>7942539.057979322</v>
      </c>
      <c r="Q21" s="1">
        <f t="shared" si="1"/>
        <v>2825015.5371641433</v>
      </c>
      <c r="R21" s="1">
        <f t="shared" si="1"/>
        <v>2329447.7635113685</v>
      </c>
      <c r="S21" s="1">
        <f t="shared" si="1"/>
        <v>11167351.465400893</v>
      </c>
    </row>
    <row r="22" spans="1:28" x14ac:dyDescent="0.3">
      <c r="B22" s="27"/>
    </row>
    <row r="23" spans="1:28" s="29" customFormat="1" x14ac:dyDescent="0.3">
      <c r="A23" s="2" t="s">
        <v>474</v>
      </c>
      <c r="B23" s="27">
        <f>'biogenics 12'!H53</f>
        <v>7163806.4394079903</v>
      </c>
      <c r="D23" s="27">
        <f>'biogenics 12'!R53</f>
        <v>966420.83735536097</v>
      </c>
      <c r="H23" s="27">
        <f>'biogenics 12'!X53</f>
        <v>42095853.090750903</v>
      </c>
      <c r="L23" s="2" t="s">
        <v>474</v>
      </c>
      <c r="M23" s="27">
        <f>'biogenics 12'!H54</f>
        <v>4501097.6227279939</v>
      </c>
      <c r="O23" s="27">
        <f>'biogenics 12'!R54</f>
        <v>732749.64848221093</v>
      </c>
      <c r="S23" s="27">
        <f>'biogenics 12'!X54</f>
        <v>29674650.771880955</v>
      </c>
    </row>
    <row r="24" spans="1:28" s="29" customFormat="1" x14ac:dyDescent="0.3">
      <c r="A24" s="2" t="s">
        <v>377</v>
      </c>
      <c r="B24" s="1">
        <f>B23+B21</f>
        <v>61649583.968604878</v>
      </c>
      <c r="C24" s="1">
        <f t="shared" ref="C24:H24" si="2">C23+C21</f>
        <v>3496470.6669663046</v>
      </c>
      <c r="D24" s="1">
        <f t="shared" si="2"/>
        <v>11341376.18199678</v>
      </c>
      <c r="E24" s="1">
        <f t="shared" si="2"/>
        <v>10717060.753558515</v>
      </c>
      <c r="F24" s="1">
        <f t="shared" si="2"/>
        <v>3831935.83553096</v>
      </c>
      <c r="G24" s="1">
        <f t="shared" si="2"/>
        <v>2596303.7328122132</v>
      </c>
      <c r="H24" s="1">
        <f t="shared" si="2"/>
        <v>56723866.763078764</v>
      </c>
      <c r="L24" s="2" t="s">
        <v>377</v>
      </c>
      <c r="M24" s="1">
        <f>M23+M21</f>
        <v>45916157.257849276</v>
      </c>
      <c r="N24" s="1">
        <f t="shared" ref="N24:S24" si="3">N23+N21</f>
        <v>2760326.3009308954</v>
      </c>
      <c r="O24" s="1">
        <f t="shared" si="3"/>
        <v>9123839.8219993189</v>
      </c>
      <c r="P24" s="1">
        <f t="shared" si="3"/>
        <v>7942539.057979322</v>
      </c>
      <c r="Q24" s="1">
        <f t="shared" si="3"/>
        <v>2825015.5371641433</v>
      </c>
      <c r="R24" s="1">
        <f t="shared" si="3"/>
        <v>2329447.7635113685</v>
      </c>
      <c r="S24" s="1">
        <f t="shared" si="3"/>
        <v>40842002.237281844</v>
      </c>
    </row>
    <row r="25" spans="1:28" x14ac:dyDescent="0.3">
      <c r="B25" s="27"/>
      <c r="C25" s="27"/>
      <c r="D25" s="27"/>
      <c r="E25" s="27"/>
      <c r="F25" s="27"/>
      <c r="G25" s="27"/>
      <c r="H25" s="27"/>
      <c r="M25" s="27">
        <f>M21-M14</f>
        <v>32901673.326153785</v>
      </c>
      <c r="N25" s="27">
        <f t="shared" ref="N25:S25" si="4">N21-N14</f>
        <v>2606140.5690852152</v>
      </c>
      <c r="O25" s="27">
        <f t="shared" si="4"/>
        <v>8235124.4208461782</v>
      </c>
      <c r="P25" s="27">
        <f t="shared" si="4"/>
        <v>7010576.0781616522</v>
      </c>
      <c r="Q25" s="27">
        <f t="shared" si="4"/>
        <v>2039877.1329393033</v>
      </c>
      <c r="R25" s="27">
        <f t="shared" si="4"/>
        <v>2257375.8631303185</v>
      </c>
      <c r="S25" s="27">
        <f t="shared" si="4"/>
        <v>9285791.4647999126</v>
      </c>
    </row>
    <row r="26" spans="1:28" x14ac:dyDescent="0.3">
      <c r="A26" s="2" t="s">
        <v>475</v>
      </c>
      <c r="B26" s="27"/>
      <c r="E26" s="27"/>
      <c r="H26" s="27"/>
    </row>
    <row r="27" spans="1:28" x14ac:dyDescent="0.3">
      <c r="N27" s="27"/>
    </row>
    <row r="28" spans="1:28" x14ac:dyDescent="0.3">
      <c r="A28" s="29"/>
      <c r="B28" s="27"/>
      <c r="C28" s="27"/>
      <c r="D28" s="27"/>
      <c r="E28" s="27"/>
      <c r="F28" s="27"/>
      <c r="G28" s="27"/>
      <c r="H28" s="27"/>
      <c r="M28" s="27"/>
      <c r="N28" s="27"/>
      <c r="O28" s="27"/>
      <c r="P28" s="27"/>
      <c r="Q28" s="27"/>
      <c r="R28" s="27"/>
      <c r="S28" s="27"/>
    </row>
    <row r="30" spans="1:28" x14ac:dyDescent="0.3">
      <c r="A30" s="2" t="s">
        <v>420</v>
      </c>
      <c r="B30" s="29"/>
      <c r="C30" s="29"/>
      <c r="D30" s="29"/>
      <c r="E30" s="29"/>
      <c r="F30" s="29"/>
      <c r="G30" s="29"/>
      <c r="H30" s="29"/>
    </row>
    <row r="31" spans="1:28" x14ac:dyDescent="0.3">
      <c r="A31" s="2" t="s">
        <v>214</v>
      </c>
      <c r="B31" s="2" t="s">
        <v>59</v>
      </c>
      <c r="C31" s="2" t="s">
        <v>57</v>
      </c>
      <c r="D31" s="2" t="s">
        <v>60</v>
      </c>
      <c r="E31" s="2" t="s">
        <v>54</v>
      </c>
      <c r="F31" s="2" t="s">
        <v>53</v>
      </c>
      <c r="G31" s="2" t="s">
        <v>61</v>
      </c>
      <c r="H31" s="2" t="s">
        <v>62</v>
      </c>
    </row>
    <row r="32" spans="1:28" s="29" customFormat="1" x14ac:dyDescent="0.3">
      <c r="A32" s="34" t="s">
        <v>353</v>
      </c>
      <c r="B32" s="34"/>
      <c r="C32" s="34"/>
      <c r="D32" s="34"/>
      <c r="E32" s="32">
        <f>'othafdust 12US1'!AZ18</f>
        <v>1570799.6964554936</v>
      </c>
      <c r="F32" s="32">
        <f>'othafdust 12US1'!BA18</f>
        <v>289823.94698755431</v>
      </c>
      <c r="G32" s="2"/>
      <c r="H32" s="2"/>
    </row>
    <row r="33" spans="1:16" x14ac:dyDescent="0.3">
      <c r="A33" s="29" t="s">
        <v>345</v>
      </c>
      <c r="B33" s="27">
        <f>'othar 12US1'!Q50</f>
        <v>2732047.8784936788</v>
      </c>
      <c r="C33" s="27">
        <f>'othar 12US1'!AD50</f>
        <v>4887.5515870016006</v>
      </c>
      <c r="D33" s="27">
        <f>'othar 12US1'!AH50</f>
        <v>437966.65296013094</v>
      </c>
      <c r="E33" s="27">
        <f>'othar 12US1'!AS50</f>
        <v>314302.64949169831</v>
      </c>
      <c r="F33" s="27">
        <f>'othar 12US1'!AT50</f>
        <v>249212.69955305188</v>
      </c>
      <c r="G33" s="27">
        <f>'othar 12US1'!BH50</f>
        <v>20540.353240586956</v>
      </c>
      <c r="H33" s="27">
        <f>'othar 12US1'!BN50</f>
        <v>834379.03524995886</v>
      </c>
      <c r="I33" s="29"/>
    </row>
    <row r="34" spans="1:16" x14ac:dyDescent="0.3">
      <c r="A34" s="29" t="s">
        <v>421</v>
      </c>
      <c r="B34" s="27">
        <f>'onroad_can 12US1'!Q50</f>
        <v>1665792.3130135508</v>
      </c>
      <c r="C34" s="27">
        <f>'onroad_can 12US1'!AD50</f>
        <v>6877.3853113752684</v>
      </c>
      <c r="D34" s="27">
        <f>'onroad_can 12US1'!AH50</f>
        <v>404856.11208474496</v>
      </c>
      <c r="E34" s="27">
        <f>'onroad_can 12US1'!AS50</f>
        <v>25204.107409042117</v>
      </c>
      <c r="F34" s="27">
        <f>'onroad_can 12US1'!AT50</f>
        <v>14075.510734934849</v>
      </c>
      <c r="G34" s="27">
        <f>'onroad_can 12US1'!BH50</f>
        <v>1555.6713122020301</v>
      </c>
      <c r="H34" s="27">
        <f>'onroad_can 12US1'!BN50</f>
        <v>143213.05575114215</v>
      </c>
      <c r="I34" s="29"/>
    </row>
    <row r="35" spans="1:16" x14ac:dyDescent="0.3">
      <c r="A35" s="29" t="s">
        <v>346</v>
      </c>
      <c r="B35" s="27">
        <f>'othpt 12US1'!T50</f>
        <v>1095893.9122798492</v>
      </c>
      <c r="C35" s="27">
        <f>'othpt 12US1'!AG50</f>
        <v>503424.72310767684</v>
      </c>
      <c r="D35" s="27">
        <f>'othpt 12US1'!AK50</f>
        <v>812629.99783712032</v>
      </c>
      <c r="E35" s="27">
        <f>'othpt 12US1'!AV50</f>
        <v>118369.80251336489</v>
      </c>
      <c r="F35" s="27">
        <f>'othpt 12US1'!AW50</f>
        <v>49606.928285069633</v>
      </c>
      <c r="G35" s="27">
        <f>'othpt 12US1'!BK50</f>
        <v>999724.71320295474</v>
      </c>
      <c r="H35" s="27">
        <f>'othpt 12US1'!BQ50</f>
        <v>804270.85564900714</v>
      </c>
      <c r="I35" s="29"/>
    </row>
    <row r="36" spans="1:16" s="99" customFormat="1" x14ac:dyDescent="0.3">
      <c r="A36" s="99" t="s">
        <v>510</v>
      </c>
      <c r="B36" s="100"/>
      <c r="C36" s="100"/>
      <c r="D36" s="100"/>
      <c r="E36" s="100">
        <f>'othptdust 12US1'!AZ18</f>
        <v>712551.0270478751</v>
      </c>
      <c r="F36" s="100">
        <f>'othptdust 12US1'!BA18</f>
        <v>167729.37734899536</v>
      </c>
      <c r="G36" s="100"/>
      <c r="H36" s="100"/>
    </row>
    <row r="37" spans="1:16" s="29" customFormat="1" x14ac:dyDescent="0.3">
      <c r="A37" s="29" t="s">
        <v>511</v>
      </c>
      <c r="B37" s="27">
        <f>'ptfire_othna 12US1'!Q60</f>
        <v>760344.95151618822</v>
      </c>
      <c r="C37" s="27">
        <f>'ptfire_othna 12US1'!AE60</f>
        <v>13014.732709121039</v>
      </c>
      <c r="D37" s="27">
        <f>'ptfire_othna 12US1'!AI60</f>
        <v>16337.33252599443</v>
      </c>
      <c r="E37" s="27">
        <f>'ptfire_othna 12US1'!AT60</f>
        <v>84365.770217710073</v>
      </c>
      <c r="F37" s="27">
        <f>'ptfire_othna 12US1'!AU60</f>
        <v>71651.852317205441</v>
      </c>
      <c r="G37" s="27">
        <f>'ptfire_othna 12US1'!BI60</f>
        <v>6720.8827974346013</v>
      </c>
      <c r="H37" s="27">
        <f>'ptfire_othna 12US1'!BO60</f>
        <v>185224.13495726869</v>
      </c>
      <c r="J37" s="27"/>
      <c r="K37" s="27"/>
      <c r="L37" s="27"/>
      <c r="M37" s="27"/>
      <c r="N37" s="27"/>
      <c r="O37" s="27"/>
      <c r="P37" s="27"/>
    </row>
    <row r="38" spans="1:16" x14ac:dyDescent="0.3">
      <c r="A38" s="2" t="s">
        <v>347</v>
      </c>
      <c r="B38" s="1">
        <f t="shared" ref="B38:H38" si="5">SUM(B32:B37)</f>
        <v>6254079.0553032663</v>
      </c>
      <c r="C38" s="1">
        <f t="shared" si="5"/>
        <v>528204.3927151747</v>
      </c>
      <c r="D38" s="1">
        <f t="shared" si="5"/>
        <v>1671790.0954079905</v>
      </c>
      <c r="E38" s="1">
        <f t="shared" si="5"/>
        <v>2825593.0531351841</v>
      </c>
      <c r="F38" s="1">
        <f t="shared" si="5"/>
        <v>842100.31522681145</v>
      </c>
      <c r="G38" s="1">
        <f t="shared" si="5"/>
        <v>1028541.6205531782</v>
      </c>
      <c r="H38" s="1">
        <f t="shared" si="5"/>
        <v>1967087.0816073769</v>
      </c>
    </row>
    <row r="39" spans="1:16" x14ac:dyDescent="0.3">
      <c r="A39" s="29" t="s">
        <v>348</v>
      </c>
      <c r="B39" s="27">
        <f>'othar 12US1'!Q51</f>
        <v>241570.80945854727</v>
      </c>
      <c r="C39" s="27">
        <f>'othar 12US1'!AD51</f>
        <v>201994.38776183021</v>
      </c>
      <c r="D39" s="27">
        <f>'othar 12US1'!AH51</f>
        <v>220490.86636566283</v>
      </c>
      <c r="E39" s="27">
        <f>'othar 12US1'!AS51</f>
        <v>115459.91073286928</v>
      </c>
      <c r="F39" s="27">
        <f>'othar 12US1'!AT51</f>
        <v>54293.594252562645</v>
      </c>
      <c r="G39" s="27">
        <f>'othar 12US1'!BH51</f>
        <v>7717.0576684957168</v>
      </c>
      <c r="H39" s="27">
        <f>'othar 12US1'!BN51</f>
        <v>522236.19288878376</v>
      </c>
      <c r="I39" s="29"/>
    </row>
    <row r="40" spans="1:16" x14ac:dyDescent="0.3">
      <c r="A40" s="29" t="s">
        <v>422</v>
      </c>
      <c r="B40" s="27">
        <f>'onroad_mex 12US1'!Y38</f>
        <v>1828101.2294164614</v>
      </c>
      <c r="C40" s="27">
        <f>'onroad_mex 12US1'!AL38</f>
        <v>2789.381858205104</v>
      </c>
      <c r="D40" s="27">
        <f>'onroad_mex 12US1'!AP38</f>
        <v>442410.02186807938</v>
      </c>
      <c r="E40" s="27">
        <f>'onroad_mex 12US1'!AZ38</f>
        <v>15151.205068285321</v>
      </c>
      <c r="F40" s="27">
        <f>'onroad_mex 12US1'!BA38</f>
        <v>10835.971724313438</v>
      </c>
      <c r="G40" s="27">
        <f>'onroad_mex 12US1'!BO38</f>
        <v>6246.9173746309152</v>
      </c>
      <c r="H40" s="27">
        <f>'onroad_mex 12US1'!BT38</f>
        <v>158811.51756556405</v>
      </c>
      <c r="I40" s="29"/>
    </row>
    <row r="41" spans="1:16" x14ac:dyDescent="0.3">
      <c r="A41" s="29" t="s">
        <v>349</v>
      </c>
      <c r="B41" s="27">
        <f>'othpt 12US1'!T51</f>
        <v>205082.64310004105</v>
      </c>
      <c r="C41" s="27">
        <f>'othpt 12US1'!AG51</f>
        <v>5049.4651624655826</v>
      </c>
      <c r="D41" s="27">
        <f>'othpt 12US1'!AK51</f>
        <v>447675.38410306367</v>
      </c>
      <c r="E41" s="27">
        <f>'othpt 12US1'!AV51</f>
        <v>73256.45386289501</v>
      </c>
      <c r="F41" s="27">
        <f>'othpt 12US1'!AW51</f>
        <v>57440.129280163201</v>
      </c>
      <c r="G41" s="27">
        <f>'othpt 12US1'!BK51</f>
        <v>476079.10329209658</v>
      </c>
      <c r="H41" s="27">
        <f>'othpt 12US1'!BQ51</f>
        <v>71031.043922116936</v>
      </c>
      <c r="I41" s="29"/>
    </row>
    <row r="42" spans="1:16" s="29" customFormat="1" x14ac:dyDescent="0.3">
      <c r="A42" s="29" t="s">
        <v>512</v>
      </c>
      <c r="B42" s="27">
        <f>'ptfire_othna 12US1'!Q61</f>
        <v>384764.08467434387</v>
      </c>
      <c r="C42" s="27">
        <f>'ptfire_othna 12US1'!AE61</f>
        <v>7466.2732645197984</v>
      </c>
      <c r="D42" s="27">
        <f>'ptfire_othna 12US1'!AI61</f>
        <v>16665.264683753805</v>
      </c>
      <c r="E42" s="27">
        <f>'ptfire_othna 12US1'!AT61</f>
        <v>45198.424918499317</v>
      </c>
      <c r="F42" s="27">
        <f>'ptfire_othna 12US1'!AU61</f>
        <v>38353.776262345353</v>
      </c>
      <c r="G42" s="27">
        <f>'ptfire_othna 12US1'!BI61</f>
        <v>2798.0230605752913</v>
      </c>
      <c r="H42" s="27">
        <f>'ptfire_othna 12US1'!BO61</f>
        <v>131979.74842084007</v>
      </c>
    </row>
    <row r="43" spans="1:16" x14ac:dyDescent="0.3">
      <c r="A43" s="2" t="s">
        <v>350</v>
      </c>
      <c r="B43" s="1">
        <f t="shared" ref="B43:H43" si="6">SUM(B39:B42)</f>
        <v>2659518.7666493938</v>
      </c>
      <c r="C43" s="1">
        <f t="shared" si="6"/>
        <v>217299.5080470207</v>
      </c>
      <c r="D43" s="1">
        <f t="shared" si="6"/>
        <v>1127241.5370205597</v>
      </c>
      <c r="E43" s="1">
        <f t="shared" si="6"/>
        <v>249065.99458254891</v>
      </c>
      <c r="F43" s="1">
        <f t="shared" si="6"/>
        <v>160923.47151938462</v>
      </c>
      <c r="G43" s="1">
        <f t="shared" si="6"/>
        <v>492841.1013957985</v>
      </c>
      <c r="H43" s="1">
        <f t="shared" si="6"/>
        <v>884058.50279730489</v>
      </c>
    </row>
    <row r="44" spans="1:16" x14ac:dyDescent="0.3">
      <c r="A44" s="29" t="s">
        <v>69</v>
      </c>
      <c r="B44" s="27">
        <f>cmv_c1c2!AB59+'cmv_c3 36'!X59</f>
        <v>99782.214541907</v>
      </c>
      <c r="C44" s="27">
        <f>cmv_c1c2!AO59+'cmv_c3 36'!AK59</f>
        <v>254.34939307748738</v>
      </c>
      <c r="D44" s="27">
        <f>cmv_c1c2!AS59+'cmv_c3 36'!AO59</f>
        <v>719270.39669912797</v>
      </c>
      <c r="E44" s="27">
        <f>cmv_c1c2!BD59+'cmv_c3 36'!AZ59</f>
        <v>14114.78402113527</v>
      </c>
      <c r="F44" s="27">
        <f>cmv_c1c2!BE59+'cmv_c3 36'!BA59</f>
        <v>13268.248379562709</v>
      </c>
      <c r="G44" s="27">
        <f>cmv_c1c2!BS59+'cmv_c3 36'!BO59</f>
        <v>12115.357488727415</v>
      </c>
      <c r="H44" s="27">
        <f>cmv_c1c2!BY59+'cmv_c3 36'!BU59</f>
        <v>24607.201859047418</v>
      </c>
    </row>
    <row r="45" spans="1:16" x14ac:dyDescent="0.3">
      <c r="A45" s="29" t="s">
        <v>70</v>
      </c>
      <c r="B45" s="27">
        <f>'cmv_c3 12'!X60</f>
        <v>34966.445611865201</v>
      </c>
      <c r="C45" s="27">
        <f>'cmv_c3 12'!AK60</f>
        <v>0</v>
      </c>
      <c r="D45" s="27">
        <f>'cmv_c3 12'!AO60</f>
        <v>411066.81478287198</v>
      </c>
      <c r="E45" s="27">
        <f>'cmv_c3 12'!AZ60</f>
        <v>34920.396190413201</v>
      </c>
      <c r="F45" s="27">
        <f>'cmv_c3 12'!BA60</f>
        <v>32119.3529726571</v>
      </c>
      <c r="G45" s="27">
        <f>'cmv_c3 12'!BO60</f>
        <v>258868.512332104</v>
      </c>
      <c r="H45" s="27">
        <f>'cmv_c3 12'!BU60</f>
        <v>14803.912209747699</v>
      </c>
      <c r="I45" s="29"/>
    </row>
    <row r="46" spans="1:16" x14ac:dyDescent="0.3">
      <c r="A46" s="2" t="s">
        <v>476</v>
      </c>
      <c r="B46" s="1">
        <f>B45+B44+B43+B38</f>
        <v>9048346.4821064323</v>
      </c>
      <c r="C46" s="1">
        <f t="shared" ref="C46:H46" si="7">C45+C44+C43+C38</f>
        <v>745758.25015527289</v>
      </c>
      <c r="D46" s="1">
        <f t="shared" si="7"/>
        <v>3929368.8439105507</v>
      </c>
      <c r="E46" s="1">
        <f t="shared" si="7"/>
        <v>3123694.2279292815</v>
      </c>
      <c r="F46" s="1">
        <f t="shared" si="7"/>
        <v>1048411.3880984159</v>
      </c>
      <c r="G46" s="1">
        <f t="shared" si="7"/>
        <v>1792366.5917698082</v>
      </c>
      <c r="H46" s="1">
        <f t="shared" si="7"/>
        <v>2890556.6984734768</v>
      </c>
    </row>
    <row r="49" spans="1:22" x14ac:dyDescent="0.3">
      <c r="A49" s="29"/>
      <c r="U49" s="29"/>
      <c r="V49" s="29"/>
    </row>
    <row r="50" spans="1:22" s="29" customFormat="1" x14ac:dyDescent="0.3"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</row>
    <row r="51" spans="1:22" x14ac:dyDescent="0.3">
      <c r="A51" s="34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</row>
    <row r="52" spans="1:22" x14ac:dyDescent="0.3">
      <c r="A52" s="34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</row>
    <row r="53" spans="1:22" x14ac:dyDescent="0.3">
      <c r="A53" s="34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</row>
    <row r="54" spans="1:22" x14ac:dyDescent="0.3">
      <c r="A54" s="34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</row>
    <row r="55" spans="1:22" x14ac:dyDescent="0.3">
      <c r="A55" s="34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</row>
    <row r="56" spans="1:22" x14ac:dyDescent="0.3">
      <c r="A56" s="34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N56" s="27"/>
      <c r="O56" s="27"/>
      <c r="P56" s="27"/>
      <c r="Q56" s="27"/>
      <c r="R56" s="27"/>
      <c r="S56" s="27"/>
      <c r="T56" s="27"/>
      <c r="U56" s="27"/>
      <c r="V56" s="27"/>
    </row>
    <row r="57" spans="1:22" x14ac:dyDescent="0.3">
      <c r="A57" s="34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</row>
    <row r="58" spans="1:22" x14ac:dyDescent="0.3">
      <c r="A58" s="34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</row>
    <row r="59" spans="1:22" x14ac:dyDescent="0.3">
      <c r="A59" s="34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</row>
    <row r="60" spans="1:22" x14ac:dyDescent="0.3">
      <c r="A60" s="34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</row>
    <row r="61" spans="1:22" x14ac:dyDescent="0.3">
      <c r="A61" s="34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</row>
    <row r="62" spans="1:22" x14ac:dyDescent="0.3">
      <c r="A62" s="29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</row>
    <row r="63" spans="1:22" s="29" customFormat="1" x14ac:dyDescent="0.3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</row>
    <row r="64" spans="1:22" x14ac:dyDescent="0.3">
      <c r="A64" s="34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</row>
    <row r="65" spans="1:22" x14ac:dyDescent="0.3">
      <c r="A65" s="34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</row>
  </sheetData>
  <sortState ref="A43:V56">
    <sortCondition ref="A43:A56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N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44" sqref="J44"/>
    </sheetView>
  </sheetViews>
  <sheetFormatPr defaultColWidth="9.109375" defaultRowHeight="14.4" x14ac:dyDescent="0.3"/>
  <cols>
    <col min="1" max="1" width="15.33203125" style="29" customWidth="1"/>
    <col min="2" max="2" width="11.6640625" style="29" customWidth="1"/>
    <col min="3" max="3" width="10.109375" style="29" customWidth="1"/>
    <col min="4" max="4" width="9.6640625" style="29" customWidth="1"/>
    <col min="5" max="5" width="10.44140625" style="29" customWidth="1"/>
    <col min="6" max="6" width="10.5546875" style="29" customWidth="1"/>
    <col min="7" max="8" width="9.88671875" style="29" customWidth="1"/>
    <col min="9" max="12" width="9.88671875" style="70" customWidth="1"/>
    <col min="13" max="14" width="9.88671875" style="29" customWidth="1"/>
    <col min="15" max="15" width="9.88671875" style="70" customWidth="1"/>
    <col min="16" max="16" width="9.109375" style="29"/>
    <col min="17" max="17" width="12.5546875" style="29" bestFit="1" customWidth="1"/>
    <col min="18" max="18" width="6.6640625" style="29" bestFit="1" customWidth="1"/>
    <col min="19" max="19" width="9.6640625" style="99" bestFit="1" customWidth="1"/>
    <col min="20" max="20" width="7.6640625" style="29" bestFit="1" customWidth="1"/>
    <col min="21" max="21" width="14.5546875" style="29" bestFit="1" customWidth="1"/>
    <col min="22" max="22" width="7.6640625" style="29" bestFit="1" customWidth="1"/>
    <col min="23" max="23" width="6.6640625" style="29" bestFit="1" customWidth="1"/>
    <col min="24" max="24" width="12.88671875" style="99" bestFit="1" customWidth="1"/>
    <col min="25" max="25" width="9.33203125" style="29" bestFit="1" customWidth="1"/>
    <col min="26" max="26" width="10.33203125" style="29" bestFit="1" customWidth="1"/>
    <col min="27" max="27" width="7.6640625" style="29" bestFit="1" customWidth="1"/>
    <col min="28" max="30" width="6.6640625" style="29" bestFit="1" customWidth="1"/>
    <col min="31" max="31" width="7.6640625" style="29" bestFit="1" customWidth="1"/>
    <col min="32" max="32" width="15.44140625" style="29" bestFit="1" customWidth="1"/>
    <col min="33" max="33" width="12.6640625" style="29" bestFit="1" customWidth="1"/>
    <col min="34" max="34" width="6.5546875" style="29" bestFit="1" customWidth="1"/>
    <col min="35" max="37" width="6.6640625" style="29" bestFit="1" customWidth="1"/>
    <col min="38" max="38" width="7.6640625" style="29" bestFit="1" customWidth="1"/>
    <col min="39" max="39" width="6.6640625" style="29" bestFit="1" customWidth="1"/>
    <col min="40" max="40" width="7.6640625" style="29" bestFit="1" customWidth="1"/>
    <col min="41" max="41" width="10" style="29" bestFit="1" customWidth="1"/>
    <col min="42" max="42" width="7.6640625" style="29" bestFit="1" customWidth="1"/>
    <col min="43" max="43" width="6.6640625" style="29" bestFit="1" customWidth="1"/>
    <col min="44" max="44" width="7.6640625" style="29" bestFit="1" customWidth="1"/>
    <col min="45" max="45" width="6.6640625" style="29" bestFit="1" customWidth="1"/>
    <col min="46" max="46" width="7.6640625" style="29" bestFit="1" customWidth="1"/>
    <col min="47" max="47" width="4.33203125" style="29" bestFit="1" customWidth="1"/>
    <col min="48" max="48" width="9.33203125" style="29" bestFit="1" customWidth="1"/>
    <col min="49" max="49" width="5.6640625" style="29" bestFit="1" customWidth="1"/>
    <col min="50" max="50" width="6.6640625" style="29" bestFit="1" customWidth="1"/>
    <col min="51" max="51" width="7.6640625" style="29" bestFit="1" customWidth="1"/>
    <col min="52" max="52" width="4.109375" style="29" bestFit="1" customWidth="1"/>
    <col min="53" max="53" width="5.88671875" style="29" bestFit="1" customWidth="1"/>
    <col min="54" max="54" width="6.6640625" style="29" bestFit="1" customWidth="1"/>
    <col min="55" max="56" width="9.33203125" style="29" bestFit="1" customWidth="1"/>
    <col min="57" max="57" width="7.6640625" style="29" bestFit="1" customWidth="1"/>
    <col min="58" max="58" width="5.109375" style="29" bestFit="1" customWidth="1"/>
    <col min="59" max="59" width="5.33203125" style="29" bestFit="1" customWidth="1"/>
    <col min="60" max="60" width="8.6640625" style="29" bestFit="1" customWidth="1"/>
    <col min="61" max="61" width="5.6640625" style="29" bestFit="1" customWidth="1"/>
    <col min="62" max="62" width="7.88671875" style="29" bestFit="1" customWidth="1"/>
    <col min="63" max="63" width="5.88671875" style="29" bestFit="1" customWidth="1"/>
    <col min="64" max="64" width="6" style="29" bestFit="1" customWidth="1"/>
    <col min="65" max="65" width="7.6640625" style="29" bestFit="1" customWidth="1"/>
    <col min="66" max="66" width="6.6640625" style="29" bestFit="1" customWidth="1"/>
    <col min="67" max="67" width="5.6640625" style="29" bestFit="1" customWidth="1"/>
    <col min="68" max="68" width="6.6640625" style="29" bestFit="1" customWidth="1"/>
    <col min="69" max="69" width="4.109375" style="29" bestFit="1" customWidth="1"/>
    <col min="70" max="70" width="7.6640625" style="29" bestFit="1" customWidth="1"/>
    <col min="71" max="71" width="8" style="29" bestFit="1" customWidth="1"/>
    <col min="72" max="72" width="5.33203125" style="29" bestFit="1" customWidth="1"/>
    <col min="73" max="73" width="6.6640625" style="29" bestFit="1" customWidth="1"/>
    <col min="74" max="74" width="7.6640625" style="29" bestFit="1" customWidth="1"/>
    <col min="75" max="76" width="9.33203125" style="29" bestFit="1" customWidth="1"/>
    <col min="77" max="77" width="7.6640625" style="29" bestFit="1" customWidth="1"/>
    <col min="78" max="78" width="6.6640625" style="29" customWidth="1"/>
    <col min="79" max="85" width="9.109375" style="29"/>
    <col min="86" max="89" width="9.109375" style="70"/>
    <col min="90" max="91" width="9.109375" style="29"/>
    <col min="92" max="92" width="9.109375" style="70"/>
    <col min="93" max="16384" width="9.109375" style="29"/>
  </cols>
  <sheetData>
    <row r="1" spans="1:92" x14ac:dyDescent="0.3">
      <c r="B1" s="29" t="s">
        <v>482</v>
      </c>
      <c r="Q1" s="29" t="s">
        <v>483</v>
      </c>
      <c r="CA1" s="29" t="s">
        <v>337</v>
      </c>
    </row>
    <row r="2" spans="1:92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95" t="s">
        <v>63</v>
      </c>
      <c r="J2" s="95" t="s">
        <v>64</v>
      </c>
      <c r="K2" s="95" t="s">
        <v>65</v>
      </c>
      <c r="L2" s="95" t="s">
        <v>68</v>
      </c>
      <c r="M2" s="95" t="s">
        <v>317</v>
      </c>
      <c r="N2" s="95" t="s">
        <v>320</v>
      </c>
      <c r="O2" s="95" t="s">
        <v>327</v>
      </c>
      <c r="Q2" s="29" t="s">
        <v>227</v>
      </c>
      <c r="R2" s="29" t="s">
        <v>391</v>
      </c>
      <c r="S2" s="99" t="s">
        <v>178</v>
      </c>
      <c r="T2" s="29" t="s">
        <v>131</v>
      </c>
      <c r="U2" s="29" t="s">
        <v>132</v>
      </c>
      <c r="V2" s="29" t="s">
        <v>133</v>
      </c>
      <c r="W2" s="29" t="s">
        <v>392</v>
      </c>
      <c r="X2" s="99" t="s">
        <v>179</v>
      </c>
      <c r="Y2" s="29" t="s">
        <v>134</v>
      </c>
      <c r="Z2" s="29" t="s">
        <v>59</v>
      </c>
      <c r="AA2" s="29" t="s">
        <v>136</v>
      </c>
      <c r="AB2" s="29" t="s">
        <v>137</v>
      </c>
      <c r="AC2" s="29" t="s">
        <v>393</v>
      </c>
      <c r="AD2" s="29" t="s">
        <v>138</v>
      </c>
      <c r="AE2" s="29" t="s">
        <v>139</v>
      </c>
      <c r="AF2" s="29" t="s">
        <v>140</v>
      </c>
      <c r="AG2" s="29" t="s">
        <v>212</v>
      </c>
      <c r="AH2" s="29" t="s">
        <v>141</v>
      </c>
      <c r="AI2" s="29" t="s">
        <v>142</v>
      </c>
      <c r="AJ2" s="29" t="s">
        <v>143</v>
      </c>
      <c r="AK2" s="29" t="s">
        <v>394</v>
      </c>
      <c r="AL2" s="29" t="s">
        <v>144</v>
      </c>
      <c r="AM2" s="29" t="s">
        <v>400</v>
      </c>
      <c r="AN2" s="29" t="s">
        <v>57</v>
      </c>
      <c r="AO2" s="29" t="s">
        <v>128</v>
      </c>
      <c r="AP2" s="29" t="s">
        <v>145</v>
      </c>
      <c r="AQ2" s="29" t="s">
        <v>146</v>
      </c>
      <c r="AR2" s="29" t="s">
        <v>60</v>
      </c>
      <c r="AS2" s="29" t="s">
        <v>147</v>
      </c>
      <c r="AT2" s="29" t="s">
        <v>148</v>
      </c>
      <c r="AU2" s="29" t="s">
        <v>149</v>
      </c>
      <c r="AV2" s="29" t="s">
        <v>150</v>
      </c>
      <c r="AW2" s="29" t="s">
        <v>151</v>
      </c>
      <c r="AX2" s="29" t="s">
        <v>152</v>
      </c>
      <c r="AY2" s="29" t="s">
        <v>153</v>
      </c>
      <c r="AZ2" s="29" t="s">
        <v>154</v>
      </c>
      <c r="BA2" s="29" t="s">
        <v>155</v>
      </c>
      <c r="BB2" s="29" t="s">
        <v>156</v>
      </c>
      <c r="BC2" s="29" t="s">
        <v>54</v>
      </c>
      <c r="BD2" s="29" t="s">
        <v>53</v>
      </c>
      <c r="BE2" s="29" t="s">
        <v>157</v>
      </c>
      <c r="BF2" s="29" t="s">
        <v>158</v>
      </c>
      <c r="BG2" s="29" t="s">
        <v>159</v>
      </c>
      <c r="BH2" s="29" t="s">
        <v>160</v>
      </c>
      <c r="BI2" s="29" t="s">
        <v>161</v>
      </c>
      <c r="BJ2" s="29" t="s">
        <v>162</v>
      </c>
      <c r="BK2" s="29" t="s">
        <v>163</v>
      </c>
      <c r="BL2" s="29" t="s">
        <v>164</v>
      </c>
      <c r="BM2" s="29" t="s">
        <v>165</v>
      </c>
      <c r="BN2" s="29" t="s">
        <v>395</v>
      </c>
      <c r="BO2" s="29" t="s">
        <v>166</v>
      </c>
      <c r="BP2" s="29" t="s">
        <v>167</v>
      </c>
      <c r="BQ2" s="29" t="s">
        <v>168</v>
      </c>
      <c r="BR2" s="29" t="s">
        <v>61</v>
      </c>
      <c r="BS2" s="29" t="s">
        <v>401</v>
      </c>
      <c r="BT2" s="29" t="s">
        <v>169</v>
      </c>
      <c r="BU2" s="29" t="s">
        <v>170</v>
      </c>
      <c r="BV2" s="29" t="s">
        <v>171</v>
      </c>
      <c r="BW2" s="29" t="s">
        <v>173</v>
      </c>
      <c r="BX2" s="29" t="s">
        <v>174</v>
      </c>
      <c r="BY2" s="29" t="s">
        <v>402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70" t="s">
        <v>63</v>
      </c>
      <c r="CI2" s="70" t="s">
        <v>64</v>
      </c>
      <c r="CJ2" s="70" t="s">
        <v>65</v>
      </c>
      <c r="CK2" s="70" t="s">
        <v>68</v>
      </c>
      <c r="CL2" s="29" t="s">
        <v>317</v>
      </c>
      <c r="CM2" s="29" t="s">
        <v>320</v>
      </c>
      <c r="CN2" s="70" t="s">
        <v>327</v>
      </c>
    </row>
    <row r="3" spans="1:92" x14ac:dyDescent="0.3">
      <c r="A3" s="29" t="s">
        <v>0</v>
      </c>
      <c r="B3" s="27">
        <v>389765.97694999998</v>
      </c>
      <c r="C3" s="27">
        <v>6444.3250631000001</v>
      </c>
      <c r="D3" s="27">
        <v>7751.3417740000004</v>
      </c>
      <c r="E3" s="27">
        <v>41823.329229000003</v>
      </c>
      <c r="F3" s="27">
        <v>35443.496325</v>
      </c>
      <c r="G3" s="27">
        <v>3673.0794206999999</v>
      </c>
      <c r="H3" s="27">
        <v>92637.204196999999</v>
      </c>
      <c r="I3" s="96">
        <v>2644.8360905</v>
      </c>
      <c r="J3" s="96">
        <v>1266.0469344000001</v>
      </c>
      <c r="K3" s="96">
        <v>6537.0802731000003</v>
      </c>
      <c r="L3" s="96">
        <v>3945.8839607999998</v>
      </c>
      <c r="M3" s="96">
        <v>1188.7441871999999</v>
      </c>
      <c r="N3" s="96">
        <v>825.91085697999995</v>
      </c>
      <c r="O3" s="96">
        <v>806.74291266</v>
      </c>
      <c r="Q3" s="29" t="s">
        <v>0</v>
      </c>
      <c r="R3" s="27">
        <v>2080.3784344278902</v>
      </c>
      <c r="S3" s="100">
        <v>1188.76880441404</v>
      </c>
      <c r="T3" s="27">
        <v>2644.9035558972</v>
      </c>
      <c r="U3" s="27">
        <v>2644.9035558972</v>
      </c>
      <c r="V3" s="27">
        <v>3430.3423453790501</v>
      </c>
      <c r="W3" s="27">
        <v>1266.08331046029</v>
      </c>
      <c r="X3" s="100">
        <v>825.922727837813</v>
      </c>
      <c r="Y3" s="27">
        <v>8371.2681812870997</v>
      </c>
      <c r="Z3" s="27">
        <v>389774.97062228899</v>
      </c>
      <c r="AA3" s="27">
        <v>3803.3819313394702</v>
      </c>
      <c r="AB3" s="27">
        <v>1127.5127937160801</v>
      </c>
      <c r="AC3" s="27">
        <v>1168.90514862911</v>
      </c>
      <c r="AD3" s="27">
        <v>47.779634400067899</v>
      </c>
      <c r="AE3" s="27">
        <v>6537.2315085382197</v>
      </c>
      <c r="AF3" s="27">
        <v>6537.2315085382197</v>
      </c>
      <c r="AG3" s="27">
        <v>12991130.038174201</v>
      </c>
      <c r="AH3" s="27">
        <v>0</v>
      </c>
      <c r="AI3" s="27">
        <v>1684.6242487648001</v>
      </c>
      <c r="AJ3" s="27">
        <v>444.26601744853502</v>
      </c>
      <c r="AK3" s="27">
        <v>826.99982099097394</v>
      </c>
      <c r="AL3" s="27">
        <v>3945.9919437046801</v>
      </c>
      <c r="AM3" s="27">
        <v>806.76260800264095</v>
      </c>
      <c r="AN3" s="27">
        <v>6444.4733991286503</v>
      </c>
      <c r="AO3" s="27">
        <v>0</v>
      </c>
      <c r="AP3" s="27">
        <v>6976.3520767411701</v>
      </c>
      <c r="AQ3" s="27">
        <v>775.15023202641703</v>
      </c>
      <c r="AR3" s="27">
        <v>7751.50230876759</v>
      </c>
      <c r="AS3" s="27">
        <v>501.46383818003397</v>
      </c>
      <c r="AT3" s="27">
        <v>4518.3986797563803</v>
      </c>
      <c r="AU3" s="27">
        <v>17.371170687130999</v>
      </c>
      <c r="AV3" s="27">
        <v>27639.418755140399</v>
      </c>
      <c r="AW3" s="27">
        <v>48.215419805475101</v>
      </c>
      <c r="AX3" s="27">
        <v>367.57421276255599</v>
      </c>
      <c r="AY3" s="27">
        <v>3769.9144280380501</v>
      </c>
      <c r="AZ3" s="27">
        <v>15.693157512076301</v>
      </c>
      <c r="BA3" s="27">
        <v>0</v>
      </c>
      <c r="BB3" s="27">
        <v>250.720927968165</v>
      </c>
      <c r="BC3" s="27">
        <v>41824.763797778098</v>
      </c>
      <c r="BD3" s="27">
        <v>35444.785862660501</v>
      </c>
      <c r="BE3" s="27">
        <v>6379.9779351176403</v>
      </c>
      <c r="BF3" s="27">
        <v>2.2709987208309199</v>
      </c>
      <c r="BG3" s="27">
        <v>3.2190216633498099</v>
      </c>
      <c r="BH3" s="27">
        <v>451.732742359496</v>
      </c>
      <c r="BI3" s="27">
        <v>79.553390256794302</v>
      </c>
      <c r="BJ3" s="27">
        <v>12248.3499804616</v>
      </c>
      <c r="BK3" s="27">
        <v>159.786652620468</v>
      </c>
      <c r="BL3" s="27">
        <v>311.43504463984698</v>
      </c>
      <c r="BM3" s="27">
        <v>17499.472594219202</v>
      </c>
      <c r="BN3" s="27">
        <v>383.01051589781503</v>
      </c>
      <c r="BO3" s="27">
        <v>15.9734503368662</v>
      </c>
      <c r="BP3" s="27">
        <v>184.22827891312099</v>
      </c>
      <c r="BQ3" s="27">
        <v>19.274391695374199</v>
      </c>
      <c r="BR3" s="27">
        <v>3673.1587302671801</v>
      </c>
      <c r="BS3" s="27">
        <v>1229.57172132643</v>
      </c>
      <c r="BT3" s="27">
        <v>0</v>
      </c>
      <c r="BU3" s="27">
        <v>2364.1197941955402</v>
      </c>
      <c r="BV3" s="27">
        <v>4373.03942169731</v>
      </c>
      <c r="BW3" s="27">
        <v>23955.226057223299</v>
      </c>
      <c r="BX3" s="27">
        <v>92639.337031555799</v>
      </c>
      <c r="BY3" s="27">
        <v>3409.3914953724702</v>
      </c>
      <c r="BZ3" s="27"/>
      <c r="CA3" s="51">
        <f t="shared" ref="CA3:CA34" si="0">(Z3-B3)/(B3+1E-50)</f>
        <v>2.307454426728014E-5</v>
      </c>
      <c r="CB3" s="51">
        <f t="shared" ref="CB3:CB34" si="1">(AN3-C3)/(C3+1E-50)</f>
        <v>2.3018086021072927E-5</v>
      </c>
      <c r="CC3" s="51">
        <f t="shared" ref="CC3:CC34" si="2">(AR3-D3)/(D3+1E-50)</f>
        <v>2.0710577893494465E-5</v>
      </c>
      <c r="CD3" s="51">
        <f t="shared" ref="CD3:CD34" si="3">(BC3-E3)/(E3+1E-50)</f>
        <v>3.4300683483140954E-5</v>
      </c>
      <c r="CE3" s="51">
        <f t="shared" ref="CE3:CE34" si="4">(BD3-F3)/(F3+1E-50)</f>
        <v>3.6382913487897343E-5</v>
      </c>
      <c r="CF3" s="51">
        <f t="shared" ref="CF3:CF34" si="5">(BR3-G3)/(G3+1E-50)</f>
        <v>2.1592118790906747E-5</v>
      </c>
      <c r="CG3" s="51">
        <f t="shared" ref="CG3:CG34" si="6">(BX3-H3)/(H3+1E-50)</f>
        <v>2.3023520347870789E-5</v>
      </c>
      <c r="CH3" s="105">
        <f t="shared" ref="CH3:CH34" si="7">(U3-I3)/(I3+1E-50)</f>
        <v>2.5508347168429926E-5</v>
      </c>
      <c r="CI3" s="105">
        <f t="shared" ref="CI3:CI34" si="8">(W3-J3)/(J3+1E-50)</f>
        <v>2.8731999818953493E-5</v>
      </c>
      <c r="CJ3" s="105">
        <f t="shared" ref="CJ3:CJ34" si="9">(AF3-K3)/(K3+1E-50)</f>
        <v>2.3135013171202028E-5</v>
      </c>
      <c r="CK3" s="105">
        <f t="shared" ref="CK3:CK34" si="10">(AL3-L3)/(L3+1E-50)</f>
        <v>2.7365960518106949E-5</v>
      </c>
      <c r="CL3" s="104">
        <f>(S3-M3)/(M3+1E-50)</f>
        <v>2.0708588361678695E-5</v>
      </c>
      <c r="CM3" s="104">
        <f>(X3-N3)/(N3+1E-50)</f>
        <v>1.43730497216824E-5</v>
      </c>
      <c r="CN3" s="105">
        <f t="shared" ref="CN3:CN34" si="11">(AM3-O3)/(O3+1E-50)</f>
        <v>2.4413406466756522E-5</v>
      </c>
    </row>
    <row r="4" spans="1:92" x14ac:dyDescent="0.3">
      <c r="A4" s="29" t="s">
        <v>2</v>
      </c>
      <c r="B4" s="27">
        <v>390746.25351000001</v>
      </c>
      <c r="C4" s="27">
        <v>6410.9538279999997</v>
      </c>
      <c r="D4" s="27">
        <v>5218.4001909999997</v>
      </c>
      <c r="E4" s="27">
        <v>39649.062009000001</v>
      </c>
      <c r="F4" s="27">
        <v>33600.898958999998</v>
      </c>
      <c r="G4" s="27">
        <v>2901.8150489999998</v>
      </c>
      <c r="H4" s="27">
        <v>92157.498724999998</v>
      </c>
      <c r="I4" s="96">
        <v>2486.262698</v>
      </c>
      <c r="J4" s="96">
        <v>667.55263278999996</v>
      </c>
      <c r="K4" s="96">
        <v>3726.4271483000002</v>
      </c>
      <c r="L4" s="96">
        <v>3417.8694870999998</v>
      </c>
      <c r="M4" s="96">
        <v>759.52655367</v>
      </c>
      <c r="N4" s="96">
        <v>403.49848221000002</v>
      </c>
      <c r="O4" s="96">
        <v>720.95684628000004</v>
      </c>
      <c r="Q4" s="29" t="s">
        <v>2</v>
      </c>
      <c r="R4" s="27">
        <v>1301.52321713371</v>
      </c>
      <c r="S4" s="100">
        <v>759.52628555833496</v>
      </c>
      <c r="T4" s="27">
        <v>2486.2618607528402</v>
      </c>
      <c r="U4" s="27">
        <v>2486.2618607528402</v>
      </c>
      <c r="V4" s="27">
        <v>3672.8905994501501</v>
      </c>
      <c r="W4" s="27">
        <v>667.55235469712795</v>
      </c>
      <c r="X4" s="100">
        <v>403.49834813064598</v>
      </c>
      <c r="Y4" s="27">
        <v>9494.2857650911792</v>
      </c>
      <c r="Z4" s="27">
        <v>390746.13800488302</v>
      </c>
      <c r="AA4" s="27">
        <v>3127.3840210387898</v>
      </c>
      <c r="AB4" s="27">
        <v>1254.7078745168999</v>
      </c>
      <c r="AC4" s="27">
        <v>892.39607143892295</v>
      </c>
      <c r="AD4" s="27">
        <v>539.67427011881</v>
      </c>
      <c r="AE4" s="27">
        <v>3726.4261485955299</v>
      </c>
      <c r="AF4" s="27">
        <v>3726.4261485955299</v>
      </c>
      <c r="AG4" s="27">
        <v>12188688.646033101</v>
      </c>
      <c r="AH4" s="27">
        <v>0</v>
      </c>
      <c r="AI4" s="27">
        <v>1237.87053829008</v>
      </c>
      <c r="AJ4" s="27">
        <v>217.04579235157701</v>
      </c>
      <c r="AK4" s="27">
        <v>1072.50668577126</v>
      </c>
      <c r="AL4" s="27">
        <v>3417.8790769223301</v>
      </c>
      <c r="AM4" s="27">
        <v>720.95652067646199</v>
      </c>
      <c r="AN4" s="27">
        <v>6410.9515078533004</v>
      </c>
      <c r="AO4" s="27">
        <v>0</v>
      </c>
      <c r="AP4" s="27">
        <v>4696.5586699189198</v>
      </c>
      <c r="AQ4" s="27">
        <v>521.839848699041</v>
      </c>
      <c r="AR4" s="27">
        <v>5218.3985186179598</v>
      </c>
      <c r="AS4" s="27">
        <v>515.43207827701895</v>
      </c>
      <c r="AT4" s="27">
        <v>5007.7317711901596</v>
      </c>
      <c r="AU4" s="27">
        <v>19.705160547363501</v>
      </c>
      <c r="AV4" s="27">
        <v>30281.0627447388</v>
      </c>
      <c r="AW4" s="27">
        <v>114.58303672364499</v>
      </c>
      <c r="AX4" s="27">
        <v>1206.8734015550201</v>
      </c>
      <c r="AY4" s="27">
        <v>3257.7836403790802</v>
      </c>
      <c r="AZ4" s="27">
        <v>14.6355391192998</v>
      </c>
      <c r="BA4" s="27">
        <v>0</v>
      </c>
      <c r="BB4" s="27">
        <v>853.34421205950298</v>
      </c>
      <c r="BC4" s="27">
        <v>39650.442996126498</v>
      </c>
      <c r="BD4" s="27">
        <v>33602.281749418398</v>
      </c>
      <c r="BE4" s="27">
        <v>6048.1612467081104</v>
      </c>
      <c r="BF4" s="27">
        <v>9.0448014282930096</v>
      </c>
      <c r="BG4" s="27">
        <v>0.98841837723385995</v>
      </c>
      <c r="BH4" s="27">
        <v>454.57720907929399</v>
      </c>
      <c r="BI4" s="27">
        <v>171.62833502604201</v>
      </c>
      <c r="BJ4" s="27">
        <v>10994.5690472443</v>
      </c>
      <c r="BK4" s="27">
        <v>269.59365186351101</v>
      </c>
      <c r="BL4" s="27">
        <v>89.424120736707494</v>
      </c>
      <c r="BM4" s="27">
        <v>15709.202532101999</v>
      </c>
      <c r="BN4" s="27">
        <v>461.28729257007302</v>
      </c>
      <c r="BO4" s="27">
        <v>52.861647009452298</v>
      </c>
      <c r="BP4" s="27">
        <v>378.77035195467198</v>
      </c>
      <c r="BQ4" s="27">
        <v>4.6966442128672696</v>
      </c>
      <c r="BR4" s="27">
        <v>2901.8141500614702</v>
      </c>
      <c r="BS4" s="27">
        <v>1220.5214390271201</v>
      </c>
      <c r="BT4" s="27">
        <v>0</v>
      </c>
      <c r="BU4" s="27">
        <v>1460.70257210102</v>
      </c>
      <c r="BV4" s="27">
        <v>4421.5531303355801</v>
      </c>
      <c r="BW4" s="27">
        <v>25372.4731940477</v>
      </c>
      <c r="BX4" s="27">
        <v>92157.470901399298</v>
      </c>
      <c r="BY4" s="27">
        <v>3573.8539979440998</v>
      </c>
      <c r="BZ4" s="27"/>
      <c r="CA4" s="51">
        <f t="shared" si="0"/>
        <v>-2.9560134218597881E-7</v>
      </c>
      <c r="CB4" s="51">
        <f t="shared" si="1"/>
        <v>-3.6190351100995916E-7</v>
      </c>
      <c r="CC4" s="51">
        <f t="shared" si="2"/>
        <v>-3.2047792019215455E-7</v>
      </c>
      <c r="CD4" s="51">
        <f t="shared" si="3"/>
        <v>3.4830259696513077E-5</v>
      </c>
      <c r="CE4" s="51">
        <f t="shared" si="4"/>
        <v>4.1153375690550783E-5</v>
      </c>
      <c r="CF4" s="51">
        <f t="shared" si="5"/>
        <v>-3.0978491546327038E-7</v>
      </c>
      <c r="CG4" s="51">
        <f t="shared" si="6"/>
        <v>-3.0191358364447466E-7</v>
      </c>
      <c r="CH4" s="105">
        <f t="shared" si="7"/>
        <v>-3.3674927450466393E-7</v>
      </c>
      <c r="CI4" s="105">
        <f t="shared" si="8"/>
        <v>-4.1658568680383217E-7</v>
      </c>
      <c r="CJ4" s="105">
        <f t="shared" si="9"/>
        <v>-2.6827425589566162E-7</v>
      </c>
      <c r="CK4" s="105">
        <f t="shared" si="10"/>
        <v>2.8057895032333021E-6</v>
      </c>
      <c r="CL4" s="104">
        <f t="shared" ref="CL4:CL51" si="12">(S4-M4)/(M4+1E-50)</f>
        <v>-3.5299840899700145E-7</v>
      </c>
      <c r="CM4" s="104">
        <f t="shared" ref="CM4:CM51" si="13">(X4-N4)/(N4+1E-50)</f>
        <v>-3.3229209018677048E-7</v>
      </c>
      <c r="CN4" s="105">
        <f t="shared" si="11"/>
        <v>-4.5162694511413992E-7</v>
      </c>
    </row>
    <row r="5" spans="1:92" x14ac:dyDescent="0.3">
      <c r="A5" s="29" t="s">
        <v>3</v>
      </c>
      <c r="B5" s="27">
        <v>709248.13066999998</v>
      </c>
      <c r="C5" s="27">
        <v>11683.079217</v>
      </c>
      <c r="D5" s="27">
        <v>11864.730175000001</v>
      </c>
      <c r="E5" s="27">
        <v>74104.323533000002</v>
      </c>
      <c r="F5" s="27">
        <v>62800.271753000001</v>
      </c>
      <c r="G5" s="27">
        <v>5998.7983889999996</v>
      </c>
      <c r="H5" s="27">
        <v>167944.26394999999</v>
      </c>
      <c r="I5" s="96">
        <v>4232.7920006000004</v>
      </c>
      <c r="J5" s="96">
        <v>1994.1296445999999</v>
      </c>
      <c r="K5" s="96">
        <v>10591.9195</v>
      </c>
      <c r="L5" s="96">
        <v>6354.8909443000002</v>
      </c>
      <c r="M5" s="96">
        <v>1949.3836377</v>
      </c>
      <c r="N5" s="96">
        <v>1399.5430484999999</v>
      </c>
      <c r="O5" s="96">
        <v>1295.7871333999999</v>
      </c>
      <c r="Q5" s="29" t="s">
        <v>3</v>
      </c>
      <c r="R5" s="27">
        <v>3961.5363703724902</v>
      </c>
      <c r="S5" s="100">
        <v>1949.53496829387</v>
      </c>
      <c r="T5" s="27">
        <v>4233.0983477616901</v>
      </c>
      <c r="U5" s="27">
        <v>4233.0983477616901</v>
      </c>
      <c r="V5" s="27">
        <v>6360.4010992167996</v>
      </c>
      <c r="W5" s="27">
        <v>1994.26777784409</v>
      </c>
      <c r="X5" s="100">
        <v>1399.6626075248601</v>
      </c>
      <c r="Y5" s="27">
        <v>15531.4840199601</v>
      </c>
      <c r="Z5" s="27">
        <v>709305.95177195303</v>
      </c>
      <c r="AA5" s="27">
        <v>7104.8891248398304</v>
      </c>
      <c r="AB5" s="27">
        <v>2058.7000158279702</v>
      </c>
      <c r="AC5" s="27">
        <v>2219.5774677757199</v>
      </c>
      <c r="AD5" s="27">
        <v>86.976261286564096</v>
      </c>
      <c r="AE5" s="27">
        <v>10592.7168174822</v>
      </c>
      <c r="AF5" s="27">
        <v>10592.7168174822</v>
      </c>
      <c r="AG5" s="27">
        <v>22858897.9966028</v>
      </c>
      <c r="AH5" s="27">
        <v>0</v>
      </c>
      <c r="AI5" s="27">
        <v>3198.7613826113902</v>
      </c>
      <c r="AJ5" s="27">
        <v>847.07690491491599</v>
      </c>
      <c r="AK5" s="27">
        <v>1537.2745983800701</v>
      </c>
      <c r="AL5" s="27">
        <v>6355.3798109748304</v>
      </c>
      <c r="AM5" s="27">
        <v>1295.8813043965299</v>
      </c>
      <c r="AN5" s="27">
        <v>11684.029975658499</v>
      </c>
      <c r="AO5" s="27">
        <v>0</v>
      </c>
      <c r="AP5" s="27">
        <v>10679.044443889101</v>
      </c>
      <c r="AQ5" s="27">
        <v>1186.5605200099201</v>
      </c>
      <c r="AR5" s="27">
        <v>11865.604963899001</v>
      </c>
      <c r="AS5" s="27">
        <v>931.77215350612698</v>
      </c>
      <c r="AT5" s="27">
        <v>8413.5015109979504</v>
      </c>
      <c r="AU5" s="27">
        <v>30.3860292650341</v>
      </c>
      <c r="AV5" s="27">
        <v>51243.6944979318</v>
      </c>
      <c r="AW5" s="27">
        <v>77.037786819006001</v>
      </c>
      <c r="AX5" s="27">
        <v>546.66291496001304</v>
      </c>
      <c r="AY5" s="27">
        <v>6718.6122163108903</v>
      </c>
      <c r="AZ5" s="27">
        <v>27.8368336686563</v>
      </c>
      <c r="BA5" s="27">
        <v>0</v>
      </c>
      <c r="BB5" s="27">
        <v>369.20187621653702</v>
      </c>
      <c r="BC5" s="27">
        <v>74111.028764690505</v>
      </c>
      <c r="BD5" s="27">
        <v>62806.0675409666</v>
      </c>
      <c r="BE5" s="27">
        <v>11304.9612237239</v>
      </c>
      <c r="BF5" s="27">
        <v>3.1838228025926298</v>
      </c>
      <c r="BG5" s="27">
        <v>5.95545996634534</v>
      </c>
      <c r="BH5" s="27">
        <v>797.23401957550004</v>
      </c>
      <c r="BI5" s="27">
        <v>129.23394792010399</v>
      </c>
      <c r="BJ5" s="27">
        <v>21778.587872497901</v>
      </c>
      <c r="BK5" s="27">
        <v>268.73220879633101</v>
      </c>
      <c r="BL5" s="27">
        <v>576.93829710180296</v>
      </c>
      <c r="BM5" s="27">
        <v>31115.395160535001</v>
      </c>
      <c r="BN5" s="27">
        <v>694.26553301641104</v>
      </c>
      <c r="BO5" s="27">
        <v>23.7053674333239</v>
      </c>
      <c r="BP5" s="27">
        <v>301.55548268589001</v>
      </c>
      <c r="BQ5" s="27">
        <v>35.808244411669001</v>
      </c>
      <c r="BR5" s="27">
        <v>5999.2594159594701</v>
      </c>
      <c r="BS5" s="27">
        <v>2294.9586941268699</v>
      </c>
      <c r="BT5" s="27">
        <v>0</v>
      </c>
      <c r="BU5" s="27">
        <v>4156.23398783632</v>
      </c>
      <c r="BV5" s="27">
        <v>8122.5371388494204</v>
      </c>
      <c r="BW5" s="27">
        <v>44286.6458737391</v>
      </c>
      <c r="BX5" s="27">
        <v>167957.93293557499</v>
      </c>
      <c r="BY5" s="27">
        <v>6348.0822512057002</v>
      </c>
      <c r="BZ5" s="27"/>
      <c r="CA5" s="51">
        <f t="shared" si="0"/>
        <v>8.1524503841019999E-5</v>
      </c>
      <c r="CB5" s="51">
        <f t="shared" si="1"/>
        <v>8.137911597100413E-5</v>
      </c>
      <c r="CC5" s="51">
        <f t="shared" si="2"/>
        <v>7.3730197492681104E-5</v>
      </c>
      <c r="CD5" s="51">
        <f t="shared" si="3"/>
        <v>9.0483677211045319E-5</v>
      </c>
      <c r="CE5" s="51">
        <f t="shared" si="4"/>
        <v>9.2289217941517843E-5</v>
      </c>
      <c r="CF5" s="51">
        <f t="shared" si="5"/>
        <v>7.6853217857072623E-5</v>
      </c>
      <c r="CG5" s="51">
        <f t="shared" si="6"/>
        <v>8.1390011504474421E-5</v>
      </c>
      <c r="CH5" s="105">
        <f t="shared" si="7"/>
        <v>7.2374726101891038E-5</v>
      </c>
      <c r="CI5" s="105">
        <f t="shared" si="8"/>
        <v>6.9269941633018185E-5</v>
      </c>
      <c r="CJ5" s="105">
        <f t="shared" si="9"/>
        <v>7.5276014153998681E-5</v>
      </c>
      <c r="CK5" s="105">
        <f t="shared" si="10"/>
        <v>7.6927626156778219E-5</v>
      </c>
      <c r="CL5" s="104">
        <f t="shared" si="12"/>
        <v>7.7629970285629415E-5</v>
      </c>
      <c r="CM5" s="104">
        <f t="shared" si="13"/>
        <v>8.5427186386478118E-5</v>
      </c>
      <c r="CN5" s="105">
        <f t="shared" si="11"/>
        <v>7.2674742712498222E-5</v>
      </c>
    </row>
    <row r="6" spans="1:92" x14ac:dyDescent="0.3">
      <c r="A6" s="29" t="s">
        <v>4</v>
      </c>
      <c r="B6" s="27">
        <v>1546580.9391000001</v>
      </c>
      <c r="C6" s="27">
        <v>25389.944576000002</v>
      </c>
      <c r="D6" s="27">
        <v>21440.828657999999</v>
      </c>
      <c r="E6" s="27">
        <v>157633.93903000001</v>
      </c>
      <c r="F6" s="27">
        <v>133588.08163999999</v>
      </c>
      <c r="G6" s="27">
        <v>11725.877983</v>
      </c>
      <c r="H6" s="27">
        <v>364980.63866</v>
      </c>
      <c r="I6" s="96">
        <v>10114.137096</v>
      </c>
      <c r="J6" s="96">
        <v>2715.6096115</v>
      </c>
      <c r="K6" s="96">
        <v>15159.136272</v>
      </c>
      <c r="L6" s="96">
        <v>13903.921161</v>
      </c>
      <c r="M6" s="96">
        <v>3089.7602671999998</v>
      </c>
      <c r="N6" s="96">
        <v>1641.4351402</v>
      </c>
      <c r="O6" s="96">
        <v>2932.8583699000001</v>
      </c>
      <c r="Q6" s="29" t="s">
        <v>4</v>
      </c>
      <c r="R6" s="27">
        <v>5136.4882211522699</v>
      </c>
      <c r="S6" s="100">
        <v>3090.3893124892202</v>
      </c>
      <c r="T6" s="27">
        <v>10116.1960183641</v>
      </c>
      <c r="U6" s="27">
        <v>10116.1960183641</v>
      </c>
      <c r="V6" s="27">
        <v>14495.140104963401</v>
      </c>
      <c r="W6" s="27">
        <v>2716.1628128810098</v>
      </c>
      <c r="X6" s="100">
        <v>1641.7694149225899</v>
      </c>
      <c r="Y6" s="27">
        <v>37469.3966542005</v>
      </c>
      <c r="Z6" s="27">
        <v>1546872.7901586101</v>
      </c>
      <c r="AA6" s="27">
        <v>12342.2861151733</v>
      </c>
      <c r="AB6" s="27">
        <v>4951.7311232607799</v>
      </c>
      <c r="AC6" s="27">
        <v>3521.8597900817099</v>
      </c>
      <c r="AD6" s="27">
        <v>2129.83561727081</v>
      </c>
      <c r="AE6" s="27">
        <v>15162.2239263382</v>
      </c>
      <c r="AF6" s="27">
        <v>15162.2239263382</v>
      </c>
      <c r="AG6" s="27">
        <v>52304377.491407499</v>
      </c>
      <c r="AH6" s="27">
        <v>0</v>
      </c>
      <c r="AI6" s="27">
        <v>4885.2823347786498</v>
      </c>
      <c r="AJ6" s="27">
        <v>856.57565799047302</v>
      </c>
      <c r="AK6" s="27">
        <v>4232.6699032123097</v>
      </c>
      <c r="AL6" s="27">
        <v>13906.7941410696</v>
      </c>
      <c r="AM6" s="27">
        <v>2933.4550450811198</v>
      </c>
      <c r="AN6" s="27">
        <v>25394.7140754178</v>
      </c>
      <c r="AO6" s="27">
        <v>0</v>
      </c>
      <c r="AP6" s="27">
        <v>19299.362029454802</v>
      </c>
      <c r="AQ6" s="27">
        <v>2144.37351499536</v>
      </c>
      <c r="AR6" s="27">
        <v>21443.735544450199</v>
      </c>
      <c r="AS6" s="27">
        <v>2034.16331582875</v>
      </c>
      <c r="AT6" s="27">
        <v>19763.119871144201</v>
      </c>
      <c r="AU6" s="27">
        <v>79.147763076769394</v>
      </c>
      <c r="AV6" s="27">
        <v>119504.84017579</v>
      </c>
      <c r="AW6" s="27">
        <v>472.464111529126</v>
      </c>
      <c r="AX6" s="27">
        <v>5008.8338517784696</v>
      </c>
      <c r="AY6" s="27">
        <v>12877.1985532732</v>
      </c>
      <c r="AZ6" s="27">
        <v>58.138568352528097</v>
      </c>
      <c r="BA6" s="27">
        <v>0</v>
      </c>
      <c r="BB6" s="27">
        <v>3543.7236890692898</v>
      </c>
      <c r="BC6" s="27">
        <v>157668.433113184</v>
      </c>
      <c r="BD6" s="27">
        <v>133618.191328863</v>
      </c>
      <c r="BE6" s="27">
        <v>24050.2417843209</v>
      </c>
      <c r="BF6" s="27">
        <v>37.650302848586897</v>
      </c>
      <c r="BG6" s="27">
        <v>3.4262594274982101</v>
      </c>
      <c r="BH6" s="27">
        <v>1814.0417465523001</v>
      </c>
      <c r="BI6" s="27">
        <v>705.98214253512401</v>
      </c>
      <c r="BJ6" s="27">
        <v>43568.7038007007</v>
      </c>
      <c r="BK6" s="27">
        <v>1100.8892612899999</v>
      </c>
      <c r="BL6" s="27">
        <v>305.299935250467</v>
      </c>
      <c r="BM6" s="27">
        <v>62251.872322779003</v>
      </c>
      <c r="BN6" s="27">
        <v>1820.4798168376001</v>
      </c>
      <c r="BO6" s="27">
        <v>219.418705483965</v>
      </c>
      <c r="BP6" s="27">
        <v>1556.0414835627701</v>
      </c>
      <c r="BQ6" s="27">
        <v>15.358831353817401</v>
      </c>
      <c r="BR6" s="27">
        <v>11727.742828722699</v>
      </c>
      <c r="BS6" s="27">
        <v>4816.8131689458796</v>
      </c>
      <c r="BT6" s="27">
        <v>0</v>
      </c>
      <c r="BU6" s="27">
        <v>5764.6935343744999</v>
      </c>
      <c r="BV6" s="27">
        <v>17449.7520502605</v>
      </c>
      <c r="BW6" s="27">
        <v>100132.995725945</v>
      </c>
      <c r="BX6" s="27">
        <v>365049.20974470401</v>
      </c>
      <c r="BY6" s="27">
        <v>14104.2887673921</v>
      </c>
      <c r="BZ6" s="27"/>
      <c r="CA6" s="51">
        <f t="shared" si="0"/>
        <v>1.8870726467109635E-4</v>
      </c>
      <c r="CB6" s="51">
        <f t="shared" si="1"/>
        <v>1.8784993419428781E-4</v>
      </c>
      <c r="CC6" s="51">
        <f t="shared" si="2"/>
        <v>1.3557715033163742E-4</v>
      </c>
      <c r="CD6" s="51">
        <f t="shared" si="3"/>
        <v>2.1882396263299281E-4</v>
      </c>
      <c r="CE6" s="51">
        <f t="shared" si="4"/>
        <v>2.253920296883508E-4</v>
      </c>
      <c r="CF6" s="51">
        <f t="shared" si="5"/>
        <v>1.5903676683338565E-4</v>
      </c>
      <c r="CG6" s="51">
        <f t="shared" si="6"/>
        <v>1.8787595132654445E-4</v>
      </c>
      <c r="CH6" s="105">
        <f t="shared" si="7"/>
        <v>2.0356876168054652E-4</v>
      </c>
      <c r="CI6" s="105">
        <f t="shared" si="8"/>
        <v>2.0371167441266257E-4</v>
      </c>
      <c r="CJ6" s="105">
        <f t="shared" si="9"/>
        <v>2.0368273513730452E-4</v>
      </c>
      <c r="CK6" s="105">
        <f t="shared" si="10"/>
        <v>2.0663092348787874E-4</v>
      </c>
      <c r="CL6" s="104">
        <f t="shared" si="12"/>
        <v>2.0359032249139849E-4</v>
      </c>
      <c r="CM6" s="104">
        <f t="shared" si="13"/>
        <v>2.0364784108936731E-4</v>
      </c>
      <c r="CN6" s="105">
        <f t="shared" si="11"/>
        <v>2.0344493523568271E-4</v>
      </c>
    </row>
    <row r="7" spans="1:92" x14ac:dyDescent="0.3">
      <c r="A7" s="29" t="s">
        <v>5</v>
      </c>
      <c r="B7" s="27">
        <v>479708.23673</v>
      </c>
      <c r="C7" s="27">
        <v>7860.6630990000003</v>
      </c>
      <c r="D7" s="27">
        <v>5897.7353359999997</v>
      </c>
      <c r="E7" s="27">
        <v>48221.716076999997</v>
      </c>
      <c r="F7" s="27">
        <v>40865.859763</v>
      </c>
      <c r="G7" s="27">
        <v>3406.8955179999998</v>
      </c>
      <c r="H7" s="27">
        <v>112997.12192000001</v>
      </c>
      <c r="I7" s="96">
        <v>3897.3729127000001</v>
      </c>
      <c r="J7" s="96">
        <v>1044.8720965</v>
      </c>
      <c r="K7" s="96">
        <v>7784.2970919999998</v>
      </c>
      <c r="L7" s="96">
        <v>8759.5110514000007</v>
      </c>
      <c r="M7" s="96">
        <v>1191.1541978</v>
      </c>
      <c r="N7" s="96">
        <v>630.40615848000004</v>
      </c>
      <c r="O7" s="96">
        <v>1131.9447648</v>
      </c>
      <c r="Q7" s="29" t="s">
        <v>5</v>
      </c>
      <c r="R7" s="27">
        <v>1374.8508353095699</v>
      </c>
      <c r="S7" s="100">
        <v>1190.97452625098</v>
      </c>
      <c r="T7" s="27">
        <v>3896.78476427235</v>
      </c>
      <c r="U7" s="27">
        <v>3896.78476427235</v>
      </c>
      <c r="V7" s="27">
        <v>4113.1335244427701</v>
      </c>
      <c r="W7" s="27">
        <v>1044.7144533015901</v>
      </c>
      <c r="X7" s="100">
        <v>630.31103233523004</v>
      </c>
      <c r="Y7" s="27">
        <v>12821.5584056319</v>
      </c>
      <c r="Z7" s="27">
        <v>479644.69249767298</v>
      </c>
      <c r="AA7" s="27">
        <v>3260.2340260976398</v>
      </c>
      <c r="AB7" s="27">
        <v>1869.8357647667101</v>
      </c>
      <c r="AC7" s="27">
        <v>681.88797811231905</v>
      </c>
      <c r="AD7" s="27">
        <v>570.51475468390402</v>
      </c>
      <c r="AE7" s="27">
        <v>7783.1233119423996</v>
      </c>
      <c r="AF7" s="27">
        <v>7783.1233119423996</v>
      </c>
      <c r="AG7" s="27">
        <v>13319242.451787099</v>
      </c>
      <c r="AH7" s="27">
        <v>0</v>
      </c>
      <c r="AI7" s="27">
        <v>1308.9398183112201</v>
      </c>
      <c r="AJ7" s="27">
        <v>229.84019539637001</v>
      </c>
      <c r="AK7" s="27">
        <v>1134.27516259036</v>
      </c>
      <c r="AL7" s="27">
        <v>8758.2167650745796</v>
      </c>
      <c r="AM7" s="27">
        <v>1131.7741460853999</v>
      </c>
      <c r="AN7" s="27">
        <v>7859.6174903360197</v>
      </c>
      <c r="AO7" s="27">
        <v>0</v>
      </c>
      <c r="AP7" s="27">
        <v>5307.07440916219</v>
      </c>
      <c r="AQ7" s="27">
        <v>589.67501425425996</v>
      </c>
      <c r="AR7" s="27">
        <v>5896.7494234164496</v>
      </c>
      <c r="AS7" s="27">
        <v>548.61205869892899</v>
      </c>
      <c r="AT7" s="27">
        <v>5188.3089617154701</v>
      </c>
      <c r="AU7" s="27">
        <v>23.900962395544301</v>
      </c>
      <c r="AV7" s="27">
        <v>34251.871332327297</v>
      </c>
      <c r="AW7" s="27">
        <v>138.03092152589701</v>
      </c>
      <c r="AX7" s="27">
        <v>1451.31957056484</v>
      </c>
      <c r="AY7" s="27">
        <v>3967.6214146287698</v>
      </c>
      <c r="AZ7" s="27">
        <v>17.8021019237299</v>
      </c>
      <c r="BA7" s="27">
        <v>0</v>
      </c>
      <c r="BB7" s="27">
        <v>1026.0196051221401</v>
      </c>
      <c r="BC7" s="27">
        <v>48216.820657861099</v>
      </c>
      <c r="BD7" s="27">
        <v>40861.966142995698</v>
      </c>
      <c r="BE7" s="27">
        <v>7354.8545148654302</v>
      </c>
      <c r="BF7" s="27">
        <v>10.8680747843601</v>
      </c>
      <c r="BG7" s="27">
        <v>1.2411315833830501</v>
      </c>
      <c r="BH7" s="27">
        <v>552.28761883580501</v>
      </c>
      <c r="BI7" s="27">
        <v>206.88177998750399</v>
      </c>
      <c r="BJ7" s="27">
        <v>13381.63092209</v>
      </c>
      <c r="BK7" s="27">
        <v>325.59646782139203</v>
      </c>
      <c r="BL7" s="27">
        <v>112.65118919418001</v>
      </c>
      <c r="BM7" s="27">
        <v>19119.851286683199</v>
      </c>
      <c r="BN7" s="27">
        <v>856.23860824917097</v>
      </c>
      <c r="BO7" s="27">
        <v>63.566239687450697</v>
      </c>
      <c r="BP7" s="27">
        <v>456.72779816614002</v>
      </c>
      <c r="BQ7" s="27">
        <v>5.96905800127485</v>
      </c>
      <c r="BR7" s="27">
        <v>3406.3817257600599</v>
      </c>
      <c r="BS7" s="27">
        <v>1289.25769873219</v>
      </c>
      <c r="BT7" s="27">
        <v>0</v>
      </c>
      <c r="BU7" s="27">
        <v>1545.89738190702</v>
      </c>
      <c r="BV7" s="27">
        <v>4955.3219275175497</v>
      </c>
      <c r="BW7" s="27">
        <v>28759.522259053701</v>
      </c>
      <c r="BX7" s="27">
        <v>112982.102098223</v>
      </c>
      <c r="BY7" s="27">
        <v>4015.5032661451401</v>
      </c>
      <c r="BZ7" s="27"/>
      <c r="CA7" s="51">
        <f t="shared" si="0"/>
        <v>-1.3246433448836268E-4</v>
      </c>
      <c r="CB7" s="51">
        <f t="shared" si="1"/>
        <v>-1.3301787022441142E-4</v>
      </c>
      <c r="CC7" s="51">
        <f t="shared" si="2"/>
        <v>-1.6716799370972808E-4</v>
      </c>
      <c r="CD7" s="51">
        <f t="shared" si="3"/>
        <v>-1.0151897396354522E-4</v>
      </c>
      <c r="CE7" s="51">
        <f t="shared" si="4"/>
        <v>-9.527806405844753E-5</v>
      </c>
      <c r="CF7" s="51">
        <f t="shared" si="5"/>
        <v>-1.508095088990349E-4</v>
      </c>
      <c r="CG7" s="51">
        <f t="shared" si="6"/>
        <v>-1.329221622798698E-4</v>
      </c>
      <c r="CH7" s="105">
        <f t="shared" si="7"/>
        <v>-1.5090894323547947E-4</v>
      </c>
      <c r="CI7" s="105">
        <f t="shared" si="8"/>
        <v>-1.5087320155066891E-4</v>
      </c>
      <c r="CJ7" s="105">
        <f t="shared" si="9"/>
        <v>-1.5078818854518064E-4</v>
      </c>
      <c r="CK7" s="105">
        <f t="shared" si="10"/>
        <v>-1.4775782778586312E-4</v>
      </c>
      <c r="CL7" s="104">
        <f t="shared" si="12"/>
        <v>-1.5083819488008341E-4</v>
      </c>
      <c r="CM7" s="104">
        <f t="shared" si="13"/>
        <v>-1.5089659815406797E-4</v>
      </c>
      <c r="CN7" s="105">
        <f t="shared" si="11"/>
        <v>-1.5073060091429623E-4</v>
      </c>
    </row>
    <row r="8" spans="1:92" x14ac:dyDescent="0.3">
      <c r="A8" s="29" t="s">
        <v>6</v>
      </c>
      <c r="B8" s="27">
        <v>2788.8240249999999</v>
      </c>
      <c r="C8" s="27">
        <v>45.860090999999997</v>
      </c>
      <c r="D8" s="27">
        <v>42.650140999999998</v>
      </c>
      <c r="E8" s="27">
        <v>287.811555</v>
      </c>
      <c r="F8" s="27">
        <v>243.90801300000001</v>
      </c>
      <c r="G8" s="27">
        <v>22.361117</v>
      </c>
      <c r="H8" s="27">
        <v>659.25293899999997</v>
      </c>
      <c r="I8" s="96">
        <v>18.859555409999999</v>
      </c>
      <c r="J8" s="96">
        <v>10.06956894</v>
      </c>
      <c r="K8" s="96">
        <v>42.388972729999999</v>
      </c>
      <c r="L8" s="96">
        <v>26.839917929999999</v>
      </c>
      <c r="M8" s="96">
        <v>6.9515297299999999</v>
      </c>
      <c r="N8" s="96">
        <v>3.3619356300000001</v>
      </c>
      <c r="O8" s="96">
        <v>5.6006305000000003</v>
      </c>
      <c r="Q8" s="29" t="s">
        <v>6</v>
      </c>
      <c r="R8" s="27">
        <v>10.986375220309601</v>
      </c>
      <c r="S8" s="100">
        <v>6.9513842006316304</v>
      </c>
      <c r="T8" s="27">
        <v>18.8590983620374</v>
      </c>
      <c r="U8" s="27">
        <v>18.8590983620374</v>
      </c>
      <c r="V8" s="27">
        <v>24.449101404323802</v>
      </c>
      <c r="W8" s="27">
        <v>10.069293139644399</v>
      </c>
      <c r="X8" s="100">
        <v>3.3619034160845098</v>
      </c>
      <c r="Y8" s="27">
        <v>59.302584500336501</v>
      </c>
      <c r="Z8" s="27">
        <v>2788.77118077966</v>
      </c>
      <c r="AA8" s="27">
        <v>25.1607139431039</v>
      </c>
      <c r="AB8" s="27">
        <v>9.2117949227196103</v>
      </c>
      <c r="AC8" s="27">
        <v>6.40507972697577</v>
      </c>
      <c r="AD8" s="27">
        <v>0.40007690040341798</v>
      </c>
      <c r="AE8" s="27">
        <v>42.388019901867203</v>
      </c>
      <c r="AF8" s="27">
        <v>42.388019901867203</v>
      </c>
      <c r="AG8" s="27">
        <v>29297.309594321901</v>
      </c>
      <c r="AH8" s="27">
        <v>0</v>
      </c>
      <c r="AI8" s="27">
        <v>9.2343169810342705</v>
      </c>
      <c r="AJ8" s="27">
        <v>2.3059847214972899</v>
      </c>
      <c r="AK8" s="27">
        <v>5.7510453654445302</v>
      </c>
      <c r="AL8" s="27">
        <v>26.839339935494301</v>
      </c>
      <c r="AM8" s="27">
        <v>5.6004846964798896</v>
      </c>
      <c r="AN8" s="27">
        <v>45.859217084607799</v>
      </c>
      <c r="AO8" s="27">
        <v>0</v>
      </c>
      <c r="AP8" s="27">
        <v>38.384214727977103</v>
      </c>
      <c r="AQ8" s="27">
        <v>4.2649100267089901</v>
      </c>
      <c r="AR8" s="27">
        <v>42.649124754686099</v>
      </c>
      <c r="AS8" s="27">
        <v>3.50114961698308</v>
      </c>
      <c r="AT8" s="27">
        <v>30.888854933633699</v>
      </c>
      <c r="AU8" s="27">
        <v>0.13316589233728501</v>
      </c>
      <c r="AV8" s="27">
        <v>197.14920850653601</v>
      </c>
      <c r="AW8" s="27">
        <v>0.62174731901431302</v>
      </c>
      <c r="AX8" s="27">
        <v>6.1432869681487201</v>
      </c>
      <c r="AY8" s="27">
        <v>24.6113430735737</v>
      </c>
      <c r="AZ8" s="27">
        <v>0.106973178348407</v>
      </c>
      <c r="BA8" s="27">
        <v>0</v>
      </c>
      <c r="BB8" s="27">
        <v>4.3172025999107104</v>
      </c>
      <c r="BC8" s="27">
        <v>287.81319514345603</v>
      </c>
      <c r="BD8" s="27">
        <v>243.91050950833201</v>
      </c>
      <c r="BE8" s="27">
        <v>43.902685635124001</v>
      </c>
      <c r="BF8" s="27">
        <v>4.4642132993821498E-2</v>
      </c>
      <c r="BG8" s="27">
        <v>1.34651137148431E-2</v>
      </c>
      <c r="BH8" s="27">
        <v>3.2193977048782698</v>
      </c>
      <c r="BI8" s="27">
        <v>0.95248150928421405</v>
      </c>
      <c r="BJ8" s="27">
        <v>81.688167367405697</v>
      </c>
      <c r="BK8" s="27">
        <v>1.5968106156958</v>
      </c>
      <c r="BL8" s="27">
        <v>1.27661505096534</v>
      </c>
      <c r="BM8" s="27">
        <v>116.71393202819699</v>
      </c>
      <c r="BN8" s="27">
        <v>3.3159069433475001</v>
      </c>
      <c r="BO8" s="27">
        <v>0.26871343950792798</v>
      </c>
      <c r="BP8" s="27">
        <v>2.1270838813472399</v>
      </c>
      <c r="BQ8" s="27">
        <v>7.5481633008702795E-2</v>
      </c>
      <c r="BR8" s="27">
        <v>22.360632108158701</v>
      </c>
      <c r="BS8" s="27">
        <v>8.2054408060536002</v>
      </c>
      <c r="BT8" s="27">
        <v>0</v>
      </c>
      <c r="BU8" s="27">
        <v>25.2271738609656</v>
      </c>
      <c r="BV8" s="27">
        <v>30.643416467585599</v>
      </c>
      <c r="BW8" s="27">
        <v>175.53515509167801</v>
      </c>
      <c r="BX8" s="27">
        <v>659.24039511786395</v>
      </c>
      <c r="BY8" s="27">
        <v>23.321691468038601</v>
      </c>
      <c r="BZ8" s="27"/>
      <c r="CA8" s="51">
        <f t="shared" si="0"/>
        <v>-1.8948567520290516E-5</v>
      </c>
      <c r="CB8" s="51">
        <f t="shared" si="1"/>
        <v>-1.9056119888596465E-5</v>
      </c>
      <c r="CC8" s="51">
        <f t="shared" si="2"/>
        <v>-2.3827478410889149E-5</v>
      </c>
      <c r="CD8" s="51">
        <f t="shared" si="3"/>
        <v>5.6986713269012555E-6</v>
      </c>
      <c r="CE8" s="51">
        <f t="shared" si="4"/>
        <v>1.0235450247389833E-5</v>
      </c>
      <c r="CF8" s="51">
        <f t="shared" si="5"/>
        <v>-2.1684598372238217E-5</v>
      </c>
      <c r="CG8" s="51">
        <f t="shared" si="6"/>
        <v>-1.9027419362046824E-5</v>
      </c>
      <c r="CH8" s="105">
        <f t="shared" si="7"/>
        <v>-2.4234291459273964E-5</v>
      </c>
      <c r="CI8" s="105">
        <f t="shared" si="8"/>
        <v>-2.7389489782936852E-5</v>
      </c>
      <c r="CJ8" s="105">
        <f t="shared" si="9"/>
        <v>-2.2478207690124356E-5</v>
      </c>
      <c r="CK8" s="105">
        <f t="shared" si="10"/>
        <v>-2.1534883497208106E-5</v>
      </c>
      <c r="CL8" s="104">
        <f t="shared" si="12"/>
        <v>-2.0934869593001604E-5</v>
      </c>
      <c r="CM8" s="104">
        <f t="shared" si="13"/>
        <v>-9.5819548723014443E-6</v>
      </c>
      <c r="CN8" s="105">
        <f t="shared" si="11"/>
        <v>-2.6033411793677902E-5</v>
      </c>
    </row>
    <row r="9" spans="1:92" x14ac:dyDescent="0.3">
      <c r="A9" s="29" t="s">
        <v>7</v>
      </c>
      <c r="B9" s="27">
        <v>1457.9582049000001</v>
      </c>
      <c r="C9" s="27">
        <v>23.923041359999999</v>
      </c>
      <c r="D9" s="27">
        <v>19.594549050000001</v>
      </c>
      <c r="E9" s="27">
        <v>148.04954276999999</v>
      </c>
      <c r="F9" s="27">
        <v>125.46569814999999</v>
      </c>
      <c r="G9" s="27">
        <v>10.86510157</v>
      </c>
      <c r="H9" s="27">
        <v>343.89392340000001</v>
      </c>
      <c r="I9" s="96">
        <v>12.20609844</v>
      </c>
      <c r="J9" s="96">
        <v>5.5544446699999996</v>
      </c>
      <c r="K9" s="96">
        <v>31.338926059999999</v>
      </c>
      <c r="L9" s="96">
        <v>18.569652909999999</v>
      </c>
      <c r="M9" s="96">
        <v>5.9084028399999999</v>
      </c>
      <c r="N9" s="96">
        <v>4.5114357900000002</v>
      </c>
      <c r="O9" s="96">
        <v>3.7652651100000001</v>
      </c>
      <c r="Q9" s="29" t="s">
        <v>7</v>
      </c>
      <c r="R9" s="27">
        <v>7.7616172841152498</v>
      </c>
      <c r="S9" s="100">
        <v>5.90840793599995</v>
      </c>
      <c r="T9" s="27">
        <v>12.206100283719501</v>
      </c>
      <c r="U9" s="27">
        <v>12.206100283719501</v>
      </c>
      <c r="V9" s="27">
        <v>12.0870134100927</v>
      </c>
      <c r="W9" s="27">
        <v>5.5544348115661704</v>
      </c>
      <c r="X9" s="100">
        <v>4.5114369098185696</v>
      </c>
      <c r="Y9" s="27">
        <v>29.5373163702025</v>
      </c>
      <c r="Z9" s="27">
        <v>1457.9578194083799</v>
      </c>
      <c r="AA9" s="27">
        <v>13.620074536469501</v>
      </c>
      <c r="AB9" s="27">
        <v>3.8408628838793599</v>
      </c>
      <c r="AC9" s="27">
        <v>4.3349613963150802</v>
      </c>
      <c r="AD9" s="27">
        <v>0.16167036197655801</v>
      </c>
      <c r="AE9" s="27">
        <v>31.338918623242801</v>
      </c>
      <c r="AF9" s="27">
        <v>31.338918623242801</v>
      </c>
      <c r="AG9" s="27">
        <v>28425.042355859001</v>
      </c>
      <c r="AH9" s="27">
        <v>0</v>
      </c>
      <c r="AI9" s="27">
        <v>6.24715087701626</v>
      </c>
      <c r="AJ9" s="27">
        <v>1.66200815875605</v>
      </c>
      <c r="AK9" s="27">
        <v>2.9300685837750802</v>
      </c>
      <c r="AL9" s="27">
        <v>18.569700200008299</v>
      </c>
      <c r="AM9" s="27">
        <v>3.7652640515950901</v>
      </c>
      <c r="AN9" s="27">
        <v>23.923039465048401</v>
      </c>
      <c r="AO9" s="27">
        <v>0</v>
      </c>
      <c r="AP9" s="27">
        <v>17.6350912753187</v>
      </c>
      <c r="AQ9" s="27">
        <v>1.9594531241147</v>
      </c>
      <c r="AR9" s="27">
        <v>19.594544399433399</v>
      </c>
      <c r="AS9" s="27">
        <v>1.7751278880682799</v>
      </c>
      <c r="AT9" s="27">
        <v>16.0685067084442</v>
      </c>
      <c r="AU9" s="27">
        <v>5.97049707612008E-2</v>
      </c>
      <c r="AV9" s="27">
        <v>97.371819582135899</v>
      </c>
      <c r="AW9" s="27">
        <v>0.13268805039765799</v>
      </c>
      <c r="AX9" s="27">
        <v>0.82771806522374103</v>
      </c>
      <c r="AY9" s="27">
        <v>13.519046062269499</v>
      </c>
      <c r="AZ9" s="27">
        <v>5.56837225042301E-2</v>
      </c>
      <c r="BA9" s="27">
        <v>0</v>
      </c>
      <c r="BB9" s="27">
        <v>0.54796039727288204</v>
      </c>
      <c r="BC9" s="27">
        <v>148.050704002006</v>
      </c>
      <c r="BD9" s="27">
        <v>125.466866052745</v>
      </c>
      <c r="BE9" s="27">
        <v>22.583837949260602</v>
      </c>
      <c r="BF9" s="27">
        <v>4.2379445206876202E-3</v>
      </c>
      <c r="BG9" s="27">
        <v>1.2532563854120099E-2</v>
      </c>
      <c r="BH9" s="27">
        <v>1.58451692763879</v>
      </c>
      <c r="BI9" s="27">
        <v>0.22854131814348699</v>
      </c>
      <c r="BJ9" s="27">
        <v>43.6968283977358</v>
      </c>
      <c r="BK9" s="27">
        <v>0.50047022735164204</v>
      </c>
      <c r="BL9" s="27">
        <v>1.2159241616649299</v>
      </c>
      <c r="BM9" s="27">
        <v>62.430002700661902</v>
      </c>
      <c r="BN9" s="27">
        <v>1.2837546375515401</v>
      </c>
      <c r="BO9" s="27">
        <v>3.5740714958911297E-2</v>
      </c>
      <c r="BP9" s="27">
        <v>0.53955574000892803</v>
      </c>
      <c r="BQ9" s="27">
        <v>7.57140877770245E-2</v>
      </c>
      <c r="BR9" s="27">
        <v>10.8651031893164</v>
      </c>
      <c r="BS9" s="27">
        <v>4.3951322874194299</v>
      </c>
      <c r="BT9" s="27">
        <v>0</v>
      </c>
      <c r="BU9" s="27">
        <v>7.3895124117349802</v>
      </c>
      <c r="BV9" s="27">
        <v>15.4675576923315</v>
      </c>
      <c r="BW9" s="27">
        <v>83.8688986274244</v>
      </c>
      <c r="BX9" s="27">
        <v>343.89381846040197</v>
      </c>
      <c r="BY9" s="27">
        <v>12.123015972392601</v>
      </c>
      <c r="BZ9" s="27"/>
      <c r="CA9" s="51">
        <f t="shared" si="0"/>
        <v>-2.6440512412540399E-7</v>
      </c>
      <c r="CB9" s="51">
        <f t="shared" si="1"/>
        <v>-7.921031317827565E-8</v>
      </c>
      <c r="CC9" s="51">
        <f t="shared" si="2"/>
        <v>-2.3733981272909148E-7</v>
      </c>
      <c r="CD9" s="51">
        <f t="shared" si="3"/>
        <v>7.8435365911016887E-6</v>
      </c>
      <c r="CE9" s="51">
        <f t="shared" si="4"/>
        <v>9.3085421930519637E-6</v>
      </c>
      <c r="CF9" s="51">
        <f t="shared" si="5"/>
        <v>1.4903831221902338E-7</v>
      </c>
      <c r="CG9" s="51">
        <f t="shared" si="6"/>
        <v>-3.0515106807992477E-7</v>
      </c>
      <c r="CH9" s="105">
        <f t="shared" si="7"/>
        <v>1.5104904402418673E-7</v>
      </c>
      <c r="CI9" s="105">
        <f t="shared" si="8"/>
        <v>-1.7748729918088344E-6</v>
      </c>
      <c r="CJ9" s="105">
        <f t="shared" si="9"/>
        <v>-2.3730095866628183E-7</v>
      </c>
      <c r="CK9" s="105">
        <f t="shared" si="10"/>
        <v>2.5466285519492535E-6</v>
      </c>
      <c r="CL9" s="104">
        <f t="shared" si="12"/>
        <v>8.6250042321457383E-7</v>
      </c>
      <c r="CM9" s="104">
        <f t="shared" si="13"/>
        <v>2.4821777845326096E-7</v>
      </c>
      <c r="CN9" s="105">
        <f t="shared" si="11"/>
        <v>-2.8109704868487689E-7</v>
      </c>
    </row>
    <row r="10" spans="1:92" x14ac:dyDescent="0.3">
      <c r="A10" s="29" t="s">
        <v>8</v>
      </c>
      <c r="B10" s="27"/>
      <c r="C10" s="27"/>
      <c r="D10" s="27"/>
      <c r="E10" s="27"/>
      <c r="F10" s="27"/>
      <c r="G10" s="27"/>
      <c r="H10" s="27"/>
      <c r="I10" s="96"/>
      <c r="J10" s="96"/>
      <c r="K10" s="96"/>
      <c r="L10" s="96"/>
      <c r="M10" s="96"/>
      <c r="N10" s="96"/>
      <c r="O10" s="96"/>
      <c r="R10" s="27"/>
      <c r="S10" s="100"/>
      <c r="T10" s="27"/>
      <c r="U10" s="27"/>
      <c r="V10" s="27"/>
      <c r="W10" s="27"/>
      <c r="X10" s="100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51">
        <f t="shared" si="0"/>
        <v>0</v>
      </c>
      <c r="CB10" s="51">
        <f t="shared" si="1"/>
        <v>0</v>
      </c>
      <c r="CC10" s="51">
        <f t="shared" si="2"/>
        <v>0</v>
      </c>
      <c r="CD10" s="51">
        <f t="shared" si="3"/>
        <v>0</v>
      </c>
      <c r="CE10" s="51">
        <f t="shared" si="4"/>
        <v>0</v>
      </c>
      <c r="CF10" s="51">
        <f t="shared" si="5"/>
        <v>0</v>
      </c>
      <c r="CG10" s="51">
        <f t="shared" si="6"/>
        <v>0</v>
      </c>
      <c r="CH10" s="105">
        <f t="shared" si="7"/>
        <v>0</v>
      </c>
      <c r="CI10" s="105">
        <f t="shared" si="8"/>
        <v>0</v>
      </c>
      <c r="CJ10" s="105">
        <f t="shared" si="9"/>
        <v>0</v>
      </c>
      <c r="CK10" s="105">
        <f t="shared" si="10"/>
        <v>0</v>
      </c>
      <c r="CL10" s="104">
        <f t="shared" si="12"/>
        <v>0</v>
      </c>
      <c r="CM10" s="104">
        <f t="shared" si="13"/>
        <v>0</v>
      </c>
      <c r="CN10" s="105">
        <f t="shared" si="11"/>
        <v>0</v>
      </c>
    </row>
    <row r="11" spans="1:92" x14ac:dyDescent="0.3">
      <c r="A11" s="29" t="s">
        <v>9</v>
      </c>
      <c r="B11" s="27">
        <v>378972.54424999998</v>
      </c>
      <c r="C11" s="27">
        <v>6252.7332495000001</v>
      </c>
      <c r="D11" s="27">
        <v>6860.7083394000001</v>
      </c>
      <c r="E11" s="27">
        <v>40061.471644999998</v>
      </c>
      <c r="F11" s="27">
        <v>33950.393029999999</v>
      </c>
      <c r="G11" s="27">
        <v>3364.6545108</v>
      </c>
      <c r="H11" s="27">
        <v>89883.141254000002</v>
      </c>
      <c r="I11" s="96">
        <v>2610.1122427999999</v>
      </c>
      <c r="J11" s="96">
        <v>1270.8058284000001</v>
      </c>
      <c r="K11" s="96">
        <v>6364.5418375999998</v>
      </c>
      <c r="L11" s="96">
        <v>3867.4588468000002</v>
      </c>
      <c r="M11" s="96">
        <v>1141.8373826</v>
      </c>
      <c r="N11" s="96">
        <v>763.19596177999995</v>
      </c>
      <c r="O11" s="96">
        <v>793.03127208000001</v>
      </c>
      <c r="Q11" s="29" t="s">
        <v>9</v>
      </c>
      <c r="R11" s="27">
        <v>1852.5693903955</v>
      </c>
      <c r="S11" s="100">
        <v>1141.84678500327</v>
      </c>
      <c r="T11" s="27">
        <v>2570.0240598573</v>
      </c>
      <c r="U11" s="27">
        <v>2570.0240598573</v>
      </c>
      <c r="V11" s="27">
        <v>3325.1156997989501</v>
      </c>
      <c r="W11" s="27">
        <v>1253.10897891947</v>
      </c>
      <c r="X11" s="100">
        <v>763.20681539837096</v>
      </c>
      <c r="Y11" s="27">
        <v>8099.0056266593201</v>
      </c>
      <c r="Z11" s="27">
        <v>378974.26648263802</v>
      </c>
      <c r="AA11" s="27">
        <v>3603.5842247865899</v>
      </c>
      <c r="AB11" s="27">
        <v>1143.1059223202999</v>
      </c>
      <c r="AC11" s="27">
        <v>1050.8358585178601</v>
      </c>
      <c r="AD11" s="27">
        <v>48.855571019250299</v>
      </c>
      <c r="AE11" s="27">
        <v>6259.4096510244899</v>
      </c>
      <c r="AF11" s="27">
        <v>6259.4096510244899</v>
      </c>
      <c r="AG11" s="27">
        <v>12920523.5041414</v>
      </c>
      <c r="AH11" s="27">
        <v>0</v>
      </c>
      <c r="AI11" s="27">
        <v>1514.5790746622099</v>
      </c>
      <c r="AJ11" s="27">
        <v>393.905506774331</v>
      </c>
      <c r="AK11" s="27">
        <v>795.51549326932297</v>
      </c>
      <c r="AL11" s="27">
        <v>3805.7967128980399</v>
      </c>
      <c r="AM11" s="27">
        <v>780.58508617545704</v>
      </c>
      <c r="AN11" s="27">
        <v>6252.7621535007702</v>
      </c>
      <c r="AO11" s="27">
        <v>0</v>
      </c>
      <c r="AP11" s="27">
        <v>6174.6977271017404</v>
      </c>
      <c r="AQ11" s="27">
        <v>686.07759034712797</v>
      </c>
      <c r="AR11" s="27">
        <v>6860.7753174488698</v>
      </c>
      <c r="AS11" s="27">
        <v>482.96672545613001</v>
      </c>
      <c r="AT11" s="27">
        <v>4323.6441944040098</v>
      </c>
      <c r="AU11" s="27">
        <v>17.132844265921499</v>
      </c>
      <c r="AV11" s="27">
        <v>26798.111398467099</v>
      </c>
      <c r="AW11" s="27">
        <v>56.687659111427102</v>
      </c>
      <c r="AX11" s="27">
        <v>483.00072505111899</v>
      </c>
      <c r="AY11" s="27">
        <v>3562.8365301120498</v>
      </c>
      <c r="AZ11" s="27">
        <v>14.994976579187201</v>
      </c>
      <c r="BA11" s="27">
        <v>0</v>
      </c>
      <c r="BB11" s="27">
        <v>334.04966293225698</v>
      </c>
      <c r="BC11" s="27">
        <v>40062.2922911938</v>
      </c>
      <c r="BD11" s="27">
        <v>33951.181033537403</v>
      </c>
      <c r="BE11" s="27">
        <v>6111.1112576563701</v>
      </c>
      <c r="BF11" s="27">
        <v>3.2263795586677402</v>
      </c>
      <c r="BG11" s="27">
        <v>2.76870503308476</v>
      </c>
      <c r="BH11" s="27">
        <v>436.71229390829802</v>
      </c>
      <c r="BI11" s="27">
        <v>90.874153382165701</v>
      </c>
      <c r="BJ11" s="27">
        <v>11638.1063006277</v>
      </c>
      <c r="BK11" s="27">
        <v>171.06686234207999</v>
      </c>
      <c r="BL11" s="27">
        <v>266.92159028577402</v>
      </c>
      <c r="BM11" s="27">
        <v>16627.762546424299</v>
      </c>
      <c r="BN11" s="27">
        <v>396.28048784370702</v>
      </c>
      <c r="BO11" s="27">
        <v>21.052804320067001</v>
      </c>
      <c r="BP11" s="27">
        <v>207.595260865754</v>
      </c>
      <c r="BQ11" s="27">
        <v>16.391738737419601</v>
      </c>
      <c r="BR11" s="27">
        <v>3364.6801189278899</v>
      </c>
      <c r="BS11" s="27">
        <v>1168.0330336455399</v>
      </c>
      <c r="BT11" s="27">
        <v>0</v>
      </c>
      <c r="BU11" s="27">
        <v>2649.2317450556302</v>
      </c>
      <c r="BV11" s="27">
        <v>4216.4941079424998</v>
      </c>
      <c r="BW11" s="27">
        <v>23425.200996063599</v>
      </c>
      <c r="BX11" s="27">
        <v>89883.559907471994</v>
      </c>
      <c r="BY11" s="27">
        <v>3263.0472227165001</v>
      </c>
      <c r="BZ11" s="27"/>
      <c r="CA11" s="51">
        <f t="shared" si="0"/>
        <v>4.544478654652174E-6</v>
      </c>
      <c r="CB11" s="51">
        <f t="shared" si="1"/>
        <v>4.6226185600412929E-6</v>
      </c>
      <c r="CC11" s="51">
        <f t="shared" si="2"/>
        <v>9.7625559280912074E-6</v>
      </c>
      <c r="CD11" s="51">
        <f t="shared" si="3"/>
        <v>2.048467417958558E-5</v>
      </c>
      <c r="CE11" s="51">
        <f t="shared" si="4"/>
        <v>2.3210439322672862E-5</v>
      </c>
      <c r="CF11" s="51">
        <f t="shared" si="5"/>
        <v>7.6109234418225995E-6</v>
      </c>
      <c r="CG11" s="51">
        <f t="shared" si="6"/>
        <v>4.6577530129808505E-6</v>
      </c>
      <c r="CH11" s="105">
        <f t="shared" si="7"/>
        <v>-1.5358796562593504E-2</v>
      </c>
      <c r="CI11" s="105">
        <f t="shared" si="8"/>
        <v>-1.3925691152055223E-2</v>
      </c>
      <c r="CJ11" s="105">
        <f t="shared" si="9"/>
        <v>-1.6518421790303463E-2</v>
      </c>
      <c r="CK11" s="105">
        <f t="shared" si="10"/>
        <v>-1.5943837114900532E-2</v>
      </c>
      <c r="CL11" s="104">
        <f t="shared" si="12"/>
        <v>8.2344503809094632E-6</v>
      </c>
      <c r="CM11" s="104">
        <f t="shared" si="13"/>
        <v>1.4221273322387426E-5</v>
      </c>
      <c r="CN11" s="105">
        <f t="shared" si="11"/>
        <v>-1.5694445279438383E-2</v>
      </c>
    </row>
    <row r="12" spans="1:92" x14ac:dyDescent="0.3">
      <c r="A12" s="29" t="s">
        <v>10</v>
      </c>
      <c r="B12" s="27">
        <v>439825.67004</v>
      </c>
      <c r="C12" s="27">
        <v>3196.5184991000001</v>
      </c>
      <c r="D12" s="27">
        <v>15244.934746000001</v>
      </c>
      <c r="E12" s="27">
        <v>61749.754285000003</v>
      </c>
      <c r="F12" s="27">
        <v>54423.043024999999</v>
      </c>
      <c r="G12" s="27">
        <v>4180.0627332000004</v>
      </c>
      <c r="H12" s="27">
        <v>29963.570100000001</v>
      </c>
      <c r="I12" s="96">
        <v>3014.0125054999999</v>
      </c>
      <c r="J12" s="96">
        <v>1355.0566487000001</v>
      </c>
      <c r="K12" s="96">
        <v>7805.2756036000001</v>
      </c>
      <c r="L12" s="96">
        <v>4605.8682787999996</v>
      </c>
      <c r="M12" s="96">
        <v>1483.0748931999999</v>
      </c>
      <c r="N12" s="96">
        <v>1153.9870003000001</v>
      </c>
      <c r="O12" s="96">
        <v>932.15024736999999</v>
      </c>
      <c r="Q12" s="29" t="s">
        <v>10</v>
      </c>
      <c r="R12" s="27">
        <v>367.89093805431901</v>
      </c>
      <c r="S12" s="100">
        <v>1482.7230607240299</v>
      </c>
      <c r="T12" s="27">
        <v>3013.31794759279</v>
      </c>
      <c r="U12" s="27">
        <v>3013.31794759279</v>
      </c>
      <c r="V12" s="27">
        <v>544.13222444234202</v>
      </c>
      <c r="W12" s="27">
        <v>1354.7507047838701</v>
      </c>
      <c r="X12" s="100">
        <v>1153.7049503302901</v>
      </c>
      <c r="Y12" s="27">
        <v>1331.4498255687699</v>
      </c>
      <c r="Z12" s="27">
        <v>439730.392278919</v>
      </c>
      <c r="AA12" s="27">
        <v>622.51456230592305</v>
      </c>
      <c r="AB12" s="27">
        <v>167.25130590286099</v>
      </c>
      <c r="AC12" s="27">
        <v>204.41706976754801</v>
      </c>
      <c r="AD12" s="27">
        <v>6.9916074729459901</v>
      </c>
      <c r="AE12" s="27">
        <v>7803.45178844558</v>
      </c>
      <c r="AF12" s="27">
        <v>7803.45178844558</v>
      </c>
      <c r="AG12" s="27">
        <v>111.82886470786001</v>
      </c>
      <c r="AH12" s="27">
        <v>0</v>
      </c>
      <c r="AI12" s="27">
        <v>294.57280544762301</v>
      </c>
      <c r="AJ12" s="27">
        <v>78.959432053003397</v>
      </c>
      <c r="AK12" s="27">
        <v>132.59445843305599</v>
      </c>
      <c r="AL12" s="27">
        <v>4604.8135941682203</v>
      </c>
      <c r="AM12" s="27">
        <v>931.93424192635405</v>
      </c>
      <c r="AN12" s="27">
        <v>3195.7731438472802</v>
      </c>
      <c r="AO12" s="27">
        <v>0</v>
      </c>
      <c r="AP12" s="27">
        <v>13717.240022502299</v>
      </c>
      <c r="AQ12" s="27">
        <v>1524.13791574027</v>
      </c>
      <c r="AR12" s="27">
        <v>15241.3779382426</v>
      </c>
      <c r="AS12" s="27">
        <v>80.263419129354403</v>
      </c>
      <c r="AT12" s="27">
        <v>729.69778285615405</v>
      </c>
      <c r="AU12" s="27">
        <v>25.363902045349001</v>
      </c>
      <c r="AV12" s="27">
        <v>4382.73151663109</v>
      </c>
      <c r="AW12" s="27">
        <v>46.3042758320519</v>
      </c>
      <c r="AX12" s="27">
        <v>218.888922554495</v>
      </c>
      <c r="AY12" s="27">
        <v>5914.3518950533798</v>
      </c>
      <c r="AZ12" s="27">
        <v>24.187672066535399</v>
      </c>
      <c r="BA12" s="27">
        <v>0</v>
      </c>
      <c r="BB12" s="27">
        <v>137.176545260117</v>
      </c>
      <c r="BC12" s="27">
        <v>61735.946169114599</v>
      </c>
      <c r="BD12" s="27">
        <v>54410.842305322702</v>
      </c>
      <c r="BE12" s="27">
        <v>7325.10386379183</v>
      </c>
      <c r="BF12" s="27">
        <v>0.71332773104713898</v>
      </c>
      <c r="BG12" s="27">
        <v>5.7716074777746504</v>
      </c>
      <c r="BH12" s="27">
        <v>682.85697528287994</v>
      </c>
      <c r="BI12" s="27">
        <v>83.412321582477603</v>
      </c>
      <c r="BJ12" s="27">
        <v>19050.563362487199</v>
      </c>
      <c r="BK12" s="27">
        <v>197.76508958327099</v>
      </c>
      <c r="BL12" s="27">
        <v>560.88991515313796</v>
      </c>
      <c r="BM12" s="27">
        <v>27217.519721434899</v>
      </c>
      <c r="BN12" s="27">
        <v>54.972455376962898</v>
      </c>
      <c r="BO12" s="27">
        <v>9.3450377446717106</v>
      </c>
      <c r="BP12" s="27">
        <v>200.68178781428199</v>
      </c>
      <c r="BQ12" s="27">
        <v>35.049946219047897</v>
      </c>
      <c r="BR12" s="27">
        <v>4179.0877029968497</v>
      </c>
      <c r="BS12" s="27">
        <v>200.54480669058799</v>
      </c>
      <c r="BT12" s="27">
        <v>0</v>
      </c>
      <c r="BU12" s="27">
        <v>292.358015512696</v>
      </c>
      <c r="BV12" s="27">
        <v>698.84099774707499</v>
      </c>
      <c r="BW12" s="27">
        <v>3752.5147117033598</v>
      </c>
      <c r="BX12" s="27">
        <v>29956.692826222799</v>
      </c>
      <c r="BY12" s="27">
        <v>550.45775233218899</v>
      </c>
      <c r="BZ12" s="27"/>
      <c r="CA12" s="51">
        <f t="shared" si="0"/>
        <v>-2.1662619435635884E-4</v>
      </c>
      <c r="CB12" s="51">
        <f t="shared" si="1"/>
        <v>-2.3317720605396333E-4</v>
      </c>
      <c r="CC12" s="51">
        <f t="shared" si="2"/>
        <v>-2.3331078923338719E-4</v>
      </c>
      <c r="CD12" s="51">
        <f t="shared" si="3"/>
        <v>-2.2361410252215422E-4</v>
      </c>
      <c r="CE12" s="51">
        <f t="shared" si="4"/>
        <v>-2.2418297469498137E-4</v>
      </c>
      <c r="CF12" s="51">
        <f t="shared" si="5"/>
        <v>-2.3325731343851996E-4</v>
      </c>
      <c r="CG12" s="51">
        <f t="shared" si="6"/>
        <v>-2.2952117368689256E-4</v>
      </c>
      <c r="CH12" s="105">
        <f t="shared" si="7"/>
        <v>-2.3044294140864353E-4</v>
      </c>
      <c r="CI12" s="105">
        <f t="shared" si="8"/>
        <v>-2.2577942879620851E-4</v>
      </c>
      <c r="CJ12" s="105">
        <f t="shared" si="9"/>
        <v>-2.3366441456326351E-4</v>
      </c>
      <c r="CK12" s="105">
        <f t="shared" si="10"/>
        <v>-2.2898714594897065E-4</v>
      </c>
      <c r="CL12" s="104">
        <f t="shared" si="12"/>
        <v>-2.3723176596353264E-4</v>
      </c>
      <c r="CM12" s="104">
        <f t="shared" si="13"/>
        <v>-2.4441347228059204E-4</v>
      </c>
      <c r="CN12" s="105">
        <f t="shared" si="11"/>
        <v>-2.3172814066765035E-4</v>
      </c>
    </row>
    <row r="13" spans="1:92" x14ac:dyDescent="0.3">
      <c r="A13" s="29" t="s">
        <v>12</v>
      </c>
      <c r="B13" s="27">
        <v>1041447.73</v>
      </c>
      <c r="C13" s="27">
        <v>17056.098443999999</v>
      </c>
      <c r="D13" s="27">
        <v>12318.253658</v>
      </c>
      <c r="E13" s="27">
        <v>104255.64051</v>
      </c>
      <c r="F13" s="27">
        <v>88352.237951999996</v>
      </c>
      <c r="G13" s="27">
        <v>7247.8880796000003</v>
      </c>
      <c r="H13" s="27">
        <v>245181.40109</v>
      </c>
      <c r="I13" s="96">
        <v>8292.5236857</v>
      </c>
      <c r="J13" s="96">
        <v>2223.1966993999999</v>
      </c>
      <c r="K13" s="96">
        <v>16562.815406000002</v>
      </c>
      <c r="L13" s="96">
        <v>18637.798993</v>
      </c>
      <c r="M13" s="96">
        <v>2534.4442395999999</v>
      </c>
      <c r="N13" s="96">
        <v>1341.3286737999999</v>
      </c>
      <c r="O13" s="96">
        <v>2408.4630873999999</v>
      </c>
      <c r="Q13" s="29" t="s">
        <v>12</v>
      </c>
      <c r="R13" s="27">
        <v>3000.17089422463</v>
      </c>
      <c r="S13" s="100">
        <v>2535.0682620031198</v>
      </c>
      <c r="T13" s="27">
        <v>8294.5651423791696</v>
      </c>
      <c r="U13" s="27">
        <v>8294.5651423791696</v>
      </c>
      <c r="V13" s="27">
        <v>8979.7829783633097</v>
      </c>
      <c r="W13" s="27">
        <v>2223.7437664786598</v>
      </c>
      <c r="X13" s="100">
        <v>1341.6589281670299</v>
      </c>
      <c r="Y13" s="27">
        <v>27883.3618611288</v>
      </c>
      <c r="Z13" s="27">
        <v>1041700.33244567</v>
      </c>
      <c r="AA13" s="27">
        <v>7116.8086122805298</v>
      </c>
      <c r="AB13" s="27">
        <v>4058.2180332878002</v>
      </c>
      <c r="AC13" s="27">
        <v>1492.7570989655101</v>
      </c>
      <c r="AD13" s="27">
        <v>1244.89536379074</v>
      </c>
      <c r="AE13" s="27">
        <v>16566.894185290301</v>
      </c>
      <c r="AF13" s="27">
        <v>16566.894185290301</v>
      </c>
      <c r="AG13" s="27">
        <v>25519119.962589402</v>
      </c>
      <c r="AH13" s="27">
        <v>0</v>
      </c>
      <c r="AI13" s="27">
        <v>2855.8475660496401</v>
      </c>
      <c r="AJ13" s="27">
        <v>501.47301105810402</v>
      </c>
      <c r="AK13" s="27">
        <v>2474.9575966083999</v>
      </c>
      <c r="AL13" s="27">
        <v>18642.445548908901</v>
      </c>
      <c r="AM13" s="27">
        <v>2409.0562387733098</v>
      </c>
      <c r="AN13" s="27">
        <v>17060.236470884902</v>
      </c>
      <c r="AO13" s="27">
        <v>0</v>
      </c>
      <c r="AP13" s="27">
        <v>11089.1943250821</v>
      </c>
      <c r="AQ13" s="27">
        <v>1232.13265343649</v>
      </c>
      <c r="AR13" s="27">
        <v>12321.3269785186</v>
      </c>
      <c r="AS13" s="27">
        <v>1196.94268048397</v>
      </c>
      <c r="AT13" s="27">
        <v>11355.2942385447</v>
      </c>
      <c r="AU13" s="27">
        <v>51.302972469850097</v>
      </c>
      <c r="AV13" s="27">
        <v>74671.573761924199</v>
      </c>
      <c r="AW13" s="27">
        <v>290.22566609106099</v>
      </c>
      <c r="AX13" s="27">
        <v>3035.3661619084301</v>
      </c>
      <c r="AY13" s="27">
        <v>8619.4169936734997</v>
      </c>
      <c r="AZ13" s="27">
        <v>38.531995648846703</v>
      </c>
      <c r="BA13" s="27">
        <v>0</v>
      </c>
      <c r="BB13" s="27">
        <v>2144.80915225846</v>
      </c>
      <c r="BC13" s="27">
        <v>104284.51690561901</v>
      </c>
      <c r="BD13" s="27">
        <v>88377.244833912002</v>
      </c>
      <c r="BE13" s="27">
        <v>15907.272071707799</v>
      </c>
      <c r="BF13" s="27">
        <v>22.674098402088799</v>
      </c>
      <c r="BG13" s="27">
        <v>2.9333225524045199</v>
      </c>
      <c r="BH13" s="27">
        <v>1191.3241509811301</v>
      </c>
      <c r="BI13" s="27">
        <v>435.83930467033701</v>
      </c>
      <c r="BJ13" s="27">
        <v>29016.5762090026</v>
      </c>
      <c r="BK13" s="27">
        <v>689.95534860536702</v>
      </c>
      <c r="BL13" s="27">
        <v>268.48100142302201</v>
      </c>
      <c r="BM13" s="27">
        <v>41459.138149726103</v>
      </c>
      <c r="BN13" s="27">
        <v>1846.92235421329</v>
      </c>
      <c r="BO13" s="27">
        <v>132.931107763124</v>
      </c>
      <c r="BP13" s="27">
        <v>963.19099799427897</v>
      </c>
      <c r="BQ13" s="27">
        <v>14.5482007413029</v>
      </c>
      <c r="BR13" s="27">
        <v>7249.6719135714102</v>
      </c>
      <c r="BS13" s="27">
        <v>2813.1782314094398</v>
      </c>
      <c r="BT13" s="27">
        <v>0</v>
      </c>
      <c r="BU13" s="27">
        <v>3373.0855601910698</v>
      </c>
      <c r="BV13" s="27">
        <v>10803.476150258901</v>
      </c>
      <c r="BW13" s="27">
        <v>62768.177820827397</v>
      </c>
      <c r="BX13" s="27">
        <v>245240.88843192099</v>
      </c>
      <c r="BY13" s="27">
        <v>8755.0946234150797</v>
      </c>
      <c r="BZ13" s="27"/>
      <c r="CA13" s="51">
        <f t="shared" si="0"/>
        <v>2.4254932666669147E-4</v>
      </c>
      <c r="CB13" s="51">
        <f t="shared" si="1"/>
        <v>2.4261274631410081E-4</v>
      </c>
      <c r="CC13" s="51">
        <f t="shared" si="2"/>
        <v>2.4949319959852601E-4</v>
      </c>
      <c r="CD13" s="51">
        <f t="shared" si="3"/>
        <v>2.7697681849874514E-4</v>
      </c>
      <c r="CE13" s="51">
        <f t="shared" si="4"/>
        <v>2.8303620249655481E-4</v>
      </c>
      <c r="CF13" s="51">
        <f t="shared" si="5"/>
        <v>2.4611775896908215E-4</v>
      </c>
      <c r="CG13" s="51">
        <f t="shared" si="6"/>
        <v>2.4262583400098283E-4</v>
      </c>
      <c r="CH13" s="105">
        <f t="shared" si="7"/>
        <v>2.4618038567559609E-4</v>
      </c>
      <c r="CI13" s="105">
        <f t="shared" si="8"/>
        <v>2.4607227907793151E-4</v>
      </c>
      <c r="CJ13" s="105">
        <f t="shared" si="9"/>
        <v>2.4626122976783963E-4</v>
      </c>
      <c r="CK13" s="105">
        <f t="shared" si="10"/>
        <v>2.493081887322758E-4</v>
      </c>
      <c r="CL13" s="104">
        <f t="shared" si="12"/>
        <v>2.4621666295500703E-4</v>
      </c>
      <c r="CM13" s="104">
        <f t="shared" si="13"/>
        <v>2.4621434960780421E-4</v>
      </c>
      <c r="CN13" s="105">
        <f t="shared" si="11"/>
        <v>2.4627795892449741E-4</v>
      </c>
    </row>
    <row r="14" spans="1:92" x14ac:dyDescent="0.3">
      <c r="A14" s="29" t="s">
        <v>13</v>
      </c>
      <c r="B14" s="27">
        <v>80959.431500999999</v>
      </c>
      <c r="C14" s="27">
        <v>1331.1687671</v>
      </c>
      <c r="D14" s="27">
        <v>1229.0104352000001</v>
      </c>
      <c r="E14" s="27">
        <v>8346.9545729000001</v>
      </c>
      <c r="F14" s="27">
        <v>7073.6910395000004</v>
      </c>
      <c r="G14" s="27">
        <v>646.42872457999999</v>
      </c>
      <c r="H14" s="27">
        <v>19135.549326</v>
      </c>
      <c r="I14" s="96">
        <v>554.54456377999998</v>
      </c>
      <c r="J14" s="96">
        <v>148.89323035999999</v>
      </c>
      <c r="K14" s="96">
        <v>831.15509664000001</v>
      </c>
      <c r="L14" s="96">
        <v>762.33333802000004</v>
      </c>
      <c r="M14" s="96">
        <v>169.40740822000001</v>
      </c>
      <c r="N14" s="96">
        <v>89.997685540000006</v>
      </c>
      <c r="O14" s="96">
        <v>160.80468912000001</v>
      </c>
      <c r="Q14" s="29" t="s">
        <v>13</v>
      </c>
      <c r="R14" s="27">
        <v>267.52533883942903</v>
      </c>
      <c r="S14" s="100">
        <v>169.407466878131</v>
      </c>
      <c r="T14" s="27">
        <v>554.54418310298797</v>
      </c>
      <c r="U14" s="27">
        <v>554.54418310298797</v>
      </c>
      <c r="V14" s="27">
        <v>754.95453430026896</v>
      </c>
      <c r="W14" s="27">
        <v>148.893180607369</v>
      </c>
      <c r="X14" s="100">
        <v>89.997685908821595</v>
      </c>
      <c r="Y14" s="27">
        <v>1951.5286967043201</v>
      </c>
      <c r="Z14" s="27">
        <v>80959.410418139596</v>
      </c>
      <c r="AA14" s="27">
        <v>642.82664512316205</v>
      </c>
      <c r="AB14" s="27">
        <v>257.90231983609101</v>
      </c>
      <c r="AC14" s="27">
        <v>183.42997098709901</v>
      </c>
      <c r="AD14" s="27">
        <v>110.92882609148501</v>
      </c>
      <c r="AE14" s="27">
        <v>831.15492459316999</v>
      </c>
      <c r="AF14" s="27">
        <v>831.15492459316999</v>
      </c>
      <c r="AG14" s="27">
        <v>1863239.17942923</v>
      </c>
      <c r="AH14" s="27">
        <v>0</v>
      </c>
      <c r="AI14" s="27">
        <v>254.44163416228901</v>
      </c>
      <c r="AJ14" s="27">
        <v>44.612857174121999</v>
      </c>
      <c r="AK14" s="27">
        <v>220.451326556889</v>
      </c>
      <c r="AL14" s="27">
        <v>762.33538644011799</v>
      </c>
      <c r="AM14" s="27">
        <v>160.80457532351301</v>
      </c>
      <c r="AN14" s="27">
        <v>1331.1683239891499</v>
      </c>
      <c r="AO14" s="27">
        <v>0</v>
      </c>
      <c r="AP14" s="27">
        <v>1106.1087074495199</v>
      </c>
      <c r="AQ14" s="27">
        <v>122.901159422322</v>
      </c>
      <c r="AR14" s="27">
        <v>1229.0098668718499</v>
      </c>
      <c r="AS14" s="27">
        <v>105.945881609629</v>
      </c>
      <c r="AT14" s="27">
        <v>1029.32770250165</v>
      </c>
      <c r="AU14" s="27">
        <v>3.2708858364611402</v>
      </c>
      <c r="AV14" s="27">
        <v>6224.2028089575697</v>
      </c>
      <c r="AW14" s="27">
        <v>5.4544094200190596</v>
      </c>
      <c r="AX14" s="27">
        <v>21.409749726461499</v>
      </c>
      <c r="AY14" s="27">
        <v>771.49603316082096</v>
      </c>
      <c r="AZ14" s="27">
        <v>3.1465289921570498</v>
      </c>
      <c r="BA14" s="27">
        <v>0</v>
      </c>
      <c r="BB14" s="27">
        <v>12.7795183802642</v>
      </c>
      <c r="BC14" s="27">
        <v>8346.9925629761201</v>
      </c>
      <c r="BD14" s="27">
        <v>7073.7293798547098</v>
      </c>
      <c r="BE14" s="27">
        <v>1273.2631831214101</v>
      </c>
      <c r="BF14" s="27">
        <v>3.6158231044384502E-2</v>
      </c>
      <c r="BG14" s="27">
        <v>0.76727529202202305</v>
      </c>
      <c r="BH14" s="27">
        <v>88.559307236010198</v>
      </c>
      <c r="BI14" s="27">
        <v>10.0542502445476</v>
      </c>
      <c r="BJ14" s="27">
        <v>2481.7511647899801</v>
      </c>
      <c r="BK14" s="27">
        <v>24.7409777950473</v>
      </c>
      <c r="BL14" s="27">
        <v>74.6086901461113</v>
      </c>
      <c r="BM14" s="27">
        <v>3545.6669161725499</v>
      </c>
      <c r="BN14" s="27">
        <v>94.816726893999601</v>
      </c>
      <c r="BO14" s="27">
        <v>0.90526067163808899</v>
      </c>
      <c r="BP14" s="27">
        <v>24.4140965826154</v>
      </c>
      <c r="BQ14" s="27">
        <v>4.6681571769550798</v>
      </c>
      <c r="BR14" s="27">
        <v>646.42823718646105</v>
      </c>
      <c r="BS14" s="27">
        <v>250.87552264488801</v>
      </c>
      <c r="BT14" s="27">
        <v>0</v>
      </c>
      <c r="BU14" s="27">
        <v>300.24397469999099</v>
      </c>
      <c r="BV14" s="27">
        <v>908.84021944035601</v>
      </c>
      <c r="BW14" s="27">
        <v>5215.2536489531303</v>
      </c>
      <c r="BX14" s="27">
        <v>19135.543149798501</v>
      </c>
      <c r="BY14" s="27">
        <v>734.59746343773804</v>
      </c>
      <c r="BZ14" s="27"/>
      <c r="CA14" s="51">
        <f t="shared" si="0"/>
        <v>-2.6041265374809016E-7</v>
      </c>
      <c r="CB14" s="51">
        <f t="shared" si="1"/>
        <v>-3.3287353262786814E-7</v>
      </c>
      <c r="CC14" s="51">
        <f t="shared" si="2"/>
        <v>-4.6242744071865232E-7</v>
      </c>
      <c r="CD14" s="51">
        <f t="shared" si="3"/>
        <v>4.5513696987533597E-6</v>
      </c>
      <c r="CE14" s="51">
        <f t="shared" si="4"/>
        <v>5.4201341980115956E-6</v>
      </c>
      <c r="CF14" s="51">
        <f t="shared" si="5"/>
        <v>-7.5397877664480466E-7</v>
      </c>
      <c r="CG14" s="51">
        <f t="shared" si="6"/>
        <v>-3.2276060614248506E-7</v>
      </c>
      <c r="CH14" s="105">
        <f t="shared" si="7"/>
        <v>-6.8646784562951589E-7</v>
      </c>
      <c r="CI14" s="105">
        <f t="shared" si="8"/>
        <v>-3.3414971832787994E-7</v>
      </c>
      <c r="CJ14" s="105">
        <f t="shared" si="9"/>
        <v>-2.0699726285970094E-7</v>
      </c>
      <c r="CK14" s="105">
        <f t="shared" si="10"/>
        <v>2.6870399283135113E-6</v>
      </c>
      <c r="CL14" s="104">
        <f t="shared" si="12"/>
        <v>3.4625481619942202E-7</v>
      </c>
      <c r="CM14" s="104">
        <f t="shared" si="13"/>
        <v>4.098123036923287E-9</v>
      </c>
      <c r="CN14" s="105">
        <f t="shared" si="11"/>
        <v>-7.0766895929755745E-7</v>
      </c>
    </row>
    <row r="15" spans="1:92" x14ac:dyDescent="0.3">
      <c r="A15" s="29" t="s">
        <v>14</v>
      </c>
      <c r="B15" s="27">
        <v>37911.674736000001</v>
      </c>
      <c r="C15" s="27">
        <v>623.09851588000004</v>
      </c>
      <c r="D15" s="27">
        <v>562.12319496999999</v>
      </c>
      <c r="E15" s="27">
        <v>3896.7460514999998</v>
      </c>
      <c r="F15" s="27">
        <v>3302.3278193000001</v>
      </c>
      <c r="G15" s="27">
        <v>298.61282818000001</v>
      </c>
      <c r="H15" s="27">
        <v>8957.0530295000008</v>
      </c>
      <c r="I15" s="96">
        <v>257.03837578000002</v>
      </c>
      <c r="J15" s="96">
        <v>69.013884059999995</v>
      </c>
      <c r="K15" s="96">
        <v>385.2508358</v>
      </c>
      <c r="L15" s="96">
        <v>353.35108484</v>
      </c>
      <c r="M15" s="96">
        <v>78.522463650000006</v>
      </c>
      <c r="N15" s="96">
        <v>41.715058560000003</v>
      </c>
      <c r="O15" s="96">
        <v>74.534994620000006</v>
      </c>
      <c r="Q15" s="29" t="s">
        <v>14</v>
      </c>
      <c r="R15" s="27">
        <v>125.404635711712</v>
      </c>
      <c r="S15" s="100">
        <v>78.522420653889498</v>
      </c>
      <c r="T15" s="27">
        <v>257.03816192750799</v>
      </c>
      <c r="U15" s="27">
        <v>257.03816192750799</v>
      </c>
      <c r="V15" s="27">
        <v>353.89076293679199</v>
      </c>
      <c r="W15" s="27">
        <v>69.013855508628495</v>
      </c>
      <c r="X15" s="100">
        <v>41.714889219281503</v>
      </c>
      <c r="Y15" s="27">
        <v>914.79451719767906</v>
      </c>
      <c r="Z15" s="27">
        <v>37911.641737440499</v>
      </c>
      <c r="AA15" s="27">
        <v>301.33002459283199</v>
      </c>
      <c r="AB15" s="27">
        <v>120.89375056651301</v>
      </c>
      <c r="AC15" s="27">
        <v>85.984218096330693</v>
      </c>
      <c r="AD15" s="27">
        <v>51.998836821071301</v>
      </c>
      <c r="AE15" s="27">
        <v>385.25066851537201</v>
      </c>
      <c r="AF15" s="27">
        <v>385.25066851537201</v>
      </c>
      <c r="AG15" s="27">
        <v>948837.37979816098</v>
      </c>
      <c r="AH15" s="27">
        <v>0</v>
      </c>
      <c r="AI15" s="27">
        <v>119.27129576195701</v>
      </c>
      <c r="AJ15" s="27">
        <v>20.912882041928</v>
      </c>
      <c r="AK15" s="27">
        <v>103.33833696144799</v>
      </c>
      <c r="AL15" s="27">
        <v>353.35201025651202</v>
      </c>
      <c r="AM15" s="27">
        <v>74.534732979627293</v>
      </c>
      <c r="AN15" s="27">
        <v>623.09794239206997</v>
      </c>
      <c r="AO15" s="27">
        <v>0</v>
      </c>
      <c r="AP15" s="27">
        <v>505.91038318673702</v>
      </c>
      <c r="AQ15" s="27">
        <v>56.212306109911403</v>
      </c>
      <c r="AR15" s="27">
        <v>562.12268929664799</v>
      </c>
      <c r="AS15" s="27">
        <v>49.6629707808493</v>
      </c>
      <c r="AT15" s="27">
        <v>482.50548337610297</v>
      </c>
      <c r="AU15" s="27">
        <v>1.5587392233392201</v>
      </c>
      <c r="AV15" s="27">
        <v>2917.64410358855</v>
      </c>
      <c r="AW15" s="27">
        <v>3.2216176770228699</v>
      </c>
      <c r="AX15" s="27">
        <v>18.410928368083599</v>
      </c>
      <c r="AY15" s="27">
        <v>357.07134138836</v>
      </c>
      <c r="AZ15" s="27">
        <v>1.46657654994736</v>
      </c>
      <c r="BA15" s="27">
        <v>0</v>
      </c>
      <c r="BB15" s="27">
        <v>12.001999335306399</v>
      </c>
      <c r="BC15" s="27">
        <v>3896.7706170042402</v>
      </c>
      <c r="BD15" s="27">
        <v>3302.35289629931</v>
      </c>
      <c r="BE15" s="27">
        <v>594.41772070492698</v>
      </c>
      <c r="BF15" s="27">
        <v>8.4447985036128201E-2</v>
      </c>
      <c r="BG15" s="27">
        <v>0.33797539857625503</v>
      </c>
      <c r="BH15" s="27">
        <v>41.601792946311903</v>
      </c>
      <c r="BI15" s="27">
        <v>5.6370529328527201</v>
      </c>
      <c r="BJ15" s="27">
        <v>1152.5494522291399</v>
      </c>
      <c r="BK15" s="27">
        <v>12.708246939841301</v>
      </c>
      <c r="BL15" s="27">
        <v>32.812995473548398</v>
      </c>
      <c r="BM15" s="27">
        <v>1646.65225364705</v>
      </c>
      <c r="BN15" s="27">
        <v>44.446044680114099</v>
      </c>
      <c r="BO15" s="27">
        <v>0.79241179603939604</v>
      </c>
      <c r="BP15" s="27">
        <v>13.398848157520201</v>
      </c>
      <c r="BQ15" s="27">
        <v>2.0462162513315301</v>
      </c>
      <c r="BR15" s="27">
        <v>298.612514497924</v>
      </c>
      <c r="BS15" s="27">
        <v>117.59984334923899</v>
      </c>
      <c r="BT15" s="27">
        <v>0</v>
      </c>
      <c r="BU15" s="27">
        <v>140.74186905179101</v>
      </c>
      <c r="BV15" s="27">
        <v>426.02580213467098</v>
      </c>
      <c r="BW15" s="27">
        <v>2444.69125504462</v>
      </c>
      <c r="BX15" s="27">
        <v>8957.0449248896293</v>
      </c>
      <c r="BY15" s="27">
        <v>344.34846098915602</v>
      </c>
      <c r="BZ15" s="27"/>
      <c r="CA15" s="51">
        <f t="shared" si="0"/>
        <v>-8.7040627277765613E-7</v>
      </c>
      <c r="CB15" s="51">
        <f t="shared" si="1"/>
        <v>-9.2038083136663348E-7</v>
      </c>
      <c r="CC15" s="51">
        <f t="shared" si="2"/>
        <v>-8.9957745298522297E-7</v>
      </c>
      <c r="CD15" s="51">
        <f t="shared" si="3"/>
        <v>6.3041070461708549E-6</v>
      </c>
      <c r="CE15" s="51">
        <f t="shared" si="4"/>
        <v>7.5937340815687819E-6</v>
      </c>
      <c r="CF15" s="51">
        <f t="shared" si="5"/>
        <v>-1.0504641676774087E-6</v>
      </c>
      <c r="CG15" s="51">
        <f t="shared" si="6"/>
        <v>-9.0483000879358042E-7</v>
      </c>
      <c r="CH15" s="105">
        <f t="shared" si="7"/>
        <v>-8.3198662997057834E-7</v>
      </c>
      <c r="CI15" s="105">
        <f t="shared" si="8"/>
        <v>-4.1370474780273801E-7</v>
      </c>
      <c r="CJ15" s="105">
        <f t="shared" si="9"/>
        <v>-4.3422262185173553E-7</v>
      </c>
      <c r="CK15" s="105">
        <f t="shared" si="10"/>
        <v>2.6189717584631412E-6</v>
      </c>
      <c r="CL15" s="104">
        <f t="shared" si="12"/>
        <v>-5.475644612991912E-7</v>
      </c>
      <c r="CM15" s="104">
        <f t="shared" si="13"/>
        <v>-4.0594625621008852E-6</v>
      </c>
      <c r="CN15" s="105">
        <f t="shared" si="11"/>
        <v>-3.5103024297118481E-6</v>
      </c>
    </row>
    <row r="16" spans="1:92" x14ac:dyDescent="0.3">
      <c r="A16" s="29" t="s">
        <v>15</v>
      </c>
      <c r="B16" s="27">
        <v>103492.05581000001</v>
      </c>
      <c r="C16" s="27">
        <v>1700.1533238</v>
      </c>
      <c r="D16" s="27">
        <v>1493.4878779000001</v>
      </c>
      <c r="E16" s="27">
        <v>10600.795308999999</v>
      </c>
      <c r="F16" s="27">
        <v>8983.7268999000007</v>
      </c>
      <c r="G16" s="27">
        <v>802.61974998999995</v>
      </c>
      <c r="H16" s="27">
        <v>24439.692889000002</v>
      </c>
      <c r="I16" s="96">
        <v>877.38161355</v>
      </c>
      <c r="J16" s="96">
        <v>235.57382242</v>
      </c>
      <c r="K16" s="96">
        <v>1315.0254242000001</v>
      </c>
      <c r="L16" s="96">
        <v>1206.1379686</v>
      </c>
      <c r="M16" s="96">
        <v>268.03066022000002</v>
      </c>
      <c r="N16" s="96">
        <v>142.39128725</v>
      </c>
      <c r="O16" s="96">
        <v>254.41972931999999</v>
      </c>
      <c r="Q16" s="29" t="s">
        <v>15</v>
      </c>
      <c r="R16" s="27">
        <v>342.59408151758703</v>
      </c>
      <c r="S16" s="100">
        <v>268.01563499802302</v>
      </c>
      <c r="T16" s="27">
        <v>694.77215858377394</v>
      </c>
      <c r="U16" s="27">
        <v>694.77215858377394</v>
      </c>
      <c r="V16" s="27">
        <v>966.851894480596</v>
      </c>
      <c r="W16" s="27">
        <v>186.54371802012</v>
      </c>
      <c r="X16" s="100">
        <v>142.38321713649401</v>
      </c>
      <c r="Y16" s="27">
        <v>2499.2602410122599</v>
      </c>
      <c r="Z16" s="27">
        <v>103483.705995729</v>
      </c>
      <c r="AA16" s="27">
        <v>823.21054349334099</v>
      </c>
      <c r="AB16" s="27">
        <v>330.31112090377098</v>
      </c>
      <c r="AC16" s="27">
        <v>234.91045851851001</v>
      </c>
      <c r="AD16" s="27">
        <v>142.061107396084</v>
      </c>
      <c r="AE16" s="27">
        <v>1041.30992973356</v>
      </c>
      <c r="AF16" s="27">
        <v>1041.30992973356</v>
      </c>
      <c r="AG16" s="27">
        <v>2249176.3714844198</v>
      </c>
      <c r="AH16" s="27">
        <v>0</v>
      </c>
      <c r="AI16" s="27">
        <v>325.84167766128797</v>
      </c>
      <c r="AJ16" s="27">
        <v>57.134596098251798</v>
      </c>
      <c r="AK16" s="27">
        <v>282.32240263802902</v>
      </c>
      <c r="AL16" s="27">
        <v>955.08011245626699</v>
      </c>
      <c r="AM16" s="27">
        <v>201.46717574111599</v>
      </c>
      <c r="AN16" s="27">
        <v>1700.0165373269999</v>
      </c>
      <c r="AO16" s="27">
        <v>0</v>
      </c>
      <c r="AP16" s="27">
        <v>1344.0559930854199</v>
      </c>
      <c r="AQ16" s="27">
        <v>149.339556375954</v>
      </c>
      <c r="AR16" s="27">
        <v>1493.3955494613699</v>
      </c>
      <c r="AS16" s="27">
        <v>135.680027921391</v>
      </c>
      <c r="AT16" s="27">
        <v>1318.1446660459301</v>
      </c>
      <c r="AU16" s="27">
        <v>4.1723711023440604</v>
      </c>
      <c r="AV16" s="27">
        <v>7971.0763010096298</v>
      </c>
      <c r="AW16" s="27">
        <v>7.3224857726924499</v>
      </c>
      <c r="AX16" s="27">
        <v>32.121912235541799</v>
      </c>
      <c r="AY16" s="27">
        <v>977.92237607852803</v>
      </c>
      <c r="AZ16" s="27">
        <v>3.9944557207625699</v>
      </c>
      <c r="BA16" s="27">
        <v>0</v>
      </c>
      <c r="BB16" s="27">
        <v>19.767132548487901</v>
      </c>
      <c r="BC16" s="27">
        <v>10600.0223623565</v>
      </c>
      <c r="BD16" s="27">
        <v>8983.0803924582397</v>
      </c>
      <c r="BE16" s="27">
        <v>1616.9419698983099</v>
      </c>
      <c r="BF16" s="27">
        <v>8.5524849029360001E-2</v>
      </c>
      <c r="BG16" s="27">
        <v>0.96252484456312604</v>
      </c>
      <c r="BH16" s="27">
        <v>112.6146531509</v>
      </c>
      <c r="BI16" s="27">
        <v>13.321027611567599</v>
      </c>
      <c r="BJ16" s="27">
        <v>3148.0825516387499</v>
      </c>
      <c r="BK16" s="27">
        <v>32.097881032424397</v>
      </c>
      <c r="BL16" s="27">
        <v>93.564323884543896</v>
      </c>
      <c r="BM16" s="27">
        <v>4497.6575855068104</v>
      </c>
      <c r="BN16" s="27">
        <v>121.42726737066501</v>
      </c>
      <c r="BO16" s="27">
        <v>1.36637021185315</v>
      </c>
      <c r="BP16" s="27">
        <v>32.177050761311001</v>
      </c>
      <c r="BQ16" s="27">
        <v>5.8501655081289901</v>
      </c>
      <c r="BR16" s="27">
        <v>802.56404595331605</v>
      </c>
      <c r="BS16" s="27">
        <v>321.31174183444602</v>
      </c>
      <c r="BT16" s="27">
        <v>0</v>
      </c>
      <c r="BU16" s="27">
        <v>384.47990545139299</v>
      </c>
      <c r="BV16" s="27">
        <v>1163.9311423213801</v>
      </c>
      <c r="BW16" s="27">
        <v>6678.9569816046896</v>
      </c>
      <c r="BX16" s="27">
        <v>24437.729717570201</v>
      </c>
      <c r="BY16" s="27">
        <v>940.77258633314796</v>
      </c>
      <c r="BZ16" s="27"/>
      <c r="CA16" s="51">
        <f t="shared" si="0"/>
        <v>-8.0680726705542659E-5</v>
      </c>
      <c r="CB16" s="51">
        <f t="shared" si="1"/>
        <v>-8.0455374868367049E-5</v>
      </c>
      <c r="CC16" s="51">
        <f t="shared" si="2"/>
        <v>-6.1820681638187071E-5</v>
      </c>
      <c r="CD16" s="51">
        <f t="shared" si="3"/>
        <v>-7.2914023992440915E-5</v>
      </c>
      <c r="CE16" s="51">
        <f t="shared" si="4"/>
        <v>-7.1964280411090389E-5</v>
      </c>
      <c r="CF16" s="51">
        <f t="shared" si="5"/>
        <v>-6.9402773461014295E-5</v>
      </c>
      <c r="CG16" s="51">
        <f t="shared" si="6"/>
        <v>-8.0327172633365982E-5</v>
      </c>
      <c r="CH16" s="105">
        <f t="shared" si="7"/>
        <v>-0.20813002249655593</v>
      </c>
      <c r="CI16" s="105">
        <f t="shared" si="8"/>
        <v>-0.20813052951386585</v>
      </c>
      <c r="CJ16" s="105">
        <f t="shared" si="9"/>
        <v>-0.20814464072658959</v>
      </c>
      <c r="CK16" s="105">
        <f t="shared" si="10"/>
        <v>-0.20815019730714829</v>
      </c>
      <c r="CL16" s="104">
        <f t="shared" si="12"/>
        <v>-5.605784787705054E-5</v>
      </c>
      <c r="CM16" s="104">
        <f t="shared" si="13"/>
        <v>-5.6675613107036916E-5</v>
      </c>
      <c r="CN16" s="105">
        <f t="shared" si="11"/>
        <v>-0.20813068907986368</v>
      </c>
    </row>
    <row r="17" spans="1:92" x14ac:dyDescent="0.3">
      <c r="A17" s="29" t="s">
        <v>16</v>
      </c>
      <c r="B17" s="27">
        <v>955963.97013999999</v>
      </c>
      <c r="C17" s="27">
        <v>33740.699475000001</v>
      </c>
      <c r="D17" s="27">
        <v>21443.013062000002</v>
      </c>
      <c r="E17" s="27">
        <v>126357.97792</v>
      </c>
      <c r="F17" s="27">
        <v>100329.56944000001</v>
      </c>
      <c r="G17" s="27">
        <v>7627.1872257000005</v>
      </c>
      <c r="H17" s="27">
        <v>166147.92563000001</v>
      </c>
      <c r="I17" s="96">
        <v>7961.2365476000004</v>
      </c>
      <c r="J17" s="96">
        <v>2750.3362179999999</v>
      </c>
      <c r="K17" s="96">
        <v>14203.655554000001</v>
      </c>
      <c r="L17" s="96">
        <v>7204.9176791</v>
      </c>
      <c r="M17" s="96">
        <v>2399.8099391000001</v>
      </c>
      <c r="N17" s="96">
        <v>1517.4340189</v>
      </c>
      <c r="O17" s="96">
        <v>1519.7873282999999</v>
      </c>
      <c r="Q17" s="29" t="s">
        <v>16</v>
      </c>
      <c r="R17" s="27">
        <v>1969.2409317204499</v>
      </c>
      <c r="S17" s="100">
        <v>2399.6431912339499</v>
      </c>
      <c r="T17" s="27">
        <v>7960.6660801302496</v>
      </c>
      <c r="U17" s="27">
        <v>7960.6660801302496</v>
      </c>
      <c r="V17" s="27">
        <v>8879.6409203786498</v>
      </c>
      <c r="W17" s="27">
        <v>2750.0484035026002</v>
      </c>
      <c r="X17" s="100">
        <v>1517.2922392881301</v>
      </c>
      <c r="Y17" s="27">
        <v>14365.117582257501</v>
      </c>
      <c r="Z17" s="27">
        <v>955894.83533489902</v>
      </c>
      <c r="AA17" s="27">
        <v>5928.1994353556101</v>
      </c>
      <c r="AB17" s="27">
        <v>1898.4081639410299</v>
      </c>
      <c r="AC17" s="27">
        <v>1529.4818799658001</v>
      </c>
      <c r="AD17" s="27">
        <v>816.54185196372896</v>
      </c>
      <c r="AE17" s="27">
        <v>14202.3026228525</v>
      </c>
      <c r="AF17" s="27">
        <v>14202.3026228525</v>
      </c>
      <c r="AG17" s="27">
        <v>103073206.23128501</v>
      </c>
      <c r="AH17" s="27">
        <v>0</v>
      </c>
      <c r="AI17" s="27">
        <v>2267.2857648280001</v>
      </c>
      <c r="AJ17" s="27">
        <v>411.14471724678202</v>
      </c>
      <c r="AK17" s="27">
        <v>1718.4306833820699</v>
      </c>
      <c r="AL17" s="27">
        <v>7204.9818894540704</v>
      </c>
      <c r="AM17" s="27">
        <v>1519.79603839684</v>
      </c>
      <c r="AN17" s="27">
        <v>33735.604904753003</v>
      </c>
      <c r="AO17" s="27">
        <v>0</v>
      </c>
      <c r="AP17" s="27">
        <v>19297.130810989998</v>
      </c>
      <c r="AQ17" s="27">
        <v>2144.1257886339299</v>
      </c>
      <c r="AR17" s="27">
        <v>21441.256599623899</v>
      </c>
      <c r="AS17" s="27">
        <v>779.86315481176996</v>
      </c>
      <c r="AT17" s="27">
        <v>8204.8800889938193</v>
      </c>
      <c r="AU17" s="27">
        <v>43.6086935885386</v>
      </c>
      <c r="AV17" s="27">
        <v>47967.241171886199</v>
      </c>
      <c r="AW17" s="27">
        <v>150.024304078342</v>
      </c>
      <c r="AX17" s="27">
        <v>5275.0760197069203</v>
      </c>
      <c r="AY17" s="27">
        <v>10516.6539481002</v>
      </c>
      <c r="AZ17" s="27">
        <v>29.222781465859999</v>
      </c>
      <c r="BA17" s="27">
        <v>0</v>
      </c>
      <c r="BB17" s="27">
        <v>4002.9230062315801</v>
      </c>
      <c r="BC17" s="27">
        <v>126344.673361302</v>
      </c>
      <c r="BD17" s="27">
        <v>100319.667287052</v>
      </c>
      <c r="BE17" s="27">
        <v>26025.006074250101</v>
      </c>
      <c r="BF17" s="27">
        <v>44.738450115812903</v>
      </c>
      <c r="BG17" s="27">
        <v>3.3835657313929399</v>
      </c>
      <c r="BH17" s="27">
        <v>1788.8152766979599</v>
      </c>
      <c r="BI17" s="27">
        <v>495.33115210451399</v>
      </c>
      <c r="BJ17" s="27">
        <v>30912.213572977202</v>
      </c>
      <c r="BK17" s="27">
        <v>1142.7948527557501</v>
      </c>
      <c r="BL17" s="27">
        <v>475.13451330434202</v>
      </c>
      <c r="BM17" s="27">
        <v>44166.515058085402</v>
      </c>
      <c r="BN17" s="27">
        <v>996.06584189722196</v>
      </c>
      <c r="BO17" s="27">
        <v>64.161788995796897</v>
      </c>
      <c r="BP17" s="27">
        <v>1189.4130427478401</v>
      </c>
      <c r="BQ17" s="27">
        <v>19.6572603647876</v>
      </c>
      <c r="BR17" s="27">
        <v>7626.8887246860504</v>
      </c>
      <c r="BS17" s="27">
        <v>2528.9004995303799</v>
      </c>
      <c r="BT17" s="27">
        <v>0</v>
      </c>
      <c r="BU17" s="27">
        <v>2211.8073582298998</v>
      </c>
      <c r="BV17" s="27">
        <v>7091.2511970258902</v>
      </c>
      <c r="BW17" s="27">
        <v>38455.095446863001</v>
      </c>
      <c r="BX17" s="27">
        <v>166145.01973783501</v>
      </c>
      <c r="BY17" s="27">
        <v>5543.3620183323901</v>
      </c>
      <c r="BZ17" s="27"/>
      <c r="CA17" s="51">
        <f t="shared" si="0"/>
        <v>-7.2319467323486315E-5</v>
      </c>
      <c r="CB17" s="51">
        <f t="shared" si="1"/>
        <v>-1.5099183852939509E-4</v>
      </c>
      <c r="CC17" s="51">
        <f t="shared" si="2"/>
        <v>-8.1913039507279555E-5</v>
      </c>
      <c r="CD17" s="51">
        <f t="shared" si="3"/>
        <v>-1.0529258949066141E-4</v>
      </c>
      <c r="CE17" s="51">
        <f t="shared" si="4"/>
        <v>-9.8696256779318774E-5</v>
      </c>
      <c r="CF17" s="51">
        <f t="shared" si="5"/>
        <v>-3.9136447699125289E-5</v>
      </c>
      <c r="CG17" s="51">
        <f t="shared" si="6"/>
        <v>-1.7489789017713095E-5</v>
      </c>
      <c r="CH17" s="105">
        <f t="shared" si="7"/>
        <v>-7.1655636199229831E-5</v>
      </c>
      <c r="CI17" s="105">
        <f t="shared" si="8"/>
        <v>-1.046470229770731E-4</v>
      </c>
      <c r="CJ17" s="105">
        <f t="shared" si="9"/>
        <v>-9.5252320246549862E-5</v>
      </c>
      <c r="CK17" s="105">
        <f t="shared" si="10"/>
        <v>8.9120177259823611E-6</v>
      </c>
      <c r="CL17" s="104">
        <f t="shared" si="12"/>
        <v>-6.9483780083312886E-5</v>
      </c>
      <c r="CM17" s="104">
        <f t="shared" si="13"/>
        <v>-9.3433790269613202E-5</v>
      </c>
      <c r="CN17" s="105">
        <f t="shared" si="11"/>
        <v>5.7311287427613424E-6</v>
      </c>
    </row>
    <row r="18" spans="1:92" x14ac:dyDescent="0.3">
      <c r="A18" s="29" t="s">
        <v>17</v>
      </c>
      <c r="B18" s="27">
        <v>359021.46928999998</v>
      </c>
      <c r="C18" s="27">
        <v>5923.8924559999996</v>
      </c>
      <c r="D18" s="27">
        <v>6516.4581019999996</v>
      </c>
      <c r="E18" s="27">
        <v>37967.541611000001</v>
      </c>
      <c r="F18" s="27">
        <v>32175.883063000001</v>
      </c>
      <c r="G18" s="27">
        <v>3192.705395</v>
      </c>
      <c r="H18" s="27">
        <v>85155.950805999993</v>
      </c>
      <c r="I18" s="96">
        <v>2831.6031005999998</v>
      </c>
      <c r="J18" s="96">
        <v>1556.7209419000001</v>
      </c>
      <c r="K18" s="96">
        <v>6182.4072894999999</v>
      </c>
      <c r="L18" s="96">
        <v>3973.9342559000002</v>
      </c>
      <c r="M18" s="96">
        <v>978.04143446</v>
      </c>
      <c r="N18" s="96">
        <v>395.93108426999999</v>
      </c>
      <c r="O18" s="96">
        <v>834.34122345000003</v>
      </c>
      <c r="Q18" s="29" t="s">
        <v>17</v>
      </c>
      <c r="R18" s="27">
        <v>1198.10092482556</v>
      </c>
      <c r="S18" s="100">
        <v>978.13410793662297</v>
      </c>
      <c r="T18" s="27">
        <v>2831.84032917065</v>
      </c>
      <c r="U18" s="27">
        <v>2831.84032917065</v>
      </c>
      <c r="V18" s="27">
        <v>3064.1427065784001</v>
      </c>
      <c r="W18" s="27">
        <v>1556.8444065395299</v>
      </c>
      <c r="X18" s="100">
        <v>395.982022422407</v>
      </c>
      <c r="Y18" s="27">
        <v>7415.3811310732599</v>
      </c>
      <c r="Z18" s="27">
        <v>359052.03930653603</v>
      </c>
      <c r="AA18" s="27">
        <v>3062.6889020281501</v>
      </c>
      <c r="AB18" s="27">
        <v>1209.2135012384001</v>
      </c>
      <c r="AC18" s="27">
        <v>713.07983860887396</v>
      </c>
      <c r="AD18" s="27">
        <v>52.9117721880516</v>
      </c>
      <c r="AE18" s="27">
        <v>6182.95596510824</v>
      </c>
      <c r="AF18" s="27">
        <v>6182.95596510824</v>
      </c>
      <c r="AG18" s="27">
        <v>10316620.790415499</v>
      </c>
      <c r="AH18" s="27">
        <v>0</v>
      </c>
      <c r="AI18" s="27">
        <v>1028.25883803479</v>
      </c>
      <c r="AJ18" s="27">
        <v>248.95322301059801</v>
      </c>
      <c r="AK18" s="27">
        <v>714.09698621349798</v>
      </c>
      <c r="AL18" s="27">
        <v>3974.2886931682201</v>
      </c>
      <c r="AM18" s="27">
        <v>834.41266866596004</v>
      </c>
      <c r="AN18" s="27">
        <v>5924.3985692695496</v>
      </c>
      <c r="AO18" s="27">
        <v>0</v>
      </c>
      <c r="AP18" s="27">
        <v>5865.3785985863897</v>
      </c>
      <c r="AQ18" s="27">
        <v>651.70891210963498</v>
      </c>
      <c r="AR18" s="27">
        <v>6517.0875106960302</v>
      </c>
      <c r="AS18" s="27">
        <v>435.39461131511899</v>
      </c>
      <c r="AT18" s="27">
        <v>3810.0041192870399</v>
      </c>
      <c r="AU18" s="27">
        <v>18.217735504356799</v>
      </c>
      <c r="AV18" s="27">
        <v>24715.369851933301</v>
      </c>
      <c r="AW18" s="27">
        <v>95.832951994907305</v>
      </c>
      <c r="AX18" s="27">
        <v>982.54772528381704</v>
      </c>
      <c r="AY18" s="27">
        <v>3183.6797113423299</v>
      </c>
      <c r="AZ18" s="27">
        <v>14.0647890549557</v>
      </c>
      <c r="BA18" s="27">
        <v>0</v>
      </c>
      <c r="BB18" s="27">
        <v>692.97393493675497</v>
      </c>
      <c r="BC18" s="27">
        <v>37971.9868969659</v>
      </c>
      <c r="BD18" s="27">
        <v>32179.8249982698</v>
      </c>
      <c r="BE18" s="27">
        <v>5792.1618986961803</v>
      </c>
      <c r="BF18" s="27">
        <v>7.2710607140439896</v>
      </c>
      <c r="BG18" s="27">
        <v>1.36296848128088</v>
      </c>
      <c r="BH18" s="27">
        <v>430.02099233133202</v>
      </c>
      <c r="BI18" s="27">
        <v>144.946617466117</v>
      </c>
      <c r="BJ18" s="27">
        <v>10653.679209058701</v>
      </c>
      <c r="BK18" s="27">
        <v>234.34463099433901</v>
      </c>
      <c r="BL18" s="27">
        <v>127.175755064887</v>
      </c>
      <c r="BM18" s="27">
        <v>15221.914719116799</v>
      </c>
      <c r="BN18" s="27">
        <v>442.85433082011201</v>
      </c>
      <c r="BO18" s="27">
        <v>43.011880113019899</v>
      </c>
      <c r="BP18" s="27">
        <v>321.54274146364799</v>
      </c>
      <c r="BQ18" s="27">
        <v>7.2375753483732597</v>
      </c>
      <c r="BR18" s="27">
        <v>3193.0000673855898</v>
      </c>
      <c r="BS18" s="27">
        <v>1002.38711737379</v>
      </c>
      <c r="BT18" s="27">
        <v>0</v>
      </c>
      <c r="BU18" s="27">
        <v>3551.5962402996001</v>
      </c>
      <c r="BV18" s="27">
        <v>3816.03989653793</v>
      </c>
      <c r="BW18" s="27">
        <v>22222.7092022693</v>
      </c>
      <c r="BX18" s="27">
        <v>85163.222487827705</v>
      </c>
      <c r="BY18" s="27">
        <v>2877.32316962193</v>
      </c>
      <c r="BZ18" s="27"/>
      <c r="CA18" s="51">
        <f t="shared" si="0"/>
        <v>8.5148157285696435E-5</v>
      </c>
      <c r="CB18" s="51">
        <f t="shared" si="1"/>
        <v>8.543593140983279E-5</v>
      </c>
      <c r="CC18" s="51">
        <f t="shared" si="2"/>
        <v>9.6587545899734707E-5</v>
      </c>
      <c r="CD18" s="51">
        <f t="shared" si="3"/>
        <v>1.1708121667302357E-4</v>
      </c>
      <c r="CE18" s="51">
        <f t="shared" si="4"/>
        <v>1.2251210827937317E-4</v>
      </c>
      <c r="CF18" s="51">
        <f t="shared" si="5"/>
        <v>9.2295514033739995E-5</v>
      </c>
      <c r="CG18" s="51">
        <f t="shared" si="6"/>
        <v>8.5392526991771156E-5</v>
      </c>
      <c r="CH18" s="105">
        <f t="shared" si="7"/>
        <v>8.3778892105275729E-5</v>
      </c>
      <c r="CI18" s="105">
        <f t="shared" si="8"/>
        <v>7.9310707659117446E-5</v>
      </c>
      <c r="CJ18" s="105">
        <f t="shared" si="9"/>
        <v>8.8747890999012468E-5</v>
      </c>
      <c r="CK18" s="105">
        <f t="shared" si="10"/>
        <v>8.9190521381608058E-5</v>
      </c>
      <c r="CL18" s="104">
        <f t="shared" si="12"/>
        <v>9.4754141652628573E-5</v>
      </c>
      <c r="CM18" s="104">
        <f t="shared" si="13"/>
        <v>1.2865408761964493E-4</v>
      </c>
      <c r="CN18" s="105">
        <f t="shared" si="11"/>
        <v>8.5630691558767193E-5</v>
      </c>
    </row>
    <row r="19" spans="1:92" x14ac:dyDescent="0.3">
      <c r="A19" s="29" t="s">
        <v>18</v>
      </c>
      <c r="B19" s="27">
        <v>472742.95052000001</v>
      </c>
      <c r="C19" s="27">
        <v>7745.7036926999999</v>
      </c>
      <c r="D19" s="27">
        <v>5769.3341840000003</v>
      </c>
      <c r="E19" s="27">
        <v>47483.341225999997</v>
      </c>
      <c r="F19" s="27">
        <v>40240.119492999998</v>
      </c>
      <c r="G19" s="27">
        <v>3344.3707841</v>
      </c>
      <c r="H19" s="27">
        <v>111344.48781000001</v>
      </c>
      <c r="I19" s="96">
        <v>3456.1671987</v>
      </c>
      <c r="J19" s="96">
        <v>1568.2992013999999</v>
      </c>
      <c r="K19" s="96">
        <v>8891.6774817999994</v>
      </c>
      <c r="L19" s="96">
        <v>5263.5492120999997</v>
      </c>
      <c r="M19" s="96">
        <v>1679.4787259</v>
      </c>
      <c r="N19" s="96">
        <v>1288.2046141000001</v>
      </c>
      <c r="O19" s="96">
        <v>1066.7868833</v>
      </c>
      <c r="Q19" s="29" t="s">
        <v>18</v>
      </c>
      <c r="R19" s="27">
        <v>2595.3355277861701</v>
      </c>
      <c r="S19" s="100">
        <v>1679.72622250002</v>
      </c>
      <c r="T19" s="27">
        <v>3456.6605361808402</v>
      </c>
      <c r="U19" s="27">
        <v>3456.6605361808402</v>
      </c>
      <c r="V19" s="27">
        <v>4042.0741129824701</v>
      </c>
      <c r="W19" s="27">
        <v>1568.5172264995999</v>
      </c>
      <c r="X19" s="100">
        <v>1288.40303510013</v>
      </c>
      <c r="Y19" s="27">
        <v>9877.6813286169599</v>
      </c>
      <c r="Z19" s="27">
        <v>472825.57794388098</v>
      </c>
      <c r="AA19" s="27">
        <v>4554.6167662717398</v>
      </c>
      <c r="AB19" s="27">
        <v>1284.51800364359</v>
      </c>
      <c r="AC19" s="27">
        <v>1449.54372999613</v>
      </c>
      <c r="AD19" s="27">
        <v>54.068797855628702</v>
      </c>
      <c r="AE19" s="27">
        <v>8892.9706625363906</v>
      </c>
      <c r="AF19" s="27">
        <v>8892.9706625363906</v>
      </c>
      <c r="AG19" s="27">
        <v>15809995.3043692</v>
      </c>
      <c r="AH19" s="27">
        <v>0</v>
      </c>
      <c r="AI19" s="27">
        <v>2088.9560396178799</v>
      </c>
      <c r="AJ19" s="27">
        <v>555.74040912512396</v>
      </c>
      <c r="AK19" s="27">
        <v>979.846953838643</v>
      </c>
      <c r="AL19" s="27">
        <v>5264.3241407322903</v>
      </c>
      <c r="AM19" s="27">
        <v>1066.93975735392</v>
      </c>
      <c r="AN19" s="27">
        <v>7747.0614167732001</v>
      </c>
      <c r="AO19" s="27">
        <v>0</v>
      </c>
      <c r="AP19" s="27">
        <v>5193.5035816853197</v>
      </c>
      <c r="AQ19" s="27">
        <v>577.055878747664</v>
      </c>
      <c r="AR19" s="27">
        <v>5770.5594604329899</v>
      </c>
      <c r="AS19" s="27">
        <v>593.62334486536599</v>
      </c>
      <c r="AT19" s="27">
        <v>5373.4536435539003</v>
      </c>
      <c r="AU19" s="27">
        <v>19.126247755904199</v>
      </c>
      <c r="AV19" s="27">
        <v>32562.551828828698</v>
      </c>
      <c r="AW19" s="27">
        <v>42.008177270126801</v>
      </c>
      <c r="AX19" s="27">
        <v>258.59004796507799</v>
      </c>
      <c r="AY19" s="27">
        <v>4339.2379331867196</v>
      </c>
      <c r="AZ19" s="27">
        <v>17.864379135490498</v>
      </c>
      <c r="BA19" s="27">
        <v>0</v>
      </c>
      <c r="BB19" s="27">
        <v>170.80767761184299</v>
      </c>
      <c r="BC19" s="27">
        <v>47492.212973661699</v>
      </c>
      <c r="BD19" s="27">
        <v>40247.695343573097</v>
      </c>
      <c r="BE19" s="27">
        <v>7244.5176300886696</v>
      </c>
      <c r="BF19" s="27">
        <v>1.3038423543048001</v>
      </c>
      <c r="BG19" s="27">
        <v>4.0368840173823397</v>
      </c>
      <c r="BH19" s="27">
        <v>508.07430718618502</v>
      </c>
      <c r="BI19" s="27">
        <v>72.535774109801196</v>
      </c>
      <c r="BJ19" s="27">
        <v>14022.2011674807</v>
      </c>
      <c r="BK19" s="27">
        <v>159.58929682115499</v>
      </c>
      <c r="BL19" s="27">
        <v>391.70958494772299</v>
      </c>
      <c r="BM19" s="27">
        <v>20033.6188651333</v>
      </c>
      <c r="BN19" s="27">
        <v>429.34672418345099</v>
      </c>
      <c r="BO19" s="27">
        <v>11.1605708785969</v>
      </c>
      <c r="BP19" s="27">
        <v>171.433116218301</v>
      </c>
      <c r="BQ19" s="27">
        <v>24.397471500427098</v>
      </c>
      <c r="BR19" s="27">
        <v>3345.02184040168</v>
      </c>
      <c r="BS19" s="27">
        <v>1469.75856870998</v>
      </c>
      <c r="BT19" s="27">
        <v>0</v>
      </c>
      <c r="BU19" s="27">
        <v>2471.7315700670401</v>
      </c>
      <c r="BV19" s="27">
        <v>5172.54203165745</v>
      </c>
      <c r="BW19" s="27">
        <v>28047.293121821</v>
      </c>
      <c r="BX19" s="27">
        <v>111364.00968607199</v>
      </c>
      <c r="BY19" s="27">
        <v>4054.0439798683901</v>
      </c>
      <c r="BZ19" s="27"/>
      <c r="CA19" s="51">
        <f t="shared" si="0"/>
        <v>1.7478298468561802E-4</v>
      </c>
      <c r="CB19" s="51">
        <f t="shared" si="1"/>
        <v>1.7528737569444931E-4</v>
      </c>
      <c r="CC19" s="51">
        <f t="shared" si="2"/>
        <v>2.1237744147109208E-4</v>
      </c>
      <c r="CD19" s="51">
        <f t="shared" si="3"/>
        <v>1.868391615382846E-4</v>
      </c>
      <c r="CE19" s="51">
        <f t="shared" si="4"/>
        <v>1.8826610528373364E-4</v>
      </c>
      <c r="CF19" s="51">
        <f t="shared" si="5"/>
        <v>1.9467228477634417E-4</v>
      </c>
      <c r="CG19" s="51">
        <f t="shared" si="6"/>
        <v>1.7532862610405685E-4</v>
      </c>
      <c r="CH19" s="105">
        <f t="shared" si="7"/>
        <v>1.4274120795595359E-4</v>
      </c>
      <c r="CI19" s="105">
        <f t="shared" si="8"/>
        <v>1.3902009221543866E-4</v>
      </c>
      <c r="CJ19" s="105">
        <f t="shared" si="9"/>
        <v>1.454372067630779E-4</v>
      </c>
      <c r="CK19" s="105">
        <f t="shared" si="10"/>
        <v>1.4722549387571237E-4</v>
      </c>
      <c r="CL19" s="104">
        <f t="shared" si="12"/>
        <v>1.4736512955075215E-4</v>
      </c>
      <c r="CM19" s="104">
        <f t="shared" si="13"/>
        <v>1.5402910217683825E-4</v>
      </c>
      <c r="CN19" s="105">
        <f t="shared" si="11"/>
        <v>1.4330327482754389E-4</v>
      </c>
    </row>
    <row r="20" spans="1:92" x14ac:dyDescent="0.3">
      <c r="A20" s="29" t="s">
        <v>19</v>
      </c>
      <c r="B20" s="27">
        <v>7838.2693079000001</v>
      </c>
      <c r="C20" s="27">
        <v>128.34836756000001</v>
      </c>
      <c r="D20" s="27">
        <v>91.660360460000007</v>
      </c>
      <c r="E20" s="27">
        <v>783.72450365999998</v>
      </c>
      <c r="F20" s="27">
        <v>664.17234096000004</v>
      </c>
      <c r="G20" s="27">
        <v>54.226500899999998</v>
      </c>
      <c r="H20" s="27">
        <v>1845.0205223</v>
      </c>
      <c r="I20" s="96">
        <v>45.424906780000001</v>
      </c>
      <c r="J20" s="96">
        <v>22.898774320000001</v>
      </c>
      <c r="K20" s="96">
        <v>107.59171307</v>
      </c>
      <c r="L20" s="96">
        <v>66.332936009999997</v>
      </c>
      <c r="M20" s="96">
        <v>18.7265184</v>
      </c>
      <c r="N20" s="96">
        <v>11.38407026</v>
      </c>
      <c r="O20" s="96">
        <v>13.6872948</v>
      </c>
      <c r="Q20" s="29" t="s">
        <v>19</v>
      </c>
      <c r="R20" s="27">
        <v>36.673359509881998</v>
      </c>
      <c r="S20" s="100">
        <v>18.7264762177523</v>
      </c>
      <c r="T20" s="27">
        <v>45.424728648522503</v>
      </c>
      <c r="U20" s="27">
        <v>45.424728648522503</v>
      </c>
      <c r="V20" s="27">
        <v>70.151764539588896</v>
      </c>
      <c r="W20" s="27">
        <v>22.898696233499201</v>
      </c>
      <c r="X20" s="100">
        <v>11.384052078703</v>
      </c>
      <c r="Y20" s="27">
        <v>170.64218818356599</v>
      </c>
      <c r="Z20" s="27">
        <v>7838.2457314880603</v>
      </c>
      <c r="AA20" s="27">
        <v>74.804352697485399</v>
      </c>
      <c r="AB20" s="27">
        <v>24.8550585477455</v>
      </c>
      <c r="AC20" s="27">
        <v>20.960577320560301</v>
      </c>
      <c r="AD20" s="27">
        <v>1.0681087843929</v>
      </c>
      <c r="AE20" s="27">
        <v>107.591371269512</v>
      </c>
      <c r="AF20" s="27">
        <v>107.591371269512</v>
      </c>
      <c r="AG20" s="27">
        <v>88925.159560423694</v>
      </c>
      <c r="AH20" s="27">
        <v>0</v>
      </c>
      <c r="AI20" s="27">
        <v>30.213401238967801</v>
      </c>
      <c r="AJ20" s="27">
        <v>7.77025440136212</v>
      </c>
      <c r="AK20" s="27">
        <v>16.693531935882302</v>
      </c>
      <c r="AL20" s="27">
        <v>66.332861485644699</v>
      </c>
      <c r="AM20" s="27">
        <v>13.687248534279201</v>
      </c>
      <c r="AN20" s="27">
        <v>128.34800254567699</v>
      </c>
      <c r="AO20" s="27">
        <v>0</v>
      </c>
      <c r="AP20" s="27">
        <v>82.493997575797593</v>
      </c>
      <c r="AQ20" s="27">
        <v>9.1660014442919504</v>
      </c>
      <c r="AR20" s="27">
        <v>91.6599990200896</v>
      </c>
      <c r="AS20" s="27">
        <v>10.1436361778978</v>
      </c>
      <c r="AT20" s="27">
        <v>90.392741448778395</v>
      </c>
      <c r="AU20" s="27">
        <v>0.34459474165688297</v>
      </c>
      <c r="AV20" s="27">
        <v>565.47257810411202</v>
      </c>
      <c r="AW20" s="27">
        <v>1.30953609781907</v>
      </c>
      <c r="AX20" s="27">
        <v>11.948567413813</v>
      </c>
      <c r="AY20" s="27">
        <v>68.778895715647806</v>
      </c>
      <c r="AZ20" s="27">
        <v>0.29264207174942197</v>
      </c>
      <c r="BA20" s="27">
        <v>0</v>
      </c>
      <c r="BB20" s="27">
        <v>8.3277670584279893</v>
      </c>
      <c r="BC20" s="27">
        <v>783.73666599091405</v>
      </c>
      <c r="BD20" s="27">
        <v>664.18487600981803</v>
      </c>
      <c r="BE20" s="27">
        <v>119.551789981095</v>
      </c>
      <c r="BF20" s="27">
        <v>8.3186345855586194E-2</v>
      </c>
      <c r="BG20" s="27">
        <v>4.8155755903812297E-2</v>
      </c>
      <c r="BH20" s="27">
        <v>8.6200392377519393</v>
      </c>
      <c r="BI20" s="27">
        <v>2.0579267271835402</v>
      </c>
      <c r="BJ20" s="27">
        <v>225.87863550213001</v>
      </c>
      <c r="BK20" s="27">
        <v>3.69051226861114</v>
      </c>
      <c r="BL20" s="27">
        <v>4.6224239593247196</v>
      </c>
      <c r="BM20" s="27">
        <v>322.723602688536</v>
      </c>
      <c r="BN20" s="27">
        <v>8.7285149342571895</v>
      </c>
      <c r="BO20" s="27">
        <v>0.52169004511758899</v>
      </c>
      <c r="BP20" s="27">
        <v>4.6555624225488703</v>
      </c>
      <c r="BQ20" s="27">
        <v>0.28113795774070299</v>
      </c>
      <c r="BR20" s="27">
        <v>54.226357051317997</v>
      </c>
      <c r="BS20" s="27">
        <v>24.292166644583101</v>
      </c>
      <c r="BT20" s="27">
        <v>0</v>
      </c>
      <c r="BU20" s="27">
        <v>61.151806111725499</v>
      </c>
      <c r="BV20" s="27">
        <v>88.628432281812593</v>
      </c>
      <c r="BW20" s="27">
        <v>497.22814171131103</v>
      </c>
      <c r="BX20" s="27">
        <v>1845.0149808660799</v>
      </c>
      <c r="BY20" s="27">
        <v>68.228392350110198</v>
      </c>
      <c r="BZ20" s="27"/>
      <c r="CA20" s="51">
        <f t="shared" si="0"/>
        <v>-3.0078593900818317E-6</v>
      </c>
      <c r="CB20" s="51">
        <f t="shared" si="1"/>
        <v>-2.843934285744028E-6</v>
      </c>
      <c r="CC20" s="51">
        <f t="shared" si="2"/>
        <v>-3.9432521167569751E-6</v>
      </c>
      <c r="CD20" s="51">
        <f t="shared" si="3"/>
        <v>1.5518630408093335E-5</v>
      </c>
      <c r="CE20" s="51">
        <f t="shared" si="4"/>
        <v>1.8873188546011842E-5</v>
      </c>
      <c r="CF20" s="51">
        <f t="shared" si="5"/>
        <v>-2.6527376764721348E-6</v>
      </c>
      <c r="CG20" s="51">
        <f t="shared" si="6"/>
        <v>-3.0034538115789881E-6</v>
      </c>
      <c r="CH20" s="105">
        <f t="shared" si="7"/>
        <v>-3.9214494893751599E-6</v>
      </c>
      <c r="CI20" s="105">
        <f t="shared" si="8"/>
        <v>-3.4100733824628887E-6</v>
      </c>
      <c r="CJ20" s="105">
        <f t="shared" si="9"/>
        <v>-3.1768291279034734E-6</v>
      </c>
      <c r="CK20" s="105">
        <f t="shared" si="10"/>
        <v>-1.1234894726684065E-6</v>
      </c>
      <c r="CL20" s="104">
        <f t="shared" si="12"/>
        <v>-2.2525408513811035E-6</v>
      </c>
      <c r="CM20" s="104">
        <f t="shared" si="13"/>
        <v>-1.5970822899231265E-6</v>
      </c>
      <c r="CN20" s="105">
        <f t="shared" si="11"/>
        <v>-3.3801946604784478E-6</v>
      </c>
    </row>
    <row r="21" spans="1:92" x14ac:dyDescent="0.3">
      <c r="A21" s="29" t="s">
        <v>20</v>
      </c>
      <c r="B21" s="27">
        <v>5738.3777497999999</v>
      </c>
      <c r="C21" s="27">
        <v>94.316165920000003</v>
      </c>
      <c r="D21" s="27">
        <v>85.234288239999998</v>
      </c>
      <c r="E21" s="27">
        <v>589.952674</v>
      </c>
      <c r="F21" s="27">
        <v>499.96000999</v>
      </c>
      <c r="G21" s="27">
        <v>45.244249510000003</v>
      </c>
      <c r="H21" s="27">
        <v>1355.7973012</v>
      </c>
      <c r="I21" s="96">
        <v>43.870753129999997</v>
      </c>
      <c r="J21" s="96">
        <v>19.910318849999999</v>
      </c>
      <c r="K21" s="96">
        <v>112.85341880999999</v>
      </c>
      <c r="L21" s="96">
        <v>66.808766419999998</v>
      </c>
      <c r="M21" s="96">
        <v>21.313785169999999</v>
      </c>
      <c r="N21" s="96">
        <v>16.344118219999999</v>
      </c>
      <c r="O21" s="96">
        <v>13.5407656</v>
      </c>
      <c r="Q21" s="29" t="s">
        <v>20</v>
      </c>
      <c r="R21" s="27">
        <v>31.944583216915099</v>
      </c>
      <c r="S21" s="100">
        <v>21.3137781319077</v>
      </c>
      <c r="T21" s="27">
        <v>43.870748111924598</v>
      </c>
      <c r="U21" s="27">
        <v>43.870748111924598</v>
      </c>
      <c r="V21" s="27">
        <v>48.771974739425197</v>
      </c>
      <c r="W21" s="27">
        <v>19.910316628629801</v>
      </c>
      <c r="X21" s="100">
        <v>16.344127510190301</v>
      </c>
      <c r="Y21" s="27">
        <v>119.24414921404301</v>
      </c>
      <c r="Z21" s="27">
        <v>5738.3779717270399</v>
      </c>
      <c r="AA21" s="27">
        <v>55.275253035472801</v>
      </c>
      <c r="AB21" s="27">
        <v>15.3065342865861</v>
      </c>
      <c r="AC21" s="27">
        <v>17.805746559671299</v>
      </c>
      <c r="AD21" s="27">
        <v>0.642646637657593</v>
      </c>
      <c r="AE21" s="27">
        <v>112.853427635465</v>
      </c>
      <c r="AF21" s="27">
        <v>112.853427635465</v>
      </c>
      <c r="AG21" s="27">
        <v>130154.468683664</v>
      </c>
      <c r="AH21" s="27">
        <v>0</v>
      </c>
      <c r="AI21" s="27">
        <v>25.659584485261</v>
      </c>
      <c r="AJ21" s="27">
        <v>6.8465374450405001</v>
      </c>
      <c r="AK21" s="27">
        <v>11.846351227404901</v>
      </c>
      <c r="AL21" s="27">
        <v>66.8089873909923</v>
      </c>
      <c r="AM21" s="27">
        <v>13.5407968199357</v>
      </c>
      <c r="AN21" s="27">
        <v>94.316171269586704</v>
      </c>
      <c r="AO21" s="27">
        <v>0</v>
      </c>
      <c r="AP21" s="27">
        <v>76.710866324068405</v>
      </c>
      <c r="AQ21" s="27">
        <v>8.5234259558083494</v>
      </c>
      <c r="AR21" s="27">
        <v>85.234292279876698</v>
      </c>
      <c r="AS21" s="27">
        <v>7.1746507578651801</v>
      </c>
      <c r="AT21" s="27">
        <v>65.051898435638194</v>
      </c>
      <c r="AU21" s="27">
        <v>0.23601804472075699</v>
      </c>
      <c r="AV21" s="27">
        <v>392.87694921638899</v>
      </c>
      <c r="AW21" s="27">
        <v>0.48839190433042801</v>
      </c>
      <c r="AX21" s="27">
        <v>2.7954565424913298</v>
      </c>
      <c r="AY21" s="27">
        <v>54.056324427762704</v>
      </c>
      <c r="AZ21" s="27">
        <v>0.22203216984518001</v>
      </c>
      <c r="BA21" s="27">
        <v>0</v>
      </c>
      <c r="BB21" s="27">
        <v>1.8228755106180099</v>
      </c>
      <c r="BC21" s="27">
        <v>589.95696935385502</v>
      </c>
      <c r="BD21" s="27">
        <v>499.96429628948499</v>
      </c>
      <c r="BE21" s="27">
        <v>89.992673064369399</v>
      </c>
      <c r="BF21" s="27">
        <v>1.2850224288320399E-2</v>
      </c>
      <c r="BG21" s="27">
        <v>5.1148627461873798E-2</v>
      </c>
      <c r="BH21" s="27">
        <v>6.2986096351901697</v>
      </c>
      <c r="BI21" s="27">
        <v>0.854338457646455</v>
      </c>
      <c r="BJ21" s="27">
        <v>174.48598694312599</v>
      </c>
      <c r="BK21" s="27">
        <v>1.92509867832911</v>
      </c>
      <c r="BL21" s="27">
        <v>4.9658246509917996</v>
      </c>
      <c r="BM21" s="27">
        <v>249.28888987362001</v>
      </c>
      <c r="BN21" s="27">
        <v>5.0845301686823401</v>
      </c>
      <c r="BO21" s="27">
        <v>0.120324272799925</v>
      </c>
      <c r="BP21" s="27">
        <v>2.0304650556391399</v>
      </c>
      <c r="BQ21" s="27">
        <v>0.30966127062396298</v>
      </c>
      <c r="BR21" s="27">
        <v>45.244272152118903</v>
      </c>
      <c r="BS21" s="27">
        <v>17.825606648192299</v>
      </c>
      <c r="BT21" s="27">
        <v>0</v>
      </c>
      <c r="BU21" s="27">
        <v>28.452083556246201</v>
      </c>
      <c r="BV21" s="27">
        <v>62.498247980239803</v>
      </c>
      <c r="BW21" s="27">
        <v>337.63480786008301</v>
      </c>
      <c r="BX21" s="27">
        <v>1355.7973941257801</v>
      </c>
      <c r="BY21" s="27">
        <v>49.0765300675451</v>
      </c>
      <c r="BZ21" s="27"/>
      <c r="CA21" s="51">
        <f t="shared" si="0"/>
        <v>3.8674177559962165E-8</v>
      </c>
      <c r="CB21" s="51">
        <f t="shared" si="1"/>
        <v>5.6719721890189608E-8</v>
      </c>
      <c r="CC21" s="51">
        <f t="shared" si="2"/>
        <v>4.7397318417908533E-8</v>
      </c>
      <c r="CD21" s="51">
        <f t="shared" si="3"/>
        <v>7.2808447936853877E-6</v>
      </c>
      <c r="CE21" s="51">
        <f t="shared" si="4"/>
        <v>8.573284661455441E-6</v>
      </c>
      <c r="CF21" s="51">
        <f t="shared" si="5"/>
        <v>5.0044191571332478E-7</v>
      </c>
      <c r="CG21" s="51">
        <f t="shared" si="6"/>
        <v>6.8539581858402716E-8</v>
      </c>
      <c r="CH21" s="105">
        <f t="shared" si="7"/>
        <v>-1.1438316055109143E-7</v>
      </c>
      <c r="CI21" s="105">
        <f t="shared" si="8"/>
        <v>-1.1156879081803409E-7</v>
      </c>
      <c r="CJ21" s="105">
        <f t="shared" si="9"/>
        <v>7.8202903336216911E-8</v>
      </c>
      <c r="CK21" s="105">
        <f t="shared" si="10"/>
        <v>3.3075149287006907E-6</v>
      </c>
      <c r="CL21" s="104">
        <f t="shared" si="12"/>
        <v>-3.3021315749627889E-7</v>
      </c>
      <c r="CM21" s="104">
        <f t="shared" si="13"/>
        <v>5.6841183949660016E-7</v>
      </c>
      <c r="CN21" s="105">
        <f t="shared" si="11"/>
        <v>2.3056255917883007E-6</v>
      </c>
    </row>
    <row r="22" spans="1:92" x14ac:dyDescent="0.3">
      <c r="A22" s="29" t="s">
        <v>129</v>
      </c>
      <c r="B22" s="27">
        <v>8405.5845800000006</v>
      </c>
      <c r="C22" s="27">
        <v>138.125382</v>
      </c>
      <c r="D22" s="27">
        <v>123.562836</v>
      </c>
      <c r="E22" s="27">
        <v>863.01638600000001</v>
      </c>
      <c r="F22" s="27">
        <v>731.37517300000002</v>
      </c>
      <c r="G22" s="27">
        <v>65.874714999999995</v>
      </c>
      <c r="H22" s="27">
        <v>1985.618927</v>
      </c>
      <c r="I22" s="96">
        <v>58.525240670000002</v>
      </c>
      <c r="J22" s="96">
        <v>32.20280451</v>
      </c>
      <c r="K22" s="96">
        <v>127.66979924</v>
      </c>
      <c r="L22" s="96">
        <v>82.101283870000003</v>
      </c>
      <c r="M22" s="96">
        <v>20.174371480000001</v>
      </c>
      <c r="N22" s="96">
        <v>8.1164386700000009</v>
      </c>
      <c r="O22" s="96">
        <v>17.24063267</v>
      </c>
      <c r="Q22" s="29" t="s">
        <v>129</v>
      </c>
      <c r="R22" s="27">
        <v>27.4162203692633</v>
      </c>
      <c r="S22" s="100">
        <v>20.172520104294001</v>
      </c>
      <c r="T22" s="27">
        <v>58.519218989747003</v>
      </c>
      <c r="U22" s="27">
        <v>58.519218989747003</v>
      </c>
      <c r="V22" s="27">
        <v>73.180398337943998</v>
      </c>
      <c r="W22" s="27">
        <v>32.199300570788203</v>
      </c>
      <c r="X22" s="100">
        <v>8.1159883372086199</v>
      </c>
      <c r="Y22" s="27">
        <v>176.98740297768401</v>
      </c>
      <c r="Z22" s="27">
        <v>8404.78400192154</v>
      </c>
      <c r="AA22" s="27">
        <v>72.538471242524906</v>
      </c>
      <c r="AB22" s="27">
        <v>29.246042129915999</v>
      </c>
      <c r="AC22" s="27">
        <v>16.429747373252301</v>
      </c>
      <c r="AD22" s="27">
        <v>1.28224604351038</v>
      </c>
      <c r="AE22" s="27">
        <v>127.657355250211</v>
      </c>
      <c r="AF22" s="27">
        <v>127.657355250211</v>
      </c>
      <c r="AG22" s="27">
        <v>76090.539741755303</v>
      </c>
      <c r="AH22" s="27">
        <v>0</v>
      </c>
      <c r="AI22" s="27">
        <v>23.693177697641001</v>
      </c>
      <c r="AJ22" s="27">
        <v>5.67739508403921</v>
      </c>
      <c r="AK22" s="27">
        <v>17.0100001074352</v>
      </c>
      <c r="AL22" s="27">
        <v>82.093332688125201</v>
      </c>
      <c r="AM22" s="27">
        <v>17.238863951654402</v>
      </c>
      <c r="AN22" s="27">
        <v>138.11227454078201</v>
      </c>
      <c r="AO22" s="27">
        <v>0</v>
      </c>
      <c r="AP22" s="27">
        <v>111.19622336520101</v>
      </c>
      <c r="AQ22" s="27">
        <v>12.355125709695301</v>
      </c>
      <c r="AR22" s="27">
        <v>123.551349074896</v>
      </c>
      <c r="AS22" s="27">
        <v>10.375711085267699</v>
      </c>
      <c r="AT22" s="27">
        <v>90.583555631805993</v>
      </c>
      <c r="AU22" s="27">
        <v>0.41678985835965099</v>
      </c>
      <c r="AV22" s="27">
        <v>590.32118612063005</v>
      </c>
      <c r="AW22" s="27">
        <v>2.23677935928173</v>
      </c>
      <c r="AX22" s="27">
        <v>23.0631402344615</v>
      </c>
      <c r="AY22" s="27">
        <v>72.083582393998995</v>
      </c>
      <c r="AZ22" s="27">
        <v>0.31943587132503198</v>
      </c>
      <c r="BA22" s="27">
        <v>0</v>
      </c>
      <c r="BB22" s="27">
        <v>16.274779123761899</v>
      </c>
      <c r="BC22" s="27">
        <v>862.96131124544797</v>
      </c>
      <c r="BD22" s="27">
        <v>731.33259483148595</v>
      </c>
      <c r="BE22" s="27">
        <v>131.628716413961</v>
      </c>
      <c r="BF22" s="27">
        <v>0.17113308663988</v>
      </c>
      <c r="BG22" s="27">
        <v>2.9212824016898401E-2</v>
      </c>
      <c r="BH22" s="27">
        <v>9.7953316446149294</v>
      </c>
      <c r="BI22" s="27">
        <v>3.3763111038872902</v>
      </c>
      <c r="BJ22" s="27">
        <v>241.59295122141501</v>
      </c>
      <c r="BK22" s="27">
        <v>5.4267199557422101</v>
      </c>
      <c r="BL22" s="27">
        <v>2.7144172898107799</v>
      </c>
      <c r="BM22" s="27">
        <v>345.1874953542</v>
      </c>
      <c r="BN22" s="27">
        <v>10.7593811819739</v>
      </c>
      <c r="BO22" s="27">
        <v>1.00973032174363</v>
      </c>
      <c r="BP22" s="27">
        <v>7.4818988048854402</v>
      </c>
      <c r="BQ22" s="27">
        <v>0.152886383340222</v>
      </c>
      <c r="BR22" s="27">
        <v>65.8685173512348</v>
      </c>
      <c r="BS22" s="27">
        <v>23.765806058074201</v>
      </c>
      <c r="BT22" s="27">
        <v>0</v>
      </c>
      <c r="BU22" s="27">
        <v>87.434583766173702</v>
      </c>
      <c r="BV22" s="27">
        <v>90.974286066430395</v>
      </c>
      <c r="BW22" s="27">
        <v>532.23766055299404</v>
      </c>
      <c r="BX22" s="27">
        <v>1985.43003010334</v>
      </c>
      <c r="BY22" s="27">
        <v>68.413619413258303</v>
      </c>
      <c r="BZ22" s="27"/>
      <c r="CA22" s="51">
        <f t="shared" si="0"/>
        <v>-9.5243593213668315E-5</v>
      </c>
      <c r="CB22" s="51">
        <f t="shared" si="1"/>
        <v>-9.4895369903783431E-5</v>
      </c>
      <c r="CC22" s="51">
        <f t="shared" si="2"/>
        <v>-9.296423970075485E-5</v>
      </c>
      <c r="CD22" s="51">
        <f t="shared" si="3"/>
        <v>-6.3816580363328156E-5</v>
      </c>
      <c r="CE22" s="51">
        <f t="shared" si="4"/>
        <v>-5.8216589906134465E-5</v>
      </c>
      <c r="CF22" s="51">
        <f t="shared" si="5"/>
        <v>-9.4082361725507063E-5</v>
      </c>
      <c r="CG22" s="51">
        <f t="shared" si="6"/>
        <v>-9.5132502058400235E-5</v>
      </c>
      <c r="CH22" s="105">
        <f t="shared" si="7"/>
        <v>-1.0289031166831282E-4</v>
      </c>
      <c r="CI22" s="105">
        <f t="shared" si="8"/>
        <v>-1.0880851109438331E-4</v>
      </c>
      <c r="CJ22" s="105">
        <f t="shared" si="9"/>
        <v>-9.7470113238079111E-5</v>
      </c>
      <c r="CK22" s="105">
        <f t="shared" si="10"/>
        <v>-9.6846011414287824E-5</v>
      </c>
      <c r="CL22" s="104">
        <f t="shared" si="12"/>
        <v>-9.1768693157815969E-5</v>
      </c>
      <c r="CM22" s="104">
        <f t="shared" si="13"/>
        <v>-5.5484037974127694E-5</v>
      </c>
      <c r="CN22" s="105">
        <f t="shared" si="11"/>
        <v>-1.0259010672363743E-4</v>
      </c>
    </row>
    <row r="23" spans="1:92" x14ac:dyDescent="0.3">
      <c r="A23" s="29" t="s">
        <v>22</v>
      </c>
      <c r="B23" s="27">
        <v>50250.927585999998</v>
      </c>
      <c r="C23" s="27">
        <v>823.00738035999996</v>
      </c>
      <c r="D23" s="27">
        <v>597.40247313999998</v>
      </c>
      <c r="E23" s="27">
        <v>5033.1395046999996</v>
      </c>
      <c r="F23" s="27">
        <v>4265.3670720999999</v>
      </c>
      <c r="G23" s="27">
        <v>350.65777473999998</v>
      </c>
      <c r="H23" s="27">
        <v>11831.111831</v>
      </c>
      <c r="I23" s="96">
        <v>345.71785498999998</v>
      </c>
      <c r="J23" s="96">
        <v>179.15003687000001</v>
      </c>
      <c r="K23" s="96">
        <v>799.09063902000003</v>
      </c>
      <c r="L23" s="96">
        <v>498.77661286</v>
      </c>
      <c r="M23" s="96">
        <v>135.38913679999999</v>
      </c>
      <c r="N23" s="96">
        <v>74.818891219999998</v>
      </c>
      <c r="O23" s="96">
        <v>103.45954426</v>
      </c>
      <c r="Q23" s="29" t="s">
        <v>22</v>
      </c>
      <c r="R23" s="27">
        <v>194.58417185015401</v>
      </c>
      <c r="S23" s="100">
        <v>135.38512955969301</v>
      </c>
      <c r="T23" s="27">
        <v>305.29777566368199</v>
      </c>
      <c r="U23" s="27">
        <v>305.29777566368199</v>
      </c>
      <c r="V23" s="27">
        <v>446.22264123930597</v>
      </c>
      <c r="W23" s="27">
        <v>161.30915859014999</v>
      </c>
      <c r="X23" s="100">
        <v>74.817929820210395</v>
      </c>
      <c r="Y23" s="27">
        <v>1081.7587937799999</v>
      </c>
      <c r="Z23" s="27">
        <v>50249.112579942899</v>
      </c>
      <c r="AA23" s="27">
        <v>456.212039073011</v>
      </c>
      <c r="AB23" s="27">
        <v>169.92085765753799</v>
      </c>
      <c r="AC23" s="27">
        <v>113.951917429975</v>
      </c>
      <c r="AD23" s="27">
        <v>7.3933657427666297</v>
      </c>
      <c r="AE23" s="27">
        <v>693.07921235902597</v>
      </c>
      <c r="AF23" s="27">
        <v>693.07921235902597</v>
      </c>
      <c r="AG23" s="27">
        <v>572428.23994684499</v>
      </c>
      <c r="AH23" s="27">
        <v>0</v>
      </c>
      <c r="AI23" s="27">
        <v>164.258180421053</v>
      </c>
      <c r="AJ23" s="27">
        <v>40.7624040604097</v>
      </c>
      <c r="AK23" s="27">
        <v>104.740905934064</v>
      </c>
      <c r="AL23" s="27">
        <v>436.58839704737198</v>
      </c>
      <c r="AM23" s="27">
        <v>90.909577884454706</v>
      </c>
      <c r="AN23" s="27">
        <v>822.97765786019295</v>
      </c>
      <c r="AO23" s="27">
        <v>0</v>
      </c>
      <c r="AP23" s="27">
        <v>537.64054742549695</v>
      </c>
      <c r="AQ23" s="27">
        <v>59.737833649784697</v>
      </c>
      <c r="AR23" s="27">
        <v>597.37838107528205</v>
      </c>
      <c r="AS23" s="27">
        <v>63.786592106407603</v>
      </c>
      <c r="AT23" s="27">
        <v>561.72300862037196</v>
      </c>
      <c r="AU23" s="27">
        <v>2.3365014281651399</v>
      </c>
      <c r="AV23" s="27">
        <v>3598.3525067420401</v>
      </c>
      <c r="AW23" s="27">
        <v>11.0383301536621</v>
      </c>
      <c r="AX23" s="27">
        <v>109.493873406085</v>
      </c>
      <c r="AY23" s="27">
        <v>429.62614137744799</v>
      </c>
      <c r="AZ23" s="27">
        <v>1.87008720216934</v>
      </c>
      <c r="BA23" s="27">
        <v>0</v>
      </c>
      <c r="BB23" s="27">
        <v>76.976735708923698</v>
      </c>
      <c r="BC23" s="27">
        <v>5033.0851275348596</v>
      </c>
      <c r="BD23" s="27">
        <v>4265.3407261107895</v>
      </c>
      <c r="BE23" s="27">
        <v>767.74440142407502</v>
      </c>
      <c r="BF23" s="27">
        <v>0.79724557826022202</v>
      </c>
      <c r="BG23" s="27">
        <v>0.23050870850708499</v>
      </c>
      <c r="BH23" s="27">
        <v>56.361878213484502</v>
      </c>
      <c r="BI23" s="27">
        <v>16.8877092572077</v>
      </c>
      <c r="BJ23" s="27">
        <v>1427.02303966247</v>
      </c>
      <c r="BK23" s="27">
        <v>28.207987563727301</v>
      </c>
      <c r="BL23" s="27">
        <v>21.8296285314131</v>
      </c>
      <c r="BM23" s="27">
        <v>2038.89614800399</v>
      </c>
      <c r="BN23" s="27">
        <v>61.419539801594702</v>
      </c>
      <c r="BO23" s="27">
        <v>4.7897807498911398</v>
      </c>
      <c r="BP23" s="27">
        <v>37.687806031184302</v>
      </c>
      <c r="BQ23" s="27">
        <v>1.2873245341997499</v>
      </c>
      <c r="BR23" s="27">
        <v>350.644310406366</v>
      </c>
      <c r="BS23" s="27">
        <v>148.90585798664901</v>
      </c>
      <c r="BT23" s="27">
        <v>0</v>
      </c>
      <c r="BU23" s="27">
        <v>473.31192191110802</v>
      </c>
      <c r="BV23" s="27">
        <v>558.460845083614</v>
      </c>
      <c r="BW23" s="27">
        <v>3211.02144357323</v>
      </c>
      <c r="BX23" s="27">
        <v>11830.6833357981</v>
      </c>
      <c r="BY23" s="27">
        <v>424.13396152325203</v>
      </c>
      <c r="BZ23" s="27"/>
      <c r="CA23" s="51">
        <f t="shared" si="0"/>
        <v>-3.6118856791102559E-5</v>
      </c>
      <c r="CB23" s="51">
        <f t="shared" si="1"/>
        <v>-3.6114499719317935E-5</v>
      </c>
      <c r="CC23" s="51">
        <f t="shared" si="2"/>
        <v>-4.0328029764094663E-5</v>
      </c>
      <c r="CD23" s="51">
        <f t="shared" si="3"/>
        <v>-1.0803826337277069E-5</v>
      </c>
      <c r="CE23" s="51">
        <f t="shared" si="4"/>
        <v>-6.1767226044021856E-6</v>
      </c>
      <c r="CF23" s="51">
        <f t="shared" si="5"/>
        <v>-3.8397362339847395E-5</v>
      </c>
      <c r="CG23" s="51">
        <f t="shared" si="6"/>
        <v>-3.6217661367878556E-5</v>
      </c>
      <c r="CH23" s="105">
        <f t="shared" si="7"/>
        <v>-0.11691637774244305</v>
      </c>
      <c r="CI23" s="105">
        <f t="shared" si="8"/>
        <v>-9.9586238392996962E-2</v>
      </c>
      <c r="CJ23" s="105">
        <f t="shared" si="9"/>
        <v>-0.13266508388958959</v>
      </c>
      <c r="CK23" s="105">
        <f t="shared" si="10"/>
        <v>-0.12468149911047137</v>
      </c>
      <c r="CL23" s="104">
        <f t="shared" si="12"/>
        <v>-2.9597945608408265E-5</v>
      </c>
      <c r="CM23" s="104">
        <f t="shared" si="13"/>
        <v>-1.2849693091221995E-5</v>
      </c>
      <c r="CN23" s="105">
        <f t="shared" si="11"/>
        <v>-0.12130312834170699</v>
      </c>
    </row>
    <row r="24" spans="1:92" x14ac:dyDescent="0.3">
      <c r="A24" s="29" t="s">
        <v>23</v>
      </c>
      <c r="B24" s="27">
        <v>243735.59440999999</v>
      </c>
      <c r="C24" s="27">
        <v>3981.2012239999999</v>
      </c>
      <c r="D24" s="27">
        <v>2340.9346577000001</v>
      </c>
      <c r="E24" s="27">
        <v>23915.500042</v>
      </c>
      <c r="F24" s="27">
        <v>20267.372736000001</v>
      </c>
      <c r="G24" s="27">
        <v>1530.5331920000001</v>
      </c>
      <c r="H24" s="27">
        <v>57229.789852000002</v>
      </c>
      <c r="I24" s="96">
        <v>3383.0207667999998</v>
      </c>
      <c r="J24" s="96">
        <v>1558.8931288000001</v>
      </c>
      <c r="K24" s="96">
        <v>8607.0272789999999</v>
      </c>
      <c r="L24" s="96">
        <v>5122.5373823999998</v>
      </c>
      <c r="M24" s="96">
        <v>1609.1139548000001</v>
      </c>
      <c r="N24" s="96">
        <v>1203.2353392</v>
      </c>
      <c r="O24" s="96">
        <v>1040.7384843</v>
      </c>
      <c r="Q24" s="29" t="s">
        <v>23</v>
      </c>
      <c r="R24" s="27">
        <v>1163.66936512397</v>
      </c>
      <c r="S24" s="100">
        <v>1607.22710955975</v>
      </c>
      <c r="T24" s="27">
        <v>1328.74886683215</v>
      </c>
      <c r="U24" s="27">
        <v>1328.74886683215</v>
      </c>
      <c r="V24" s="27">
        <v>2192.19336797182</v>
      </c>
      <c r="W24" s="27">
        <v>652.23840575037696</v>
      </c>
      <c r="X24" s="100">
        <v>1201.7338590622801</v>
      </c>
      <c r="Y24" s="27">
        <v>5333.1696665945901</v>
      </c>
      <c r="Z24" s="27">
        <v>243593.42926127301</v>
      </c>
      <c r="AA24" s="27">
        <v>2346.8686192539899</v>
      </c>
      <c r="AB24" s="27">
        <v>770.322705026579</v>
      </c>
      <c r="AC24" s="27">
        <v>665.13569489347503</v>
      </c>
      <c r="AD24" s="27">
        <v>33.084771030883601</v>
      </c>
      <c r="AE24" s="27">
        <v>3218.85396533414</v>
      </c>
      <c r="AF24" s="27">
        <v>3218.85396533414</v>
      </c>
      <c r="AG24" s="27">
        <v>5058106.7291649198</v>
      </c>
      <c r="AH24" s="27">
        <v>0</v>
      </c>
      <c r="AI24" s="27">
        <v>956.97419944518299</v>
      </c>
      <c r="AJ24" s="27">
        <v>246.95945857118099</v>
      </c>
      <c r="AK24" s="27">
        <v>522.26701186675302</v>
      </c>
      <c r="AL24" s="27">
        <v>1961.74186009662</v>
      </c>
      <c r="AM24" s="27">
        <v>402.89379669547299</v>
      </c>
      <c r="AN24" s="27">
        <v>3978.87813479639</v>
      </c>
      <c r="AO24" s="27">
        <v>0</v>
      </c>
      <c r="AP24" s="27">
        <v>2105.5674648131699</v>
      </c>
      <c r="AQ24" s="27">
        <v>233.95198211234501</v>
      </c>
      <c r="AR24" s="27">
        <v>2339.5194469255198</v>
      </c>
      <c r="AS24" s="27">
        <v>317.28296605484002</v>
      </c>
      <c r="AT24" s="27">
        <v>2830.6001076111102</v>
      </c>
      <c r="AU24" s="27">
        <v>10.396214852360799</v>
      </c>
      <c r="AV24" s="27">
        <v>17666.142032651998</v>
      </c>
      <c r="AW24" s="27">
        <v>37.532394869844602</v>
      </c>
      <c r="AX24" s="27">
        <v>334.42496161742099</v>
      </c>
      <c r="AY24" s="27">
        <v>2108.6193401723999</v>
      </c>
      <c r="AZ24" s="27">
        <v>8.9332621060081401</v>
      </c>
      <c r="BA24" s="27">
        <v>0</v>
      </c>
      <c r="BB24" s="27">
        <v>232.476682434894</v>
      </c>
      <c r="BC24" s="27">
        <v>23901.918608205098</v>
      </c>
      <c r="BD24" s="27">
        <v>20255.925898281399</v>
      </c>
      <c r="BE24" s="27">
        <v>3645.9927099236602</v>
      </c>
      <c r="BF24" s="27">
        <v>2.2963058388906301</v>
      </c>
      <c r="BG24" s="27">
        <v>1.54067575018511</v>
      </c>
      <c r="BH24" s="27">
        <v>261.969617171734</v>
      </c>
      <c r="BI24" s="27">
        <v>59.401801900648699</v>
      </c>
      <c r="BJ24" s="27">
        <v>6910.2643196956496</v>
      </c>
      <c r="BK24" s="27">
        <v>108.426605122174</v>
      </c>
      <c r="BL24" s="27">
        <v>148.15930683419799</v>
      </c>
      <c r="BM24" s="27">
        <v>9872.9885111085296</v>
      </c>
      <c r="BN24" s="27">
        <v>269.86104953742</v>
      </c>
      <c r="BO24" s="27">
        <v>14.5930716652061</v>
      </c>
      <c r="BP24" s="27">
        <v>134.85476992320201</v>
      </c>
      <c r="BQ24" s="27">
        <v>9.0480572181054502</v>
      </c>
      <c r="BR24" s="27">
        <v>1529.62513525086</v>
      </c>
      <c r="BS24" s="27">
        <v>762.16214792017399</v>
      </c>
      <c r="BT24" s="27">
        <v>0</v>
      </c>
      <c r="BU24" s="27">
        <v>1870.25580080597</v>
      </c>
      <c r="BV24" s="27">
        <v>2771.70413285111</v>
      </c>
      <c r="BW24" s="27">
        <v>15511.2032927535</v>
      </c>
      <c r="BX24" s="27">
        <v>57196.397730263103</v>
      </c>
      <c r="BY24" s="27">
        <v>2136.4194790331399</v>
      </c>
      <c r="BZ24" s="27"/>
      <c r="CA24" s="51">
        <f t="shared" si="0"/>
        <v>-5.8327610733720507E-4</v>
      </c>
      <c r="CB24" s="51">
        <f t="shared" si="1"/>
        <v>-5.8351464116045517E-4</v>
      </c>
      <c r="CC24" s="51">
        <f t="shared" si="2"/>
        <v>-6.0454945627179207E-4</v>
      </c>
      <c r="CD24" s="51">
        <f t="shared" si="3"/>
        <v>-5.6789252873867997E-4</v>
      </c>
      <c r="CE24" s="51">
        <f t="shared" si="4"/>
        <v>-5.6479139490387385E-4</v>
      </c>
      <c r="CF24" s="51">
        <f t="shared" si="5"/>
        <v>-5.9329438517664434E-4</v>
      </c>
      <c r="CG24" s="51">
        <f t="shared" si="6"/>
        <v>-5.8347447759729792E-4</v>
      </c>
      <c r="CH24" s="105">
        <f t="shared" si="7"/>
        <v>-0.60723005904305649</v>
      </c>
      <c r="CI24" s="105">
        <f t="shared" si="8"/>
        <v>-0.58160159044869553</v>
      </c>
      <c r="CJ24" s="105">
        <f t="shared" si="9"/>
        <v>-0.62602024357611663</v>
      </c>
      <c r="CK24" s="105">
        <f t="shared" si="10"/>
        <v>-0.61703708266985657</v>
      </c>
      <c r="CL24" s="104">
        <f t="shared" si="12"/>
        <v>-1.1725988918445415E-3</v>
      </c>
      <c r="CM24" s="104">
        <f t="shared" si="13"/>
        <v>-1.2478690483926482E-3</v>
      </c>
      <c r="CN24" s="105">
        <f t="shared" si="11"/>
        <v>-0.61287700726618266</v>
      </c>
    </row>
    <row r="25" spans="1:92" x14ac:dyDescent="0.3">
      <c r="A25" s="29" t="s">
        <v>24</v>
      </c>
      <c r="B25" s="27">
        <v>234070.3535</v>
      </c>
      <c r="C25" s="27">
        <v>3867.0820137999999</v>
      </c>
      <c r="D25" s="27">
        <v>4500.5045864000003</v>
      </c>
      <c r="E25" s="27">
        <v>24978.644285999999</v>
      </c>
      <c r="F25" s="27">
        <v>21168.340849</v>
      </c>
      <c r="G25" s="27">
        <v>2158.5933657</v>
      </c>
      <c r="H25" s="27">
        <v>55589.282241000001</v>
      </c>
      <c r="I25" s="96">
        <v>1529.5969852999999</v>
      </c>
      <c r="J25" s="96">
        <v>722.14841870999999</v>
      </c>
      <c r="K25" s="96">
        <v>3821.3664626999998</v>
      </c>
      <c r="L25" s="96">
        <v>2294.5475580000002</v>
      </c>
      <c r="M25" s="96">
        <v>702.20114790000002</v>
      </c>
      <c r="N25" s="96">
        <v>502.03106780000002</v>
      </c>
      <c r="O25" s="96">
        <v>468.03272048999997</v>
      </c>
      <c r="Q25" s="29" t="s">
        <v>24</v>
      </c>
      <c r="R25" s="27">
        <v>1277.0490046632201</v>
      </c>
      <c r="S25" s="100">
        <v>702.22218135033802</v>
      </c>
      <c r="T25" s="27">
        <v>1529.64736848352</v>
      </c>
      <c r="U25" s="27">
        <v>1529.64736848352</v>
      </c>
      <c r="V25" s="27">
        <v>2071.99554531581</v>
      </c>
      <c r="W25" s="27">
        <v>722.17349169608997</v>
      </c>
      <c r="X25" s="100">
        <v>502.044155678187</v>
      </c>
      <c r="Y25" s="27">
        <v>5058.3408701419703</v>
      </c>
      <c r="Z25" s="27">
        <v>234079.119400717</v>
      </c>
      <c r="AA25" s="27">
        <v>2307.6900123833102</v>
      </c>
      <c r="AB25" s="27">
        <v>674.77793646282896</v>
      </c>
      <c r="AC25" s="27">
        <v>716.30112753069704</v>
      </c>
      <c r="AD25" s="27">
        <v>28.5427489655744</v>
      </c>
      <c r="AE25" s="27">
        <v>3821.4872340983202</v>
      </c>
      <c r="AF25" s="27">
        <v>3821.4872340983202</v>
      </c>
      <c r="AG25" s="27">
        <v>8269274.1811311999</v>
      </c>
      <c r="AH25" s="27">
        <v>0</v>
      </c>
      <c r="AI25" s="27">
        <v>1032.31428945176</v>
      </c>
      <c r="AJ25" s="27">
        <v>272.92853936925599</v>
      </c>
      <c r="AK25" s="27">
        <v>500.28750578398001</v>
      </c>
      <c r="AL25" s="27">
        <v>2294.6286553203299</v>
      </c>
      <c r="AM25" s="27">
        <v>468.04837554782699</v>
      </c>
      <c r="AN25" s="27">
        <v>3867.2261191902398</v>
      </c>
      <c r="AO25" s="27">
        <v>0</v>
      </c>
      <c r="AP25" s="27">
        <v>4050.5626788145701</v>
      </c>
      <c r="AQ25" s="27">
        <v>450.06246265579699</v>
      </c>
      <c r="AR25" s="27">
        <v>4500.6251414703702</v>
      </c>
      <c r="AS25" s="27">
        <v>303.28264574892501</v>
      </c>
      <c r="AT25" s="27">
        <v>2736.2079106092601</v>
      </c>
      <c r="AU25" s="27">
        <v>10.2816542248824</v>
      </c>
      <c r="AV25" s="27">
        <v>16693.9357311973</v>
      </c>
      <c r="AW25" s="27">
        <v>26.812334746936902</v>
      </c>
      <c r="AX25" s="27">
        <v>194.802422512607</v>
      </c>
      <c r="AY25" s="27">
        <v>2260.68607401687</v>
      </c>
      <c r="AZ25" s="27">
        <v>9.37968925267724</v>
      </c>
      <c r="BA25" s="27">
        <v>0</v>
      </c>
      <c r="BB25" s="27">
        <v>132.00560916869199</v>
      </c>
      <c r="BC25" s="27">
        <v>24979.800467969599</v>
      </c>
      <c r="BD25" s="27">
        <v>21169.360571180099</v>
      </c>
      <c r="BE25" s="27">
        <v>3810.4398967895199</v>
      </c>
      <c r="BF25" s="27">
        <v>1.1577959517738901</v>
      </c>
      <c r="BG25" s="27">
        <v>1.98199746855713</v>
      </c>
      <c r="BH25" s="27">
        <v>269.03841909610497</v>
      </c>
      <c r="BI25" s="27">
        <v>44.741336036089599</v>
      </c>
      <c r="BJ25" s="27">
        <v>7333.0922940932596</v>
      </c>
      <c r="BK25" s="27">
        <v>92.029555807690699</v>
      </c>
      <c r="BL25" s="27">
        <v>191.934025782172</v>
      </c>
      <c r="BM25" s="27">
        <v>10476.9117639423</v>
      </c>
      <c r="BN25" s="27">
        <v>228.22420502104401</v>
      </c>
      <c r="BO25" s="27">
        <v>8.4534446125101201</v>
      </c>
      <c r="BP25" s="27">
        <v>104.149427030429</v>
      </c>
      <c r="BQ25" s="27">
        <v>11.902727436578999</v>
      </c>
      <c r="BR25" s="27">
        <v>2158.6599223717299</v>
      </c>
      <c r="BS25" s="27">
        <v>745.65870546760698</v>
      </c>
      <c r="BT25" s="27">
        <v>0</v>
      </c>
      <c r="BU25" s="27">
        <v>1383.35404322369</v>
      </c>
      <c r="BV25" s="27">
        <v>2644.1972549065299</v>
      </c>
      <c r="BW25" s="27">
        <v>14443.8722811561</v>
      </c>
      <c r="BX25" s="27">
        <v>55591.352301735496</v>
      </c>
      <c r="BY25" s="27">
        <v>2064.5497720110102</v>
      </c>
      <c r="BZ25" s="27"/>
      <c r="CA25" s="51">
        <f t="shared" si="0"/>
        <v>3.7449854652355526E-5</v>
      </c>
      <c r="CB25" s="51">
        <f t="shared" si="1"/>
        <v>3.726463253835244E-5</v>
      </c>
      <c r="CC25" s="51">
        <f t="shared" si="2"/>
        <v>2.678701200175414E-5</v>
      </c>
      <c r="CD25" s="51">
        <f t="shared" si="3"/>
        <v>4.6286818306142903E-5</v>
      </c>
      <c r="CE25" s="51">
        <f t="shared" si="4"/>
        <v>4.8172040849730742E-5</v>
      </c>
      <c r="CF25" s="51">
        <f t="shared" si="5"/>
        <v>3.0833353232432475E-5</v>
      </c>
      <c r="CG25" s="51">
        <f t="shared" si="6"/>
        <v>3.72384864859591E-5</v>
      </c>
      <c r="CH25" s="105">
        <f t="shared" si="7"/>
        <v>3.2938861676851259E-5</v>
      </c>
      <c r="CI25" s="105">
        <f t="shared" si="8"/>
        <v>3.4719990296135762E-5</v>
      </c>
      <c r="CJ25" s="105">
        <f t="shared" si="9"/>
        <v>3.1604244057510805E-5</v>
      </c>
      <c r="CK25" s="105">
        <f t="shared" si="10"/>
        <v>3.5343490723027348E-5</v>
      </c>
      <c r="CL25" s="104">
        <f t="shared" si="12"/>
        <v>2.9953597200599817E-5</v>
      </c>
      <c r="CM25" s="104">
        <f t="shared" si="13"/>
        <v>2.6069857079430035E-5</v>
      </c>
      <c r="CN25" s="105">
        <f t="shared" si="11"/>
        <v>3.3448639681919355E-5</v>
      </c>
    </row>
    <row r="26" spans="1:92" x14ac:dyDescent="0.3">
      <c r="A26" s="29" t="s">
        <v>25</v>
      </c>
      <c r="B26" s="27">
        <v>693516.89913000003</v>
      </c>
      <c r="C26" s="27">
        <v>11425.581052</v>
      </c>
      <c r="D26" s="27">
        <v>11685.674429999999</v>
      </c>
      <c r="E26" s="27">
        <v>72535.785411000004</v>
      </c>
      <c r="F26" s="27">
        <v>61471.006280000001</v>
      </c>
      <c r="G26" s="27">
        <v>5891.4595644999999</v>
      </c>
      <c r="H26" s="27">
        <v>164242.70895999999</v>
      </c>
      <c r="I26" s="96">
        <v>5046.7631781999999</v>
      </c>
      <c r="J26" s="96">
        <v>1355.0378499999999</v>
      </c>
      <c r="K26" s="96">
        <v>7564.1223871000002</v>
      </c>
      <c r="L26" s="96">
        <v>6937.7937857999996</v>
      </c>
      <c r="M26" s="96">
        <v>1541.7319487</v>
      </c>
      <c r="N26" s="96">
        <v>819.04509833999998</v>
      </c>
      <c r="O26" s="96">
        <v>1463.4408739999999</v>
      </c>
      <c r="Q26" s="29" t="s">
        <v>25</v>
      </c>
      <c r="R26" s="27">
        <v>2275.84006827443</v>
      </c>
      <c r="S26" s="100">
        <v>1541.76134031276</v>
      </c>
      <c r="T26" s="27">
        <v>5046.8641902380105</v>
      </c>
      <c r="U26" s="27">
        <v>5046.8641902380105</v>
      </c>
      <c r="V26" s="27">
        <v>6422.40628870408</v>
      </c>
      <c r="W26" s="27">
        <v>1355.0666520063401</v>
      </c>
      <c r="X26" s="100">
        <v>819.06161256256303</v>
      </c>
      <c r="Y26" s="27">
        <v>16601.679608065799</v>
      </c>
      <c r="Z26" s="27">
        <v>693530.71943353</v>
      </c>
      <c r="AA26" s="27">
        <v>5468.5341421590801</v>
      </c>
      <c r="AB26" s="27">
        <v>2193.97832720837</v>
      </c>
      <c r="AC26" s="27">
        <v>1560.44168120316</v>
      </c>
      <c r="AD26" s="27">
        <v>943.67248723344596</v>
      </c>
      <c r="AE26" s="27">
        <v>7564.2754499126804</v>
      </c>
      <c r="AF26" s="27">
        <v>7564.2754499126804</v>
      </c>
      <c r="AG26" s="27">
        <v>17548262.447603598</v>
      </c>
      <c r="AH26" s="27">
        <v>0</v>
      </c>
      <c r="AI26" s="27">
        <v>2164.5384558750102</v>
      </c>
      <c r="AJ26" s="27">
        <v>379.52583961960102</v>
      </c>
      <c r="AK26" s="27">
        <v>1875.38303928493</v>
      </c>
      <c r="AL26" s="27">
        <v>6937.9556947761903</v>
      </c>
      <c r="AM26" s="27">
        <v>1463.47120968327</v>
      </c>
      <c r="AN26" s="27">
        <v>11425.8087781781</v>
      </c>
      <c r="AO26" s="27">
        <v>0</v>
      </c>
      <c r="AP26" s="27">
        <v>10517.320819517599</v>
      </c>
      <c r="AQ26" s="27">
        <v>1168.5906117080799</v>
      </c>
      <c r="AR26" s="27">
        <v>11685.911431225601</v>
      </c>
      <c r="AS26" s="27">
        <v>901.28299741679302</v>
      </c>
      <c r="AT26" s="27">
        <v>8756.5057773491299</v>
      </c>
      <c r="AU26" s="27">
        <v>29.356777522205501</v>
      </c>
      <c r="AV26" s="27">
        <v>52949.374577177201</v>
      </c>
      <c r="AW26" s="27">
        <v>67.227085976031304</v>
      </c>
      <c r="AX26" s="27">
        <v>433.16527478639898</v>
      </c>
      <c r="AY26" s="27">
        <v>6613.5214856951998</v>
      </c>
      <c r="AZ26" s="27">
        <v>27.274617906366402</v>
      </c>
      <c r="BA26" s="27">
        <v>0</v>
      </c>
      <c r="BB26" s="27">
        <v>288.28586891701201</v>
      </c>
      <c r="BC26" s="27">
        <v>72537.853496316893</v>
      </c>
      <c r="BD26" s="27">
        <v>61472.853102778303</v>
      </c>
      <c r="BE26" s="27">
        <v>11065.000393538499</v>
      </c>
      <c r="BF26" s="27">
        <v>2.2981706955957102</v>
      </c>
      <c r="BG26" s="27">
        <v>6.0739569297154601</v>
      </c>
      <c r="BH26" s="27">
        <v>777.18576399982396</v>
      </c>
      <c r="BI26" s="27">
        <v>115.070412575097</v>
      </c>
      <c r="BJ26" s="27">
        <v>21389.531343602299</v>
      </c>
      <c r="BK26" s="27">
        <v>249.00757538973801</v>
      </c>
      <c r="BL26" s="27">
        <v>589.12251741699799</v>
      </c>
      <c r="BM26" s="27">
        <v>30559.422494718801</v>
      </c>
      <c r="BN26" s="27">
        <v>806.60550883533006</v>
      </c>
      <c r="BO26" s="27">
        <v>18.724960009598899</v>
      </c>
      <c r="BP26" s="27">
        <v>270.92523138775402</v>
      </c>
      <c r="BQ26" s="27">
        <v>36.659565249596</v>
      </c>
      <c r="BR26" s="27">
        <v>5891.5771566882604</v>
      </c>
      <c r="BS26" s="27">
        <v>2134.2004911367599</v>
      </c>
      <c r="BT26" s="27">
        <v>0</v>
      </c>
      <c r="BU26" s="27">
        <v>2554.18122240809</v>
      </c>
      <c r="BV26" s="27">
        <v>7731.51190109461</v>
      </c>
      <c r="BW26" s="27">
        <v>44366.230107310497</v>
      </c>
      <c r="BX26" s="27">
        <v>164245.988692774</v>
      </c>
      <c r="BY26" s="27">
        <v>6249.2302839793101</v>
      </c>
      <c r="BZ26" s="27"/>
      <c r="CA26" s="51">
        <f t="shared" si="0"/>
        <v>1.9927854025336446E-5</v>
      </c>
      <c r="CB26" s="51">
        <f t="shared" si="1"/>
        <v>1.9931255755276765E-5</v>
      </c>
      <c r="CC26" s="51">
        <f t="shared" si="2"/>
        <v>2.02813476467433E-5</v>
      </c>
      <c r="CD26" s="51">
        <f t="shared" si="3"/>
        <v>2.8511241798384546E-5</v>
      </c>
      <c r="CE26" s="51">
        <f t="shared" si="4"/>
        <v>3.0043802600028461E-5</v>
      </c>
      <c r="CF26" s="51">
        <f t="shared" si="5"/>
        <v>1.9959771763355842E-5</v>
      </c>
      <c r="CG26" s="51">
        <f t="shared" si="6"/>
        <v>1.996881806674623E-5</v>
      </c>
      <c r="CH26" s="105">
        <f t="shared" si="7"/>
        <v>2.0015212611308212E-5</v>
      </c>
      <c r="CI26" s="105">
        <f t="shared" si="8"/>
        <v>2.1255499497766122E-5</v>
      </c>
      <c r="CJ26" s="105">
        <f t="shared" si="9"/>
        <v>2.0235369663142252E-5</v>
      </c>
      <c r="CK26" s="105">
        <f t="shared" si="10"/>
        <v>2.3337242528324359E-5</v>
      </c>
      <c r="CL26" s="104">
        <f t="shared" si="12"/>
        <v>1.906402263040609E-5</v>
      </c>
      <c r="CM26" s="104">
        <f t="shared" si="13"/>
        <v>2.0162775647539237E-5</v>
      </c>
      <c r="CN26" s="105">
        <f t="shared" si="11"/>
        <v>2.0729011884969135E-5</v>
      </c>
    </row>
    <row r="27" spans="1:92" x14ac:dyDescent="0.3">
      <c r="A27" s="29" t="s">
        <v>26</v>
      </c>
      <c r="B27" s="27">
        <v>338222.67992999998</v>
      </c>
      <c r="C27" s="27">
        <v>5540.9367199999997</v>
      </c>
      <c r="D27" s="27">
        <v>4091.4562639999999</v>
      </c>
      <c r="E27" s="27">
        <v>33939.502959999998</v>
      </c>
      <c r="F27" s="27">
        <v>28762.29017</v>
      </c>
      <c r="G27" s="27">
        <v>2381.6490239999998</v>
      </c>
      <c r="H27" s="27">
        <v>79651.005287000007</v>
      </c>
      <c r="I27" s="96">
        <v>2724.8463148999999</v>
      </c>
      <c r="J27" s="96">
        <v>730.52180005000002</v>
      </c>
      <c r="K27" s="96">
        <v>5442.3874159999996</v>
      </c>
      <c r="L27" s="96">
        <v>6124.2077660000004</v>
      </c>
      <c r="M27" s="96">
        <v>832.79485328999999</v>
      </c>
      <c r="N27" s="96">
        <v>440.74815288000002</v>
      </c>
      <c r="O27" s="96">
        <v>791.39861529999996</v>
      </c>
      <c r="Q27" s="29" t="s">
        <v>26</v>
      </c>
      <c r="R27" s="27">
        <v>973.59597755190805</v>
      </c>
      <c r="S27" s="100">
        <v>833.02978775005795</v>
      </c>
      <c r="T27" s="27">
        <v>2725.61539341157</v>
      </c>
      <c r="U27" s="27">
        <v>2725.61539341157</v>
      </c>
      <c r="V27" s="27">
        <v>2918.7925368322899</v>
      </c>
      <c r="W27" s="27">
        <v>730.72794834677495</v>
      </c>
      <c r="X27" s="100">
        <v>440.87256975421298</v>
      </c>
      <c r="Y27" s="27">
        <v>8940.5800674299207</v>
      </c>
      <c r="Z27" s="27">
        <v>338323.99339668697</v>
      </c>
      <c r="AA27" s="27">
        <v>2312.2044965364298</v>
      </c>
      <c r="AB27" s="27">
        <v>1291.9869823338599</v>
      </c>
      <c r="AC27" s="27">
        <v>489.79094376594099</v>
      </c>
      <c r="AD27" s="27">
        <v>403.90620621073703</v>
      </c>
      <c r="AE27" s="27">
        <v>5443.9232292696197</v>
      </c>
      <c r="AF27" s="27">
        <v>5443.9232292696197</v>
      </c>
      <c r="AG27" s="27">
        <v>8087436.8093389403</v>
      </c>
      <c r="AH27" s="27">
        <v>0</v>
      </c>
      <c r="AI27" s="27">
        <v>926.20407987899898</v>
      </c>
      <c r="AJ27" s="27">
        <v>162.64491489801401</v>
      </c>
      <c r="AK27" s="27">
        <v>802.89305412558599</v>
      </c>
      <c r="AL27" s="27">
        <v>6125.9548649974704</v>
      </c>
      <c r="AM27" s="27">
        <v>791.62197103452195</v>
      </c>
      <c r="AN27" s="27">
        <v>5542.5935205932601</v>
      </c>
      <c r="AO27" s="27">
        <v>0</v>
      </c>
      <c r="AP27" s="27">
        <v>3683.2909961404298</v>
      </c>
      <c r="AQ27" s="27">
        <v>409.25457403256598</v>
      </c>
      <c r="AR27" s="27">
        <v>4092.5455701730002</v>
      </c>
      <c r="AS27" s="27">
        <v>388.16750883391398</v>
      </c>
      <c r="AT27" s="27">
        <v>3722.7546128946501</v>
      </c>
      <c r="AU27" s="27">
        <v>16.261915191382101</v>
      </c>
      <c r="AV27" s="27">
        <v>24150.459640700199</v>
      </c>
      <c r="AW27" s="27">
        <v>85.120441548460306</v>
      </c>
      <c r="AX27" s="27">
        <v>871.47012486923802</v>
      </c>
      <c r="AY27" s="27">
        <v>2849.0978083168202</v>
      </c>
      <c r="AZ27" s="27">
        <v>12.577238651499901</v>
      </c>
      <c r="BA27" s="27">
        <v>0</v>
      </c>
      <c r="BB27" s="27">
        <v>614.54913370346696</v>
      </c>
      <c r="BC27" s="27">
        <v>33950.563436122196</v>
      </c>
      <c r="BD27" s="27">
        <v>28771.818558464001</v>
      </c>
      <c r="BE27" s="27">
        <v>5178.7448776581396</v>
      </c>
      <c r="BF27" s="27">
        <v>6.4446513894927699</v>
      </c>
      <c r="BG27" s="27">
        <v>1.2354978249178701</v>
      </c>
      <c r="BH27" s="27">
        <v>384.26426541989701</v>
      </c>
      <c r="BI27" s="27">
        <v>128.809142359904</v>
      </c>
      <c r="BJ27" s="27">
        <v>9530.4477369529905</v>
      </c>
      <c r="BK27" s="27">
        <v>208.56031299286201</v>
      </c>
      <c r="BL27" s="27">
        <v>115.390590805415</v>
      </c>
      <c r="BM27" s="27">
        <v>13617.039112442801</v>
      </c>
      <c r="BN27" s="27">
        <v>575.01860695067001</v>
      </c>
      <c r="BO27" s="27">
        <v>38.148205264229397</v>
      </c>
      <c r="BP27" s="27">
        <v>285.82026391886899</v>
      </c>
      <c r="BQ27" s="27">
        <v>6.5821168117598896</v>
      </c>
      <c r="BR27" s="27">
        <v>2382.3209996948299</v>
      </c>
      <c r="BS27" s="27">
        <v>912.67350609007201</v>
      </c>
      <c r="BT27" s="27">
        <v>0</v>
      </c>
      <c r="BU27" s="27">
        <v>1094.2286433107399</v>
      </c>
      <c r="BV27" s="27">
        <v>3494.6643302652201</v>
      </c>
      <c r="BW27" s="27">
        <v>20380.134854003001</v>
      </c>
      <c r="BX27" s="27">
        <v>79674.827541510196</v>
      </c>
      <c r="BY27" s="27">
        <v>2832.7301081320302</v>
      </c>
      <c r="BZ27" s="27"/>
      <c r="CA27" s="51">
        <f t="shared" si="0"/>
        <v>2.995466380550131E-4</v>
      </c>
      <c r="CB27" s="51">
        <f t="shared" si="1"/>
        <v>2.9901092125455891E-4</v>
      </c>
      <c r="CC27" s="51">
        <f t="shared" si="2"/>
        <v>2.662392318805673E-4</v>
      </c>
      <c r="CD27" s="51">
        <f t="shared" si="3"/>
        <v>3.2588798177845949E-4</v>
      </c>
      <c r="CE27" s="51">
        <f t="shared" si="4"/>
        <v>3.3128059023406972E-4</v>
      </c>
      <c r="CF27" s="51">
        <f t="shared" si="5"/>
        <v>2.8214723834558292E-4</v>
      </c>
      <c r="CG27" s="51">
        <f t="shared" si="6"/>
        <v>2.9908291081012908E-4</v>
      </c>
      <c r="CH27" s="105">
        <f t="shared" si="7"/>
        <v>2.8224656464646863E-4</v>
      </c>
      <c r="CI27" s="105">
        <f t="shared" si="8"/>
        <v>2.8219321690443379E-4</v>
      </c>
      <c r="CJ27" s="105">
        <f t="shared" si="9"/>
        <v>2.8219477082888378E-4</v>
      </c>
      <c r="CK27" s="105">
        <f t="shared" si="10"/>
        <v>2.8527755168095121E-4</v>
      </c>
      <c r="CL27" s="104">
        <f t="shared" si="12"/>
        <v>2.82103640686342E-4</v>
      </c>
      <c r="CM27" s="104">
        <f t="shared" si="13"/>
        <v>2.8228563954260931E-4</v>
      </c>
      <c r="CN27" s="105">
        <f t="shared" si="11"/>
        <v>2.8222911969250683E-4</v>
      </c>
    </row>
    <row r="28" spans="1:92" x14ac:dyDescent="0.3">
      <c r="A28" s="29" t="s">
        <v>27</v>
      </c>
      <c r="B28" s="27">
        <v>79208.003247000001</v>
      </c>
      <c r="C28" s="27">
        <v>1305.333513</v>
      </c>
      <c r="D28" s="27">
        <v>1354.9775299999999</v>
      </c>
      <c r="E28" s="27">
        <v>8302.6213270000007</v>
      </c>
      <c r="F28" s="27">
        <v>7036.1196950000003</v>
      </c>
      <c r="G28" s="27">
        <v>679.09197400000005</v>
      </c>
      <c r="H28" s="27">
        <v>18764.17884</v>
      </c>
      <c r="I28" s="96">
        <v>776.76166793000004</v>
      </c>
      <c r="J28" s="96">
        <v>208.24709614</v>
      </c>
      <c r="K28" s="96">
        <v>1551.4408639999999</v>
      </c>
      <c r="L28" s="96">
        <v>1745.8048216</v>
      </c>
      <c r="M28" s="96">
        <v>237.40168929999999</v>
      </c>
      <c r="N28" s="96">
        <v>125.64241443</v>
      </c>
      <c r="O28" s="96">
        <v>225.60102082</v>
      </c>
      <c r="Q28" s="29" t="s">
        <v>27</v>
      </c>
      <c r="R28" s="27">
        <v>219.34610271678301</v>
      </c>
      <c r="S28" s="100">
        <v>237.39782902776801</v>
      </c>
      <c r="T28" s="27">
        <v>776.74870811713595</v>
      </c>
      <c r="U28" s="27">
        <v>776.74870811713595</v>
      </c>
      <c r="V28" s="27">
        <v>663.42412199658202</v>
      </c>
      <c r="W28" s="27">
        <v>208.243684355818</v>
      </c>
      <c r="X28" s="100">
        <v>125.640088425161</v>
      </c>
      <c r="Y28" s="27">
        <v>1881.14662267005</v>
      </c>
      <c r="Z28" s="27">
        <v>79206.076244291893</v>
      </c>
      <c r="AA28" s="27">
        <v>524.26218414935795</v>
      </c>
      <c r="AB28" s="27">
        <v>260.29816761361297</v>
      </c>
      <c r="AC28" s="27">
        <v>116.971074685248</v>
      </c>
      <c r="AD28" s="27">
        <v>90.900367618851405</v>
      </c>
      <c r="AE28" s="27">
        <v>1551.41500296412</v>
      </c>
      <c r="AF28" s="27">
        <v>1551.41500296412</v>
      </c>
      <c r="AG28" s="27">
        <v>2084257.3793047001</v>
      </c>
      <c r="AH28" s="27">
        <v>0</v>
      </c>
      <c r="AI28" s="27">
        <v>207.98172054852799</v>
      </c>
      <c r="AJ28" s="27">
        <v>36.532387064695797</v>
      </c>
      <c r="AK28" s="27">
        <v>180.56187530055701</v>
      </c>
      <c r="AL28" s="27">
        <v>1745.78092374681</v>
      </c>
      <c r="AM28" s="27">
        <v>225.59696735354001</v>
      </c>
      <c r="AN28" s="27">
        <v>1305.3020950698699</v>
      </c>
      <c r="AO28" s="27">
        <v>0</v>
      </c>
      <c r="AP28" s="27">
        <v>1219.4649017013001</v>
      </c>
      <c r="AQ28" s="27">
        <v>135.49619802411999</v>
      </c>
      <c r="AR28" s="27">
        <v>1354.9610997254199</v>
      </c>
      <c r="AS28" s="27">
        <v>87.135781632161297</v>
      </c>
      <c r="AT28" s="27">
        <v>885.34227443560201</v>
      </c>
      <c r="AU28" s="27">
        <v>3.3773192849568701</v>
      </c>
      <c r="AV28" s="27">
        <v>5340.4989690805696</v>
      </c>
      <c r="AW28" s="27">
        <v>8.0608536101467703</v>
      </c>
      <c r="AX28" s="27">
        <v>54.143200694389698</v>
      </c>
      <c r="AY28" s="27">
        <v>755.28697828568602</v>
      </c>
      <c r="AZ28" s="27">
        <v>3.1205034494375399</v>
      </c>
      <c r="BA28" s="27">
        <v>0</v>
      </c>
      <c r="BB28" s="27">
        <v>36.2699520240634</v>
      </c>
      <c r="BC28" s="27">
        <v>8302.5102144002594</v>
      </c>
      <c r="BD28" s="27">
        <v>7036.0370855548799</v>
      </c>
      <c r="BE28" s="27">
        <v>1266.47312884538</v>
      </c>
      <c r="BF28" s="27">
        <v>0.29968703406526698</v>
      </c>
      <c r="BG28" s="27">
        <v>0.68424015363962098</v>
      </c>
      <c r="BH28" s="27">
        <v>89.094818749780799</v>
      </c>
      <c r="BI28" s="27">
        <v>13.6822362128805</v>
      </c>
      <c r="BJ28" s="27">
        <v>2444.9140403681699</v>
      </c>
      <c r="BK28" s="27">
        <v>29.128827413471299</v>
      </c>
      <c r="BL28" s="27">
        <v>66.335215009341994</v>
      </c>
      <c r="BM28" s="27">
        <v>3493.0769140897301</v>
      </c>
      <c r="BN28" s="27">
        <v>99.541799100734707</v>
      </c>
      <c r="BO28" s="27">
        <v>2.3437611515258698</v>
      </c>
      <c r="BP28" s="27">
        <v>32.094748543009402</v>
      </c>
      <c r="BQ28" s="27">
        <v>4.1237894805804398</v>
      </c>
      <c r="BR28" s="27">
        <v>679.08051662476703</v>
      </c>
      <c r="BS28" s="27">
        <v>205.323445379541</v>
      </c>
      <c r="BT28" s="27">
        <v>0</v>
      </c>
      <c r="BU28" s="27">
        <v>246.05195305352501</v>
      </c>
      <c r="BV28" s="27">
        <v>773.50678656249499</v>
      </c>
      <c r="BW28" s="27">
        <v>4605.1194181644496</v>
      </c>
      <c r="BX28" s="27">
        <v>18763.7270658905</v>
      </c>
      <c r="BY28" s="27">
        <v>627.81980700164502</v>
      </c>
      <c r="BZ28" s="27"/>
      <c r="CA28" s="51">
        <f t="shared" si="0"/>
        <v>-2.432838386417033E-5</v>
      </c>
      <c r="CB28" s="51">
        <f t="shared" si="1"/>
        <v>-2.4068891066728085E-5</v>
      </c>
      <c r="CC28" s="51">
        <f t="shared" si="2"/>
        <v>-1.2125864980202802E-5</v>
      </c>
      <c r="CD28" s="51">
        <f t="shared" si="3"/>
        <v>-1.3382833609426669E-5</v>
      </c>
      <c r="CE28" s="51">
        <f t="shared" si="4"/>
        <v>-1.1740767454411125E-5</v>
      </c>
      <c r="CF28" s="51">
        <f t="shared" si="5"/>
        <v>-1.6871610432288208E-5</v>
      </c>
      <c r="CG28" s="51">
        <f t="shared" si="6"/>
        <v>-2.4076412474682405E-5</v>
      </c>
      <c r="CH28" s="105">
        <f t="shared" si="7"/>
        <v>-1.6684413506955302E-5</v>
      </c>
      <c r="CI28" s="105">
        <f t="shared" si="8"/>
        <v>-1.6383345771594305E-5</v>
      </c>
      <c r="CJ28" s="105">
        <f t="shared" si="9"/>
        <v>-1.666904390618819E-5</v>
      </c>
      <c r="CK28" s="105">
        <f t="shared" si="10"/>
        <v>-1.3688731348595294E-5</v>
      </c>
      <c r="CL28" s="104">
        <f t="shared" si="12"/>
        <v>-1.6260508690386811E-5</v>
      </c>
      <c r="CM28" s="104">
        <f t="shared" si="13"/>
        <v>-1.8512895104396401E-5</v>
      </c>
      <c r="CN28" s="105">
        <f t="shared" si="11"/>
        <v>-1.7967411872782678E-5</v>
      </c>
    </row>
    <row r="29" spans="1:92" x14ac:dyDescent="0.3">
      <c r="A29" s="29" t="s">
        <v>28</v>
      </c>
      <c r="B29" s="27">
        <v>114045.974</v>
      </c>
      <c r="C29" s="27">
        <v>1877.9456070000001</v>
      </c>
      <c r="D29" s="27">
        <v>1873.132157</v>
      </c>
      <c r="E29" s="27">
        <v>11884.870754</v>
      </c>
      <c r="F29" s="27">
        <v>10071.924449</v>
      </c>
      <c r="G29" s="27">
        <v>953.98549500000001</v>
      </c>
      <c r="H29" s="27">
        <v>26995.482737999999</v>
      </c>
      <c r="I29" s="96">
        <v>817.05774167000004</v>
      </c>
      <c r="J29" s="96">
        <v>219.37707878000001</v>
      </c>
      <c r="K29" s="96">
        <v>1224.6116039000001</v>
      </c>
      <c r="L29" s="96">
        <v>1123.2106438999999</v>
      </c>
      <c r="M29" s="96">
        <v>249.60236578999999</v>
      </c>
      <c r="N29" s="96">
        <v>132.60125653</v>
      </c>
      <c r="O29" s="96">
        <v>236.92724511</v>
      </c>
      <c r="Q29" s="29" t="s">
        <v>28</v>
      </c>
      <c r="R29" s="27">
        <v>374.94570854262599</v>
      </c>
      <c r="S29" s="100">
        <v>249.606053081206</v>
      </c>
      <c r="T29" s="27">
        <v>817.06975602412604</v>
      </c>
      <c r="U29" s="27">
        <v>817.06975602412604</v>
      </c>
      <c r="V29" s="27">
        <v>1058.0941611589601</v>
      </c>
      <c r="W29" s="27">
        <v>219.38028976478401</v>
      </c>
      <c r="X29" s="100">
        <v>132.603189906447</v>
      </c>
      <c r="Y29" s="27">
        <v>2735.1342646100602</v>
      </c>
      <c r="Z29" s="27">
        <v>114047.134024853</v>
      </c>
      <c r="AA29" s="27">
        <v>900.94368749507896</v>
      </c>
      <c r="AB29" s="27">
        <v>361.458887790223</v>
      </c>
      <c r="AC29" s="27">
        <v>257.08333445562198</v>
      </c>
      <c r="AD29" s="27">
        <v>155.47046306520099</v>
      </c>
      <c r="AE29" s="27">
        <v>1224.62929178432</v>
      </c>
      <c r="AF29" s="27">
        <v>1224.62929178432</v>
      </c>
      <c r="AG29" s="27">
        <v>5361749.4080153201</v>
      </c>
      <c r="AH29" s="27">
        <v>0</v>
      </c>
      <c r="AI29" s="27">
        <v>356.60838101581197</v>
      </c>
      <c r="AJ29" s="27">
        <v>62.527007232349199</v>
      </c>
      <c r="AK29" s="27">
        <v>308.970135696846</v>
      </c>
      <c r="AL29" s="27">
        <v>1123.2307845396399</v>
      </c>
      <c r="AM29" s="27">
        <v>236.930703120283</v>
      </c>
      <c r="AN29" s="27">
        <v>1877.9650759707199</v>
      </c>
      <c r="AO29" s="27">
        <v>0</v>
      </c>
      <c r="AP29" s="27">
        <v>1685.8489422386799</v>
      </c>
      <c r="AQ29" s="27">
        <v>187.31653490983601</v>
      </c>
      <c r="AR29" s="27">
        <v>1873.16547714851</v>
      </c>
      <c r="AS29" s="27">
        <v>148.486760229217</v>
      </c>
      <c r="AT29" s="27">
        <v>1442.6382403227001</v>
      </c>
      <c r="AU29" s="27">
        <v>6.0984236980880402</v>
      </c>
      <c r="AV29" s="27">
        <v>8723.4351519520005</v>
      </c>
      <c r="AW29" s="27">
        <v>38.425159072967404</v>
      </c>
      <c r="AX29" s="27">
        <v>412.59595749643103</v>
      </c>
      <c r="AY29" s="27">
        <v>957.82206592822797</v>
      </c>
      <c r="AZ29" s="27">
        <v>4.3727801686337404</v>
      </c>
      <c r="BA29" s="27">
        <v>0</v>
      </c>
      <c r="BB29" s="27">
        <v>292.24948264631701</v>
      </c>
      <c r="BC29" s="27">
        <v>11885.477680038101</v>
      </c>
      <c r="BD29" s="27">
        <v>10072.5110089585</v>
      </c>
      <c r="BE29" s="27">
        <v>1812.96667107965</v>
      </c>
      <c r="BF29" s="27">
        <v>3.1193170494198998</v>
      </c>
      <c r="BG29" s="27">
        <v>0.174115945267723</v>
      </c>
      <c r="BH29" s="27">
        <v>137.821429442175</v>
      </c>
      <c r="BI29" s="27">
        <v>57.143513311176797</v>
      </c>
      <c r="BJ29" s="27">
        <v>3259.15818010979</v>
      </c>
      <c r="BK29" s="27">
        <v>87.806169065295293</v>
      </c>
      <c r="BL29" s="27">
        <v>14.6184801466955</v>
      </c>
      <c r="BM29" s="27">
        <v>4656.7977844309498</v>
      </c>
      <c r="BN29" s="27">
        <v>132.88863795830699</v>
      </c>
      <c r="BO29" s="27">
        <v>18.079007368926899</v>
      </c>
      <c r="BP29" s="27">
        <v>125.625136462573</v>
      </c>
      <c r="BQ29" s="27">
        <v>0.60400661557234703</v>
      </c>
      <c r="BR29" s="27">
        <v>953.99969363937896</v>
      </c>
      <c r="BS29" s="27">
        <v>351.61052440464499</v>
      </c>
      <c r="BT29" s="27">
        <v>0</v>
      </c>
      <c r="BU29" s="27">
        <v>420.80234657546799</v>
      </c>
      <c r="BV29" s="27">
        <v>1273.7708652287899</v>
      </c>
      <c r="BW29" s="27">
        <v>7309.3563646010098</v>
      </c>
      <c r="BX29" s="27">
        <v>26995.7702782673</v>
      </c>
      <c r="BY29" s="27">
        <v>1029.5636393472901</v>
      </c>
      <c r="BZ29" s="27"/>
      <c r="CA29" s="51">
        <f t="shared" si="0"/>
        <v>1.0171554613591465E-5</v>
      </c>
      <c r="CB29" s="51">
        <f t="shared" si="1"/>
        <v>1.0367164334914345E-5</v>
      </c>
      <c r="CC29" s="51">
        <f t="shared" si="2"/>
        <v>1.7788466438691843E-5</v>
      </c>
      <c r="CD29" s="51">
        <f t="shared" si="3"/>
        <v>5.1067113026590444E-5</v>
      </c>
      <c r="CE29" s="51">
        <f t="shared" si="4"/>
        <v>5.8237128511992523E-5</v>
      </c>
      <c r="CF29" s="51">
        <f t="shared" si="5"/>
        <v>1.4883496083917512E-5</v>
      </c>
      <c r="CG29" s="51">
        <f t="shared" si="6"/>
        <v>1.0651421576429568E-5</v>
      </c>
      <c r="CH29" s="105">
        <f t="shared" si="7"/>
        <v>1.4704412568735438E-5</v>
      </c>
      <c r="CI29" s="105">
        <f t="shared" si="8"/>
        <v>1.4636828978951007E-5</v>
      </c>
      <c r="CJ29" s="105">
        <f t="shared" si="9"/>
        <v>1.444366872205168E-5</v>
      </c>
      <c r="CK29" s="105">
        <f t="shared" si="10"/>
        <v>1.7931311236549569E-5</v>
      </c>
      <c r="CL29" s="104">
        <f t="shared" si="12"/>
        <v>1.4772661286025039E-5</v>
      </c>
      <c r="CM29" s="104">
        <f t="shared" si="13"/>
        <v>1.4580378026521035E-5</v>
      </c>
      <c r="CN29" s="105">
        <f t="shared" si="11"/>
        <v>1.4595241173687185E-5</v>
      </c>
    </row>
    <row r="30" spans="1:92" x14ac:dyDescent="0.3">
      <c r="A30" s="29" t="s">
        <v>29</v>
      </c>
      <c r="B30" s="27">
        <v>4203.5613050000002</v>
      </c>
      <c r="C30" s="27">
        <v>69.012155000000007</v>
      </c>
      <c r="D30" s="27">
        <v>58.450265000000002</v>
      </c>
      <c r="E30" s="27">
        <v>428.60081000000002</v>
      </c>
      <c r="F30" s="27">
        <v>363.22091599999999</v>
      </c>
      <c r="G30" s="27">
        <v>31.923707</v>
      </c>
      <c r="H30" s="27">
        <v>992.05532900000003</v>
      </c>
      <c r="I30" s="96">
        <v>29.418599059999998</v>
      </c>
      <c r="J30" s="96">
        <v>16.510652109999999</v>
      </c>
      <c r="K30" s="96">
        <v>62.86344107</v>
      </c>
      <c r="L30" s="96">
        <v>40.866773299999998</v>
      </c>
      <c r="M30" s="96">
        <v>9.6674784999999996</v>
      </c>
      <c r="N30" s="96">
        <v>3.29518836</v>
      </c>
      <c r="O30" s="96">
        <v>8.6190689799999998</v>
      </c>
      <c r="Q30" s="29" t="s">
        <v>29</v>
      </c>
      <c r="R30" s="27">
        <v>12.401028605485299</v>
      </c>
      <c r="S30" s="100">
        <v>9.6674278235052693</v>
      </c>
      <c r="T30" s="27">
        <v>29.418397927843799</v>
      </c>
      <c r="U30" s="27">
        <v>29.418397927843799</v>
      </c>
      <c r="V30" s="27">
        <v>36.5340339683925</v>
      </c>
      <c r="W30" s="27">
        <v>16.5105464925762</v>
      </c>
      <c r="X30" s="100">
        <v>3.2951735023460502</v>
      </c>
      <c r="Y30" s="27">
        <v>88.236637528221195</v>
      </c>
      <c r="Z30" s="27">
        <v>4203.5359147358004</v>
      </c>
      <c r="AA30" s="27">
        <v>35.561627112408203</v>
      </c>
      <c r="AB30" s="27">
        <v>14.994206842919301</v>
      </c>
      <c r="AC30" s="27">
        <v>7.5573907123622899</v>
      </c>
      <c r="AD30" s="27">
        <v>0.66007016435496502</v>
      </c>
      <c r="AE30" s="27">
        <v>62.863040287810399</v>
      </c>
      <c r="AF30" s="27">
        <v>62.863040287810399</v>
      </c>
      <c r="AG30" s="27">
        <v>55878.480060767601</v>
      </c>
      <c r="AH30" s="27">
        <v>0</v>
      </c>
      <c r="AI30" s="27">
        <v>10.900133511207599</v>
      </c>
      <c r="AJ30" s="27">
        <v>2.5462582457157898</v>
      </c>
      <c r="AK30" s="27">
        <v>8.4439822207688806</v>
      </c>
      <c r="AL30" s="27">
        <v>40.866659527865203</v>
      </c>
      <c r="AM30" s="27">
        <v>8.6189885651516001</v>
      </c>
      <c r="AN30" s="27">
        <v>69.011736714484897</v>
      </c>
      <c r="AO30" s="27">
        <v>0</v>
      </c>
      <c r="AP30" s="27">
        <v>52.604895816178598</v>
      </c>
      <c r="AQ30" s="27">
        <v>5.8449872762093698</v>
      </c>
      <c r="AR30" s="27">
        <v>58.4498830923879</v>
      </c>
      <c r="AS30" s="27">
        <v>5.1554702483206203</v>
      </c>
      <c r="AT30" s="27">
        <v>44.781935721676902</v>
      </c>
      <c r="AU30" s="27">
        <v>0.21167558585514501</v>
      </c>
      <c r="AV30" s="27">
        <v>294.75918317171897</v>
      </c>
      <c r="AW30" s="27">
        <v>1.21025966699184</v>
      </c>
      <c r="AX30" s="27">
        <v>12.692587191036001</v>
      </c>
      <c r="AY30" s="27">
        <v>35.346116179059401</v>
      </c>
      <c r="AZ30" s="27">
        <v>0.15830672476947899</v>
      </c>
      <c r="BA30" s="27">
        <v>0</v>
      </c>
      <c r="BB30" s="27">
        <v>8.9709662143884596</v>
      </c>
      <c r="BC30" s="27">
        <v>428.612869674406</v>
      </c>
      <c r="BD30" s="27">
        <v>363.23337411142802</v>
      </c>
      <c r="BE30" s="27">
        <v>65.379495562977695</v>
      </c>
      <c r="BF30" s="27">
        <v>9.4934441888920099E-2</v>
      </c>
      <c r="BG30" s="27">
        <v>1.15341424595534E-2</v>
      </c>
      <c r="BH30" s="27">
        <v>4.9030413368056101</v>
      </c>
      <c r="BI30" s="27">
        <v>1.8156499966599899</v>
      </c>
      <c r="BJ30" s="27">
        <v>119.102986350303</v>
      </c>
      <c r="BK30" s="27">
        <v>2.86561536028483</v>
      </c>
      <c r="BL30" s="27">
        <v>1.0514033993408101</v>
      </c>
      <c r="BM30" s="27">
        <v>170.175668072554</v>
      </c>
      <c r="BN30" s="27">
        <v>5.5676436493387103</v>
      </c>
      <c r="BO30" s="27">
        <v>0.55589209445813104</v>
      </c>
      <c r="BP30" s="27">
        <v>4.0103777354784302</v>
      </c>
      <c r="BQ30" s="27">
        <v>5.6359619094120801E-2</v>
      </c>
      <c r="BR30" s="27">
        <v>31.923498508639302</v>
      </c>
      <c r="BS30" s="27">
        <v>11.677783239516801</v>
      </c>
      <c r="BT30" s="27">
        <v>0</v>
      </c>
      <c r="BU30" s="27">
        <v>46.454953095997197</v>
      </c>
      <c r="BV30" s="27">
        <v>45.241648628066798</v>
      </c>
      <c r="BW30" s="27">
        <v>267.31692599445699</v>
      </c>
      <c r="BX30" s="27">
        <v>992.04939094782196</v>
      </c>
      <c r="BY30" s="27">
        <v>33.826816077877297</v>
      </c>
      <c r="BZ30" s="27"/>
      <c r="CA30" s="51">
        <f t="shared" si="0"/>
        <v>-6.0401793521157715E-6</v>
      </c>
      <c r="CB30" s="51">
        <f t="shared" si="1"/>
        <v>-6.061041205133043E-6</v>
      </c>
      <c r="CC30" s="51">
        <f t="shared" si="2"/>
        <v>-6.5338901731563378E-6</v>
      </c>
      <c r="CD30" s="51">
        <f t="shared" si="3"/>
        <v>2.8137311280338757E-5</v>
      </c>
      <c r="CE30" s="51">
        <f t="shared" si="4"/>
        <v>3.4298992374194033E-5</v>
      </c>
      <c r="CF30" s="51">
        <f t="shared" si="5"/>
        <v>-6.530925769321196E-6</v>
      </c>
      <c r="CG30" s="51">
        <f t="shared" si="6"/>
        <v>-5.9856058472589029E-6</v>
      </c>
      <c r="CH30" s="105">
        <f t="shared" si="7"/>
        <v>-6.8369046326516356E-6</v>
      </c>
      <c r="CI30" s="105">
        <f t="shared" si="8"/>
        <v>-6.3969262446518931E-6</v>
      </c>
      <c r="CJ30" s="105">
        <f t="shared" si="9"/>
        <v>-6.3754414772612364E-6</v>
      </c>
      <c r="CK30" s="105">
        <f t="shared" si="10"/>
        <v>-2.783976458349567E-6</v>
      </c>
      <c r="CL30" s="104">
        <f t="shared" si="12"/>
        <v>-5.2419557726804902E-6</v>
      </c>
      <c r="CM30" s="104">
        <f t="shared" si="13"/>
        <v>-4.508893673628409E-6</v>
      </c>
      <c r="CN30" s="105">
        <f t="shared" si="11"/>
        <v>-9.3298764154585607E-6</v>
      </c>
    </row>
    <row r="31" spans="1:92" x14ac:dyDescent="0.3">
      <c r="A31" s="29" t="s">
        <v>30</v>
      </c>
      <c r="B31" s="27">
        <v>17319.709046</v>
      </c>
      <c r="C31" s="27">
        <v>283.72969023000002</v>
      </c>
      <c r="D31" s="27">
        <v>209.08233906999999</v>
      </c>
      <c r="E31" s="27">
        <v>1737.5894122</v>
      </c>
      <c r="F31" s="27">
        <v>1472.5341834999999</v>
      </c>
      <c r="G31" s="27">
        <v>121.82445439</v>
      </c>
      <c r="H31" s="27">
        <v>4078.6513540999999</v>
      </c>
      <c r="I31" s="96">
        <v>120.70843195</v>
      </c>
      <c r="J31" s="96">
        <v>60.223388360000001</v>
      </c>
      <c r="K31" s="96">
        <v>288.44404492000001</v>
      </c>
      <c r="L31" s="96">
        <v>177.04704502999999</v>
      </c>
      <c r="M31" s="96">
        <v>50.678652919999998</v>
      </c>
      <c r="N31" s="96">
        <v>31.76968797</v>
      </c>
      <c r="O31" s="96">
        <v>36.462834209999997</v>
      </c>
      <c r="Q31" s="29" t="s">
        <v>30</v>
      </c>
      <c r="R31" s="27">
        <v>72.873201052803694</v>
      </c>
      <c r="S31" s="100">
        <v>50.676945360432597</v>
      </c>
      <c r="T31" s="27">
        <v>120.704180941063</v>
      </c>
      <c r="U31" s="27">
        <v>120.704180941063</v>
      </c>
      <c r="V31" s="27">
        <v>149.68453216800799</v>
      </c>
      <c r="W31" s="27">
        <v>60.221205772397497</v>
      </c>
      <c r="X31" s="100">
        <v>31.7686945718958</v>
      </c>
      <c r="Y31" s="27">
        <v>363.596489446264</v>
      </c>
      <c r="Z31" s="27">
        <v>17319.071136537699</v>
      </c>
      <c r="AA31" s="27">
        <v>156.88569932656901</v>
      </c>
      <c r="AB31" s="27">
        <v>54.679797896214701</v>
      </c>
      <c r="AC31" s="27">
        <v>42.027533367269903</v>
      </c>
      <c r="AD31" s="27">
        <v>2.36240185923723</v>
      </c>
      <c r="AE31" s="27">
        <v>288.43406893949202</v>
      </c>
      <c r="AF31" s="27">
        <v>288.43406893949202</v>
      </c>
      <c r="AG31" s="27">
        <v>270364.91667562799</v>
      </c>
      <c r="AH31" s="27">
        <v>0</v>
      </c>
      <c r="AI31" s="27">
        <v>60.585477592689102</v>
      </c>
      <c r="AJ31" s="27">
        <v>15.3749244383965</v>
      </c>
      <c r="AK31" s="27">
        <v>35.418861570961496</v>
      </c>
      <c r="AL31" s="27">
        <v>177.041379723658</v>
      </c>
      <c r="AM31" s="27">
        <v>36.461593834936998</v>
      </c>
      <c r="AN31" s="27">
        <v>283.71922482569698</v>
      </c>
      <c r="AO31" s="27">
        <v>0</v>
      </c>
      <c r="AP31" s="27">
        <v>188.16449193163399</v>
      </c>
      <c r="AQ31" s="27">
        <v>20.9071409838125</v>
      </c>
      <c r="AR31" s="27">
        <v>209.071632915447</v>
      </c>
      <c r="AS31" s="27">
        <v>21.541604463854501</v>
      </c>
      <c r="AT31" s="27">
        <v>191.03195412409201</v>
      </c>
      <c r="AU31" s="27">
        <v>0.77694658543736905</v>
      </c>
      <c r="AV31" s="27">
        <v>1206.7787268970501</v>
      </c>
      <c r="AW31" s="27">
        <v>3.1792819842700202</v>
      </c>
      <c r="AX31" s="27">
        <v>29.930281801837499</v>
      </c>
      <c r="AY31" s="27">
        <v>151.217457283795</v>
      </c>
      <c r="AZ31" s="27">
        <v>0.647824118443316</v>
      </c>
      <c r="BA31" s="27">
        <v>0</v>
      </c>
      <c r="BB31" s="27">
        <v>20.930065842137999</v>
      </c>
      <c r="BC31" s="27">
        <v>1737.55875223008</v>
      </c>
      <c r="BD31" s="27">
        <v>1472.5137071819299</v>
      </c>
      <c r="BE31" s="27">
        <v>265.04504504814298</v>
      </c>
      <c r="BF31" s="27">
        <v>0.212044845318209</v>
      </c>
      <c r="BG31" s="27">
        <v>9.8494224453115897E-2</v>
      </c>
      <c r="BH31" s="27">
        <v>19.2163320436294</v>
      </c>
      <c r="BI31" s="27">
        <v>4.9480307502879697</v>
      </c>
      <c r="BJ31" s="27">
        <v>498.30539559075601</v>
      </c>
      <c r="BK31" s="27">
        <v>8.6552863059905008</v>
      </c>
      <c r="BL31" s="27">
        <v>9.4232044243456397</v>
      </c>
      <c r="BM31" s="27">
        <v>711.95693746479401</v>
      </c>
      <c r="BN31" s="27">
        <v>19.444777469354399</v>
      </c>
      <c r="BO31" s="27">
        <v>1.30775429366667</v>
      </c>
      <c r="BP31" s="27">
        <v>11.1394842782894</v>
      </c>
      <c r="BQ31" s="27">
        <v>0.56888534448541295</v>
      </c>
      <c r="BR31" s="27">
        <v>121.819019310945</v>
      </c>
      <c r="BS31" s="27">
        <v>51.051335281344997</v>
      </c>
      <c r="BT31" s="27">
        <v>0</v>
      </c>
      <c r="BU31" s="27">
        <v>142.209735168142</v>
      </c>
      <c r="BV31" s="27">
        <v>188.37425193156099</v>
      </c>
      <c r="BW31" s="27">
        <v>1067.6662043526401</v>
      </c>
      <c r="BX31" s="27">
        <v>4078.50029963017</v>
      </c>
      <c r="BY31" s="27">
        <v>144.21119417083</v>
      </c>
      <c r="BZ31" s="27"/>
      <c r="CA31" s="51">
        <f t="shared" si="0"/>
        <v>-3.6831419084841158E-5</v>
      </c>
      <c r="CB31" s="51">
        <f t="shared" si="1"/>
        <v>-3.6885122225136489E-5</v>
      </c>
      <c r="CC31" s="51">
        <f t="shared" si="2"/>
        <v>-5.1205446622668782E-5</v>
      </c>
      <c r="CD31" s="51">
        <f t="shared" si="3"/>
        <v>-1.7645117830876449E-5</v>
      </c>
      <c r="CE31" s="51">
        <f t="shared" si="4"/>
        <v>-1.3905495912717204E-5</v>
      </c>
      <c r="CF31" s="51">
        <f t="shared" si="5"/>
        <v>-4.4614023368454026E-5</v>
      </c>
      <c r="CG31" s="51">
        <f t="shared" si="6"/>
        <v>-3.703539643760973E-5</v>
      </c>
      <c r="CH31" s="105">
        <f t="shared" si="7"/>
        <v>-3.5217166425994905E-5</v>
      </c>
      <c r="CI31" s="105">
        <f t="shared" si="8"/>
        <v>-3.6241527784153093E-5</v>
      </c>
      <c r="CJ31" s="105">
        <f t="shared" si="9"/>
        <v>-3.4585496506801739E-5</v>
      </c>
      <c r="CK31" s="105">
        <f t="shared" si="10"/>
        <v>-3.1998875445991403E-5</v>
      </c>
      <c r="CL31" s="104">
        <f t="shared" si="12"/>
        <v>-3.3693862583435388E-5</v>
      </c>
      <c r="CM31" s="104">
        <f t="shared" si="13"/>
        <v>-3.1268739722520718E-5</v>
      </c>
      <c r="CN31" s="105">
        <f t="shared" si="11"/>
        <v>-3.4017516462239006E-5</v>
      </c>
    </row>
    <row r="32" spans="1:92" x14ac:dyDescent="0.3">
      <c r="A32" s="29" t="s">
        <v>31</v>
      </c>
      <c r="B32" s="27">
        <v>167918.28674000001</v>
      </c>
      <c r="C32" s="27">
        <v>2760.8309359999998</v>
      </c>
      <c r="D32" s="27">
        <v>2541.4029580000001</v>
      </c>
      <c r="E32" s="27">
        <v>17305.584169000002</v>
      </c>
      <c r="F32" s="27">
        <v>14665.749782000001</v>
      </c>
      <c r="G32" s="27">
        <v>1338.4054430000001</v>
      </c>
      <c r="H32" s="27">
        <v>39686.973167999997</v>
      </c>
      <c r="I32" s="96">
        <v>1146.4989358</v>
      </c>
      <c r="J32" s="96">
        <v>307.83085996</v>
      </c>
      <c r="K32" s="96">
        <v>1718.3802682</v>
      </c>
      <c r="L32" s="96">
        <v>1576.0940038000001</v>
      </c>
      <c r="M32" s="96">
        <v>350.24311258</v>
      </c>
      <c r="N32" s="96">
        <v>186.06665344999999</v>
      </c>
      <c r="O32" s="96">
        <v>332.45732886000002</v>
      </c>
      <c r="Q32" s="29" t="s">
        <v>31</v>
      </c>
      <c r="R32" s="27">
        <v>555.10251612923298</v>
      </c>
      <c r="S32" s="100">
        <v>350.24309904579701</v>
      </c>
      <c r="T32" s="27">
        <v>1146.49887150173</v>
      </c>
      <c r="U32" s="27">
        <v>1146.49887150173</v>
      </c>
      <c r="V32" s="27">
        <v>1566.4960069602</v>
      </c>
      <c r="W32" s="27">
        <v>307.83085345435802</v>
      </c>
      <c r="X32" s="100">
        <v>186.06662751659599</v>
      </c>
      <c r="Y32" s="27">
        <v>4049.3336406311901</v>
      </c>
      <c r="Z32" s="27">
        <v>167918.26748167901</v>
      </c>
      <c r="AA32" s="27">
        <v>1333.8362371957301</v>
      </c>
      <c r="AB32" s="27">
        <v>535.13566867659097</v>
      </c>
      <c r="AC32" s="27">
        <v>380.60882930449998</v>
      </c>
      <c r="AD32" s="27">
        <v>230.172283072856</v>
      </c>
      <c r="AE32" s="27">
        <v>1718.38032313086</v>
      </c>
      <c r="AF32" s="27">
        <v>1718.38032313086</v>
      </c>
      <c r="AG32" s="27">
        <v>5882923.0085720103</v>
      </c>
      <c r="AH32" s="27">
        <v>0</v>
      </c>
      <c r="AI32" s="27">
        <v>527.95450139529498</v>
      </c>
      <c r="AJ32" s="27">
        <v>92.570522014921806</v>
      </c>
      <c r="AK32" s="27">
        <v>457.42650521206701</v>
      </c>
      <c r="AL32" s="27">
        <v>1576.0988232787299</v>
      </c>
      <c r="AM32" s="27">
        <v>332.45727309983999</v>
      </c>
      <c r="AN32" s="27">
        <v>2760.8307819715901</v>
      </c>
      <c r="AO32" s="27">
        <v>0</v>
      </c>
      <c r="AP32" s="27">
        <v>2287.26244624326</v>
      </c>
      <c r="AQ32" s="27">
        <v>254.140294010394</v>
      </c>
      <c r="AR32" s="27">
        <v>2541.4027402536599</v>
      </c>
      <c r="AS32" s="27">
        <v>219.832918989147</v>
      </c>
      <c r="AT32" s="27">
        <v>2135.80861741536</v>
      </c>
      <c r="AU32" s="27">
        <v>8.6172947182989095</v>
      </c>
      <c r="AV32" s="27">
        <v>12914.939653670999</v>
      </c>
      <c r="AW32" s="27">
        <v>50.365122605267899</v>
      </c>
      <c r="AX32" s="27">
        <v>531.16461738520798</v>
      </c>
      <c r="AY32" s="27">
        <v>1420.3011365582499</v>
      </c>
      <c r="AZ32" s="27">
        <v>6.3867218958977396</v>
      </c>
      <c r="BA32" s="27">
        <v>0</v>
      </c>
      <c r="BB32" s="27">
        <v>375.615282550968</v>
      </c>
      <c r="BC32" s="27">
        <v>17306.195435048499</v>
      </c>
      <c r="BD32" s="27">
        <v>14666.3611568872</v>
      </c>
      <c r="BE32" s="27">
        <v>2639.8342781613401</v>
      </c>
      <c r="BF32" s="27">
        <v>3.9831157266125401</v>
      </c>
      <c r="BG32" s="27">
        <v>0.42083504826633999</v>
      </c>
      <c r="BH32" s="27">
        <v>198.54394957356999</v>
      </c>
      <c r="BI32" s="27">
        <v>75.403813905873605</v>
      </c>
      <c r="BJ32" s="27">
        <v>4795.6264245023804</v>
      </c>
      <c r="BK32" s="27">
        <v>118.274964140721</v>
      </c>
      <c r="BL32" s="27">
        <v>37.9755041406328</v>
      </c>
      <c r="BM32" s="27">
        <v>6852.06793161923</v>
      </c>
      <c r="BN32" s="27">
        <v>196.74004375401501</v>
      </c>
      <c r="BO32" s="27">
        <v>23.265889444743902</v>
      </c>
      <c r="BP32" s="27">
        <v>166.36822403346599</v>
      </c>
      <c r="BQ32" s="27">
        <v>1.98032903782139</v>
      </c>
      <c r="BR32" s="27">
        <v>1338.40542175737</v>
      </c>
      <c r="BS32" s="27">
        <v>520.555015000764</v>
      </c>
      <c r="BT32" s="27">
        <v>0</v>
      </c>
      <c r="BU32" s="27">
        <v>622.99295949632904</v>
      </c>
      <c r="BV32" s="27">
        <v>1885.8023184543399</v>
      </c>
      <c r="BW32" s="27">
        <v>10821.415690509701</v>
      </c>
      <c r="BX32" s="27">
        <v>39686.970020042201</v>
      </c>
      <c r="BY32" s="27">
        <v>1524.2564246587499</v>
      </c>
      <c r="BZ32" s="27"/>
      <c r="CA32" s="51">
        <f t="shared" si="0"/>
        <v>-1.1468864633415795E-7</v>
      </c>
      <c r="CB32" s="51">
        <f t="shared" si="1"/>
        <v>-5.579059829998962E-8</v>
      </c>
      <c r="CC32" s="51">
        <f t="shared" si="2"/>
        <v>-8.5679580861025371E-8</v>
      </c>
      <c r="CD32" s="51">
        <f t="shared" si="3"/>
        <v>3.5321896246227911E-5</v>
      </c>
      <c r="CE32" s="51">
        <f t="shared" si="4"/>
        <v>4.1687257473176598E-5</v>
      </c>
      <c r="CF32" s="51">
        <f t="shared" si="5"/>
        <v>-1.5871595685811219E-8</v>
      </c>
      <c r="CG32" s="51">
        <f t="shared" si="6"/>
        <v>-7.9319674550763117E-8</v>
      </c>
      <c r="CH32" s="105">
        <f t="shared" si="7"/>
        <v>-5.608227620834048E-8</v>
      </c>
      <c r="CI32" s="105">
        <f t="shared" si="8"/>
        <v>-2.1133819974948125E-8</v>
      </c>
      <c r="CJ32" s="105">
        <f t="shared" si="9"/>
        <v>3.1966649627420771E-8</v>
      </c>
      <c r="CK32" s="105">
        <f t="shared" si="10"/>
        <v>3.0578624867517329E-6</v>
      </c>
      <c r="CL32" s="104">
        <f t="shared" si="12"/>
        <v>-3.8642310172518961E-8</v>
      </c>
      <c r="CM32" s="104">
        <f t="shared" si="13"/>
        <v>-1.3937695725138217E-7</v>
      </c>
      <c r="CN32" s="105">
        <f t="shared" si="11"/>
        <v>-1.6772125377627403E-7</v>
      </c>
    </row>
    <row r="33" spans="1:92" x14ac:dyDescent="0.3">
      <c r="A33" s="29" t="s">
        <v>32</v>
      </c>
      <c r="B33" s="27">
        <v>43909.000185999997</v>
      </c>
      <c r="C33" s="27">
        <v>720.19193328999995</v>
      </c>
      <c r="D33" s="27">
        <v>575.61529275999999</v>
      </c>
      <c r="E33" s="27">
        <v>4445.8204447999997</v>
      </c>
      <c r="F33" s="27">
        <v>3767.6439638000002</v>
      </c>
      <c r="G33" s="27">
        <v>322.76058325000002</v>
      </c>
      <c r="H33" s="27">
        <v>10352.918893</v>
      </c>
      <c r="I33" s="96">
        <v>282.96668574</v>
      </c>
      <c r="J33" s="96">
        <v>154.45571662</v>
      </c>
      <c r="K33" s="96">
        <v>622.31957219000003</v>
      </c>
      <c r="L33" s="96">
        <v>398.50362252999997</v>
      </c>
      <c r="M33" s="96">
        <v>99.362135109999997</v>
      </c>
      <c r="N33" s="96">
        <v>42.258863699999999</v>
      </c>
      <c r="O33" s="96">
        <v>83.539038680000004</v>
      </c>
      <c r="Q33" s="29" t="s">
        <v>32</v>
      </c>
      <c r="R33" s="27">
        <v>151.52375114186199</v>
      </c>
      <c r="S33" s="100">
        <v>99.363512848888405</v>
      </c>
      <c r="T33" s="27">
        <v>282.97141820712102</v>
      </c>
      <c r="U33" s="27">
        <v>282.97141820712102</v>
      </c>
      <c r="V33" s="27">
        <v>386.90954163621501</v>
      </c>
      <c r="W33" s="27">
        <v>154.458551462706</v>
      </c>
      <c r="X33" s="100">
        <v>42.259209998026897</v>
      </c>
      <c r="Y33" s="27">
        <v>936.36418189462199</v>
      </c>
      <c r="Z33" s="27">
        <v>43909.7184780268</v>
      </c>
      <c r="AA33" s="27">
        <v>386.84751027115499</v>
      </c>
      <c r="AB33" s="27">
        <v>152.61434527838799</v>
      </c>
      <c r="AC33" s="27">
        <v>90.160822913898997</v>
      </c>
      <c r="AD33" s="27">
        <v>6.6774803192891499</v>
      </c>
      <c r="AE33" s="27">
        <v>622.32922447379997</v>
      </c>
      <c r="AF33" s="27">
        <v>622.32922447379997</v>
      </c>
      <c r="AG33" s="27">
        <v>527491.21036358504</v>
      </c>
      <c r="AH33" s="27">
        <v>0</v>
      </c>
      <c r="AI33" s="27">
        <v>130.011136331057</v>
      </c>
      <c r="AJ33" s="27">
        <v>31.489022288404001</v>
      </c>
      <c r="AK33" s="27">
        <v>90.178007251935398</v>
      </c>
      <c r="AL33" s="27">
        <v>398.51120990905503</v>
      </c>
      <c r="AM33" s="27">
        <v>83.540378764485297</v>
      </c>
      <c r="AN33" s="27">
        <v>720.20390235751199</v>
      </c>
      <c r="AO33" s="27">
        <v>0</v>
      </c>
      <c r="AP33" s="27">
        <v>518.06148274343104</v>
      </c>
      <c r="AQ33" s="27">
        <v>57.562335445603701</v>
      </c>
      <c r="AR33" s="27">
        <v>575.62381818903498</v>
      </c>
      <c r="AS33" s="27">
        <v>54.981904006151801</v>
      </c>
      <c r="AT33" s="27">
        <v>481.17178947269298</v>
      </c>
      <c r="AU33" s="27">
        <v>2.1255703583502799</v>
      </c>
      <c r="AV33" s="27">
        <v>3120.8041805110201</v>
      </c>
      <c r="AW33" s="27">
        <v>11.0614307418001</v>
      </c>
      <c r="AX33" s="27">
        <v>113.057360870274</v>
      </c>
      <c r="AY33" s="27">
        <v>373.49875607345803</v>
      </c>
      <c r="AZ33" s="27">
        <v>1.64735888770206</v>
      </c>
      <c r="BA33" s="27">
        <v>0</v>
      </c>
      <c r="BB33" s="27">
        <v>79.713711711833795</v>
      </c>
      <c r="BC33" s="27">
        <v>4446.02408510442</v>
      </c>
      <c r="BD33" s="27">
        <v>3767.8366952992501</v>
      </c>
      <c r="BE33" s="27">
        <v>678.18738980516605</v>
      </c>
      <c r="BF33" s="27">
        <v>0.83540054061299496</v>
      </c>
      <c r="BG33" s="27">
        <v>0.164359673890661</v>
      </c>
      <c r="BH33" s="27">
        <v>50.288918992267199</v>
      </c>
      <c r="BI33" s="27">
        <v>16.7487572123657</v>
      </c>
      <c r="BJ33" s="27">
        <v>1248.8342423679801</v>
      </c>
      <c r="BK33" s="27">
        <v>27.165412085296801</v>
      </c>
      <c r="BL33" s="27">
        <v>15.3668341973908</v>
      </c>
      <c r="BM33" s="27">
        <v>1784.32471591681</v>
      </c>
      <c r="BN33" s="27">
        <v>55.882792911111999</v>
      </c>
      <c r="BO33" s="27">
        <v>4.9488564948053497</v>
      </c>
      <c r="BP33" s="27">
        <v>37.176171989175302</v>
      </c>
      <c r="BQ33" s="27">
        <v>0.87883718522682697</v>
      </c>
      <c r="BR33" s="27">
        <v>322.76540643119</v>
      </c>
      <c r="BS33" s="27">
        <v>126.60623636090401</v>
      </c>
      <c r="BT33" s="27">
        <v>0</v>
      </c>
      <c r="BU33" s="27">
        <v>447.93838946952098</v>
      </c>
      <c r="BV33" s="27">
        <v>481.88523816151002</v>
      </c>
      <c r="BW33" s="27">
        <v>2805.7672095560001</v>
      </c>
      <c r="BX33" s="27">
        <v>10353.0879174203</v>
      </c>
      <c r="BY33" s="27">
        <v>363.38115450081602</v>
      </c>
      <c r="BZ33" s="27"/>
      <c r="CA33" s="51">
        <f t="shared" si="0"/>
        <v>1.6358651387179494E-5</v>
      </c>
      <c r="CB33" s="51">
        <f t="shared" si="1"/>
        <v>1.6619274611093672E-5</v>
      </c>
      <c r="CC33" s="51">
        <f t="shared" si="2"/>
        <v>1.4810984249760135E-5</v>
      </c>
      <c r="CD33" s="51">
        <f t="shared" si="3"/>
        <v>4.5804887297803032E-5</v>
      </c>
      <c r="CE33" s="51">
        <f t="shared" si="4"/>
        <v>5.1154382181999974E-5</v>
      </c>
      <c r="CF33" s="51">
        <f t="shared" si="5"/>
        <v>1.4943526069417651E-5</v>
      </c>
      <c r="CG33" s="51">
        <f t="shared" si="6"/>
        <v>1.6326257555666867E-5</v>
      </c>
      <c r="CH33" s="105">
        <f t="shared" si="7"/>
        <v>1.6724467435592868E-5</v>
      </c>
      <c r="CI33" s="105">
        <f t="shared" si="8"/>
        <v>1.8353757102874387E-5</v>
      </c>
      <c r="CJ33" s="105">
        <f t="shared" si="9"/>
        <v>1.5510172315439226E-5</v>
      </c>
      <c r="CK33" s="105">
        <f t="shared" si="10"/>
        <v>1.9039673985603342E-5</v>
      </c>
      <c r="CL33" s="104">
        <f t="shared" si="12"/>
        <v>1.3865834171968364E-5</v>
      </c>
      <c r="CM33" s="104">
        <f t="shared" si="13"/>
        <v>8.1946838267159657E-6</v>
      </c>
      <c r="CN33" s="105">
        <f t="shared" si="11"/>
        <v>1.6041416162636125E-5</v>
      </c>
    </row>
    <row r="34" spans="1:92" x14ac:dyDescent="0.3">
      <c r="A34" s="29" t="s">
        <v>33</v>
      </c>
      <c r="B34" s="27">
        <v>404045.76873000001</v>
      </c>
      <c r="C34" s="27">
        <v>6639.7207779</v>
      </c>
      <c r="D34" s="27">
        <v>5940.2484519999998</v>
      </c>
      <c r="E34" s="27">
        <v>41484.601541999997</v>
      </c>
      <c r="F34" s="27">
        <v>35156.440087000003</v>
      </c>
      <c r="G34" s="27">
        <v>3166.9904047</v>
      </c>
      <c r="H34" s="27">
        <v>95446.151448999997</v>
      </c>
      <c r="I34" s="96">
        <v>2927.7237212</v>
      </c>
      <c r="J34" s="96">
        <v>1620.0000551999999</v>
      </c>
      <c r="K34" s="96">
        <v>6349.9512034999998</v>
      </c>
      <c r="L34" s="96">
        <v>4095.8397888999998</v>
      </c>
      <c r="M34" s="96">
        <v>995.96529767000004</v>
      </c>
      <c r="N34" s="96">
        <v>384.05448426999999</v>
      </c>
      <c r="O34" s="96">
        <v>861.14072629999998</v>
      </c>
      <c r="Q34" s="29" t="s">
        <v>33</v>
      </c>
      <c r="R34" s="27">
        <v>1241.97862432631</v>
      </c>
      <c r="S34" s="100">
        <v>996.07172194416398</v>
      </c>
      <c r="T34" s="27">
        <v>2944.7711641247201</v>
      </c>
      <c r="U34" s="27">
        <v>2944.7711641247201</v>
      </c>
      <c r="V34" s="27">
        <v>3485.9382356010101</v>
      </c>
      <c r="W34" s="27">
        <v>1627.59093636229</v>
      </c>
      <c r="X34" s="100">
        <v>384.07924689660399</v>
      </c>
      <c r="Y34" s="27">
        <v>8424.6894525422595</v>
      </c>
      <c r="Z34" s="27">
        <v>404085.72180036397</v>
      </c>
      <c r="AA34" s="27">
        <v>3422.9403657307298</v>
      </c>
      <c r="AB34" s="27">
        <v>1412.66547875592</v>
      </c>
      <c r="AC34" s="27">
        <v>750.61051498713198</v>
      </c>
      <c r="AD34" s="27">
        <v>62.070456659770599</v>
      </c>
      <c r="AE34" s="27">
        <v>6394.4130400243303</v>
      </c>
      <c r="AF34" s="27">
        <v>6394.4130400243303</v>
      </c>
      <c r="AG34" s="27">
        <v>10096682.6913468</v>
      </c>
      <c r="AH34" s="27">
        <v>0</v>
      </c>
      <c r="AI34" s="27">
        <v>1082.4374779023301</v>
      </c>
      <c r="AJ34" s="27">
        <v>256.11808793502001</v>
      </c>
      <c r="AK34" s="27">
        <v>807.87973386755596</v>
      </c>
      <c r="AL34" s="27">
        <v>4121.9683814482696</v>
      </c>
      <c r="AM34" s="27">
        <v>866.42140536915804</v>
      </c>
      <c r="AN34" s="27">
        <v>6640.3800667990899</v>
      </c>
      <c r="AO34" s="27">
        <v>0</v>
      </c>
      <c r="AP34" s="27">
        <v>5346.8870279823996</v>
      </c>
      <c r="AQ34" s="27">
        <v>594.09870617375202</v>
      </c>
      <c r="AR34" s="27">
        <v>5940.9857341561601</v>
      </c>
      <c r="AS34" s="27">
        <v>493.02866300893402</v>
      </c>
      <c r="AT34" s="27">
        <v>4293.0191569157596</v>
      </c>
      <c r="AU34" s="27">
        <v>20.2547065329661</v>
      </c>
      <c r="AV34" s="27">
        <v>28122.241876816399</v>
      </c>
      <c r="AW34" s="27">
        <v>112.138678054012</v>
      </c>
      <c r="AX34" s="27">
        <v>1166.1437722565399</v>
      </c>
      <c r="AY34" s="27">
        <v>3444.5660626300801</v>
      </c>
      <c r="AZ34" s="27">
        <v>15.341863326656499</v>
      </c>
      <c r="BA34" s="27">
        <v>0</v>
      </c>
      <c r="BB34" s="27">
        <v>823.56485696568996</v>
      </c>
      <c r="BC34" s="27">
        <v>41490.189197844797</v>
      </c>
      <c r="BD34" s="27">
        <v>35161.381623980997</v>
      </c>
      <c r="BE34" s="27">
        <v>6328.8075738637599</v>
      </c>
      <c r="BF34" s="27">
        <v>8.6878768056083295</v>
      </c>
      <c r="BG34" s="27">
        <v>1.2667733495915801</v>
      </c>
      <c r="BH34" s="27">
        <v>472.70242984387897</v>
      </c>
      <c r="BI34" s="27">
        <v>168.75050973768799</v>
      </c>
      <c r="BJ34" s="27">
        <v>11574.2355366467</v>
      </c>
      <c r="BK34" s="27">
        <v>268.79324223773898</v>
      </c>
      <c r="BL34" s="27">
        <v>116.765660745706</v>
      </c>
      <c r="BM34" s="27">
        <v>16537.3168857854</v>
      </c>
      <c r="BN34" s="27">
        <v>522.27420876416897</v>
      </c>
      <c r="BO34" s="27">
        <v>51.064159907011202</v>
      </c>
      <c r="BP34" s="27">
        <v>373.34429948353397</v>
      </c>
      <c r="BQ34" s="27">
        <v>6.4443096721049598</v>
      </c>
      <c r="BR34" s="27">
        <v>3167.3494885464702</v>
      </c>
      <c r="BS34" s="27">
        <v>1122.8087298027799</v>
      </c>
      <c r="BT34" s="27">
        <v>0</v>
      </c>
      <c r="BU34" s="27">
        <v>4304.3748315591802</v>
      </c>
      <c r="BV34" s="27">
        <v>4324.79271804564</v>
      </c>
      <c r="BW34" s="27">
        <v>25432.757999093799</v>
      </c>
      <c r="BX34" s="27">
        <v>95455.635837342299</v>
      </c>
      <c r="BY34" s="27">
        <v>3242.5719454022801</v>
      </c>
      <c r="BZ34" s="27"/>
      <c r="CA34" s="51">
        <f t="shared" si="0"/>
        <v>9.8882536227373397E-5</v>
      </c>
      <c r="CB34" s="51">
        <f t="shared" si="1"/>
        <v>9.929467234289848E-5</v>
      </c>
      <c r="CC34" s="51">
        <f t="shared" si="2"/>
        <v>1.2411638370311896E-4</v>
      </c>
      <c r="CD34" s="51">
        <f t="shared" si="3"/>
        <v>1.3469228670649777E-4</v>
      </c>
      <c r="CE34" s="51">
        <f t="shared" si="4"/>
        <v>1.4055851413753487E-4</v>
      </c>
      <c r="CF34" s="51">
        <f t="shared" si="5"/>
        <v>1.1338330736249882E-4</v>
      </c>
      <c r="CG34" s="51">
        <f t="shared" si="6"/>
        <v>9.9368997055576897E-5</v>
      </c>
      <c r="CH34" s="105">
        <f t="shared" si="7"/>
        <v>5.8227635351237404E-3</v>
      </c>
      <c r="CI34" s="105">
        <f t="shared" si="8"/>
        <v>4.6857289528628712E-3</v>
      </c>
      <c r="CJ34" s="105">
        <f t="shared" si="9"/>
        <v>7.0019178257344329E-3</v>
      </c>
      <c r="CK34" s="105">
        <f t="shared" si="10"/>
        <v>6.3793004353051219E-3</v>
      </c>
      <c r="CL34" s="104">
        <f t="shared" si="12"/>
        <v>1.0685540391107495E-4</v>
      </c>
      <c r="CM34" s="104">
        <f t="shared" si="13"/>
        <v>6.4476858409997825E-5</v>
      </c>
      <c r="CN34" s="105">
        <f t="shared" si="11"/>
        <v>6.132190602396846E-3</v>
      </c>
    </row>
    <row r="35" spans="1:92" x14ac:dyDescent="0.3">
      <c r="A35" s="29" t="s">
        <v>34</v>
      </c>
      <c r="B35" s="27">
        <v>119270.55507</v>
      </c>
      <c r="C35" s="27">
        <v>1959.0233049999999</v>
      </c>
      <c r="D35" s="27">
        <v>1703.974577</v>
      </c>
      <c r="E35" s="27">
        <v>12201.631024</v>
      </c>
      <c r="F35" s="27">
        <v>10340.366851000001</v>
      </c>
      <c r="G35" s="27">
        <v>919.72313199999996</v>
      </c>
      <c r="H35" s="27">
        <v>28160.987011000001</v>
      </c>
      <c r="I35" s="96">
        <v>1052.2999124999999</v>
      </c>
      <c r="J35" s="96">
        <v>282.11793626999997</v>
      </c>
      <c r="K35" s="96">
        <v>2101.7786385999998</v>
      </c>
      <c r="L35" s="96">
        <v>2365.0887176000001</v>
      </c>
      <c r="M35" s="96">
        <v>321.61445126000001</v>
      </c>
      <c r="N35" s="96">
        <v>170.21115368</v>
      </c>
      <c r="O35" s="96">
        <v>305.62776846999998</v>
      </c>
      <c r="Q35" s="29" t="s">
        <v>34</v>
      </c>
      <c r="R35" s="27">
        <v>339.139305775781</v>
      </c>
      <c r="S35" s="100">
        <v>321.64874292639399</v>
      </c>
      <c r="T35" s="27">
        <v>1052.4118748252799</v>
      </c>
      <c r="U35" s="27">
        <v>1052.4118748252799</v>
      </c>
      <c r="V35" s="27">
        <v>1025.1242411406099</v>
      </c>
      <c r="W35" s="27">
        <v>282.14766498615103</v>
      </c>
      <c r="X35" s="100">
        <v>170.22953798797499</v>
      </c>
      <c r="Y35" s="27">
        <v>2922.69051079056</v>
      </c>
      <c r="Z35" s="27">
        <v>119279.63110177001</v>
      </c>
      <c r="AA35" s="27">
        <v>810.22690721928598</v>
      </c>
      <c r="AB35" s="27">
        <v>405.73479148299703</v>
      </c>
      <c r="AC35" s="27">
        <v>180.14806079797</v>
      </c>
      <c r="AD35" s="27">
        <v>140.555043211612</v>
      </c>
      <c r="AE35" s="27">
        <v>2102.0024556516501</v>
      </c>
      <c r="AF35" s="27">
        <v>2102.0024556516501</v>
      </c>
      <c r="AG35" s="27">
        <v>2335852.9230907201</v>
      </c>
      <c r="AH35" s="27">
        <v>0</v>
      </c>
      <c r="AI35" s="27">
        <v>321.64182832380499</v>
      </c>
      <c r="AJ35" s="27">
        <v>56.4959228693046</v>
      </c>
      <c r="AK35" s="27">
        <v>279.20848199194501</v>
      </c>
      <c r="AL35" s="27">
        <v>2365.3472244546901</v>
      </c>
      <c r="AM35" s="27">
        <v>305.659879712649</v>
      </c>
      <c r="AN35" s="27">
        <v>1959.17409746468</v>
      </c>
      <c r="AO35" s="27">
        <v>0</v>
      </c>
      <c r="AP35" s="27">
        <v>1533.7757101995701</v>
      </c>
      <c r="AQ35" s="27">
        <v>170.41948681924799</v>
      </c>
      <c r="AR35" s="27">
        <v>1704.19519701882</v>
      </c>
      <c r="AS35" s="27">
        <v>134.75769820947801</v>
      </c>
      <c r="AT35" s="27">
        <v>1363.8963556287299</v>
      </c>
      <c r="AU35" s="27">
        <v>5.0327792480475297</v>
      </c>
      <c r="AV35" s="27">
        <v>8267.8528259840496</v>
      </c>
      <c r="AW35" s="27">
        <v>13.313490839464899</v>
      </c>
      <c r="AX35" s="27">
        <v>97.848073657523003</v>
      </c>
      <c r="AY35" s="27">
        <v>1103.36877588837</v>
      </c>
      <c r="AZ35" s="27">
        <v>4.5812775418905698</v>
      </c>
      <c r="BA35" s="27">
        <v>0</v>
      </c>
      <c r="BB35" s="27">
        <v>66.411895767566705</v>
      </c>
      <c r="BC35" s="27">
        <v>12202.771697095201</v>
      </c>
      <c r="BD35" s="27">
        <v>10341.3537508054</v>
      </c>
      <c r="BE35" s="27">
        <v>1861.41794628978</v>
      </c>
      <c r="BF35" s="27">
        <v>0.58715418266836406</v>
      </c>
      <c r="BG35" s="27">
        <v>0.96176139678466899</v>
      </c>
      <c r="BH35" s="27">
        <v>131.509178748436</v>
      </c>
      <c r="BI35" s="27">
        <v>22.157438284914299</v>
      </c>
      <c r="BJ35" s="27">
        <v>3580.3266856810901</v>
      </c>
      <c r="BK35" s="27">
        <v>45.326538053428997</v>
      </c>
      <c r="BL35" s="27">
        <v>93.116847247408202</v>
      </c>
      <c r="BM35" s="27">
        <v>5115.2759134366197</v>
      </c>
      <c r="BN35" s="27">
        <v>157.10106913590499</v>
      </c>
      <c r="BO35" s="27">
        <v>4.2475790673346596</v>
      </c>
      <c r="BP35" s="27">
        <v>51.516290553745897</v>
      </c>
      <c r="BQ35" s="27">
        <v>5.7720712101103899</v>
      </c>
      <c r="BR35" s="27">
        <v>919.82076952471596</v>
      </c>
      <c r="BS35" s="27">
        <v>317.490829513839</v>
      </c>
      <c r="BT35" s="27">
        <v>0</v>
      </c>
      <c r="BU35" s="27">
        <v>380.48052465512097</v>
      </c>
      <c r="BV35" s="27">
        <v>1197.42102436238</v>
      </c>
      <c r="BW35" s="27">
        <v>7118.7072806938004</v>
      </c>
      <c r="BX35" s="27">
        <v>28163.153617186101</v>
      </c>
      <c r="BY35" s="27">
        <v>971.80221921109501</v>
      </c>
      <c r="BZ35" s="27"/>
      <c r="CA35" s="51">
        <f t="shared" ref="CA35:CA51" si="14">(Z35-B35)/(B35+1E-50)</f>
        <v>7.6096164427820939E-5</v>
      </c>
      <c r="CB35" s="51">
        <f t="shared" ref="CB35:CB51" si="15">(AN35-C35)/(C35+1E-50)</f>
        <v>7.6973287808886095E-5</v>
      </c>
      <c r="CC35" s="51">
        <f t="shared" ref="CC35:CC51" si="16">(AR35-D35)/(D35+1E-50)</f>
        <v>1.2947377372755253E-4</v>
      </c>
      <c r="CD35" s="51">
        <f t="shared" ref="CD35:CD51" si="17">(BC35-E35)/(E35+1E-50)</f>
        <v>9.3485296593273477E-5</v>
      </c>
      <c r="CE35" s="51">
        <f t="shared" ref="CE35:CE51" si="18">(BD35-F35)/(F35+1E-50)</f>
        <v>9.5441469303721355E-5</v>
      </c>
      <c r="CF35" s="51">
        <f t="shared" ref="CF35:CF51" si="19">(BR35-G35)/(G35+1E-50)</f>
        <v>1.0615969232357221E-4</v>
      </c>
      <c r="CG35" s="51">
        <f t="shared" ref="CG35:CG51" si="20">(BX35-H35)/(H35+1E-50)</f>
        <v>7.6936443500839281E-5</v>
      </c>
      <c r="CH35" s="105">
        <f t="shared" ref="CH35:CH51" si="21">(U35-I35)/(I35+1E-50)</f>
        <v>1.063977331462969E-4</v>
      </c>
      <c r="CI35" s="105">
        <f t="shared" ref="CI35:CI51" si="22">(W35-J35)/(J35+1E-50)</f>
        <v>1.0537690918950846E-4</v>
      </c>
      <c r="CJ35" s="105">
        <f t="shared" ref="CJ35:CJ51" si="23">(AF35-K35)/(K35+1E-50)</f>
        <v>1.0648935503471616E-4</v>
      </c>
      <c r="CK35" s="105">
        <f t="shared" ref="CK35:CK51" si="24">(AL35-L35)/(L35+1E-50)</f>
        <v>1.0930112378717145E-4</v>
      </c>
      <c r="CL35" s="104">
        <f t="shared" si="12"/>
        <v>1.0662352471923303E-4</v>
      </c>
      <c r="CM35" s="104">
        <f t="shared" si="13"/>
        <v>1.0800883242681328E-4</v>
      </c>
      <c r="CN35" s="105">
        <f t="shared" ref="CN35:CN51" si="25">(AM35-O35)/(O35+1E-50)</f>
        <v>1.0506650887703974E-4</v>
      </c>
    </row>
    <row r="36" spans="1:92" x14ac:dyDescent="0.3">
      <c r="A36" s="29" t="s">
        <v>35</v>
      </c>
      <c r="B36" s="27">
        <v>29509.007291999998</v>
      </c>
      <c r="C36" s="27">
        <v>485.60375900000003</v>
      </c>
      <c r="D36" s="27">
        <v>468.793924</v>
      </c>
      <c r="E36" s="27">
        <v>3060.994807</v>
      </c>
      <c r="F36" s="27">
        <v>2594.0634730000002</v>
      </c>
      <c r="G36" s="27">
        <v>241.98684600000001</v>
      </c>
      <c r="H36" s="27">
        <v>6980.5570420000004</v>
      </c>
      <c r="I36" s="96">
        <v>207.29783021</v>
      </c>
      <c r="J36" s="96">
        <v>55.658725490000002</v>
      </c>
      <c r="K36" s="96">
        <v>310.69937311000001</v>
      </c>
      <c r="L36" s="96">
        <v>284.97267338</v>
      </c>
      <c r="M36" s="96">
        <v>63.327261049999997</v>
      </c>
      <c r="N36" s="96">
        <v>33.642607150000003</v>
      </c>
      <c r="O36" s="96">
        <v>60.111423610000003</v>
      </c>
      <c r="Q36" s="29" t="s">
        <v>35</v>
      </c>
      <c r="R36" s="27">
        <v>97.234158019370398</v>
      </c>
      <c r="S36" s="100">
        <v>63.325722568956301</v>
      </c>
      <c r="T36" s="27">
        <v>207.29282649717501</v>
      </c>
      <c r="U36" s="27">
        <v>207.29282649717501</v>
      </c>
      <c r="V36" s="27">
        <v>274.39433064693799</v>
      </c>
      <c r="W36" s="27">
        <v>55.6573099473827</v>
      </c>
      <c r="X36" s="100">
        <v>33.6418009618002</v>
      </c>
      <c r="Y36" s="27">
        <v>709.29910946802295</v>
      </c>
      <c r="Z36" s="27">
        <v>29508.3726472214</v>
      </c>
      <c r="AA36" s="27">
        <v>233.64062752277701</v>
      </c>
      <c r="AB36" s="27">
        <v>93.736774403628502</v>
      </c>
      <c r="AC36" s="27">
        <v>66.669116677183396</v>
      </c>
      <c r="AD36" s="27">
        <v>40.317944493650003</v>
      </c>
      <c r="AE36" s="27">
        <v>310.691988062755</v>
      </c>
      <c r="AF36" s="27">
        <v>310.691988062755</v>
      </c>
      <c r="AG36" s="27">
        <v>774076.60477255902</v>
      </c>
      <c r="AH36" s="27">
        <v>0</v>
      </c>
      <c r="AI36" s="27">
        <v>92.478850871316695</v>
      </c>
      <c r="AJ36" s="27">
        <v>16.215140271149998</v>
      </c>
      <c r="AK36" s="27">
        <v>80.124882209154904</v>
      </c>
      <c r="AL36" s="27">
        <v>284.966820634491</v>
      </c>
      <c r="AM36" s="27">
        <v>60.110067419916298</v>
      </c>
      <c r="AN36" s="27">
        <v>485.59324052741101</v>
      </c>
      <c r="AO36" s="27">
        <v>0</v>
      </c>
      <c r="AP36" s="27">
        <v>421.90378674166698</v>
      </c>
      <c r="AQ36" s="27">
        <v>46.878230148154998</v>
      </c>
      <c r="AR36" s="27">
        <v>468.78201688982199</v>
      </c>
      <c r="AS36" s="27">
        <v>38.5069021109313</v>
      </c>
      <c r="AT36" s="27">
        <v>374.11759723490701</v>
      </c>
      <c r="AU36" s="27">
        <v>1.2376577066474801</v>
      </c>
      <c r="AV36" s="27">
        <v>2262.23765593902</v>
      </c>
      <c r="AW36" s="27">
        <v>2.8126042701764198</v>
      </c>
      <c r="AX36" s="27">
        <v>17.976543087352599</v>
      </c>
      <c r="AY36" s="27">
        <v>279.18873477217898</v>
      </c>
      <c r="AZ36" s="27">
        <v>1.1510193766486401</v>
      </c>
      <c r="BA36" s="27">
        <v>0</v>
      </c>
      <c r="BB36" s="27">
        <v>11.948371420823699</v>
      </c>
      <c r="BC36" s="27">
        <v>3060.9531396628499</v>
      </c>
      <c r="BD36" s="27">
        <v>2594.0320999870401</v>
      </c>
      <c r="BE36" s="27">
        <v>466.92103967580999</v>
      </c>
      <c r="BF36" s="27">
        <v>9.4552284204434595E-2</v>
      </c>
      <c r="BG36" s="27">
        <v>0.25703659619845998</v>
      </c>
      <c r="BH36" s="27">
        <v>32.786427405986601</v>
      </c>
      <c r="BI36" s="27">
        <v>4.8218760688834097</v>
      </c>
      <c r="BJ36" s="27">
        <v>902.81290002998196</v>
      </c>
      <c r="BK36" s="27">
        <v>10.4660489335251</v>
      </c>
      <c r="BL36" s="27">
        <v>24.9322486015663</v>
      </c>
      <c r="BM36" s="27">
        <v>1289.8568089891201</v>
      </c>
      <c r="BN36" s="27">
        <v>34.461826070700603</v>
      </c>
      <c r="BO36" s="27">
        <v>0.77687624216670204</v>
      </c>
      <c r="BP36" s="27">
        <v>11.3606536559577</v>
      </c>
      <c r="BQ36" s="27">
        <v>1.5517405456214499</v>
      </c>
      <c r="BR36" s="27">
        <v>241.98102140119099</v>
      </c>
      <c r="BS36" s="27">
        <v>91.182637725310897</v>
      </c>
      <c r="BT36" s="27">
        <v>0</v>
      </c>
      <c r="BU36" s="27">
        <v>109.126243408977</v>
      </c>
      <c r="BV36" s="27">
        <v>330.32544748035798</v>
      </c>
      <c r="BW36" s="27">
        <v>1895.5268595443499</v>
      </c>
      <c r="BX36" s="27">
        <v>6980.4064343006003</v>
      </c>
      <c r="BY36" s="27">
        <v>266.99551368124901</v>
      </c>
      <c r="BZ36" s="27"/>
      <c r="CA36" s="51">
        <f t="shared" si="14"/>
        <v>-2.1506815607796223E-5</v>
      </c>
      <c r="CB36" s="51">
        <f t="shared" si="15"/>
        <v>-2.1660607839348742E-5</v>
      </c>
      <c r="CC36" s="51">
        <f t="shared" si="16"/>
        <v>-2.5399455002354182E-5</v>
      </c>
      <c r="CD36" s="51">
        <f t="shared" si="17"/>
        <v>-1.3612351466528298E-5</v>
      </c>
      <c r="CE36" s="51">
        <f t="shared" si="18"/>
        <v>-1.2094157790140796E-5</v>
      </c>
      <c r="CF36" s="51">
        <f t="shared" si="19"/>
        <v>-2.4069898448231139E-5</v>
      </c>
      <c r="CG36" s="51">
        <f t="shared" si="20"/>
        <v>-2.1575312470614398E-5</v>
      </c>
      <c r="CH36" s="105">
        <f t="shared" si="21"/>
        <v>-2.4137796425162618E-5</v>
      </c>
      <c r="CI36" s="105">
        <f t="shared" si="22"/>
        <v>-2.5432537393552946E-5</v>
      </c>
      <c r="CJ36" s="105">
        <f t="shared" si="23"/>
        <v>-2.3769108933458932E-5</v>
      </c>
      <c r="CK36" s="105">
        <f t="shared" si="24"/>
        <v>-2.0537918389102993E-5</v>
      </c>
      <c r="CL36" s="104">
        <f t="shared" si="12"/>
        <v>-2.4294135230021657E-5</v>
      </c>
      <c r="CM36" s="104">
        <f t="shared" si="13"/>
        <v>-2.3963309270552755E-5</v>
      </c>
      <c r="CN36" s="105">
        <f t="shared" si="25"/>
        <v>-2.2561270425128918E-5</v>
      </c>
    </row>
    <row r="37" spans="1:92" x14ac:dyDescent="0.3">
      <c r="A37" s="29" t="s">
        <v>36</v>
      </c>
      <c r="B37" s="27">
        <v>906710.69837</v>
      </c>
      <c r="C37" s="27">
        <v>14980.626281000001</v>
      </c>
      <c r="D37" s="27">
        <v>17476.746153</v>
      </c>
      <c r="E37" s="27">
        <v>96797.605750000002</v>
      </c>
      <c r="F37" s="27">
        <v>82031.873170999999</v>
      </c>
      <c r="G37" s="27">
        <v>8374.9088771000006</v>
      </c>
      <c r="H37" s="27">
        <v>215346.45709000001</v>
      </c>
      <c r="I37" s="96">
        <v>7175.8571241</v>
      </c>
      <c r="J37" s="96">
        <v>1926.6919475</v>
      </c>
      <c r="K37" s="96">
        <v>10755.222616999999</v>
      </c>
      <c r="L37" s="96">
        <v>9864.6627843999995</v>
      </c>
      <c r="M37" s="96">
        <v>2192.1472887</v>
      </c>
      <c r="N37" s="96">
        <v>1164.5782436</v>
      </c>
      <c r="O37" s="96">
        <v>2080.8273098</v>
      </c>
      <c r="Q37" s="29" t="s">
        <v>36</v>
      </c>
      <c r="R37" s="27">
        <v>2944.10572996466</v>
      </c>
      <c r="S37" s="100">
        <v>2192.0876505747501</v>
      </c>
      <c r="T37" s="27">
        <v>7175.6605089657496</v>
      </c>
      <c r="U37" s="27">
        <v>7175.6605089657496</v>
      </c>
      <c r="V37" s="27">
        <v>8308.2488527538299</v>
      </c>
      <c r="W37" s="27">
        <v>1926.6399897852</v>
      </c>
      <c r="X37" s="100">
        <v>1164.5467511122499</v>
      </c>
      <c r="Y37" s="27">
        <v>21476.513202542599</v>
      </c>
      <c r="Z37" s="27">
        <v>906688.73881055706</v>
      </c>
      <c r="AA37" s="27">
        <v>7074.2877971291</v>
      </c>
      <c r="AB37" s="27">
        <v>2838.20765851743</v>
      </c>
      <c r="AC37" s="27">
        <v>2018.64092847295</v>
      </c>
      <c r="AD37" s="27">
        <v>1220.7681051838199</v>
      </c>
      <c r="AE37" s="27">
        <v>10754.9292959943</v>
      </c>
      <c r="AF37" s="27">
        <v>10754.9292959943</v>
      </c>
      <c r="AG37" s="27">
        <v>35429393.628011301</v>
      </c>
      <c r="AH37" s="27">
        <v>0</v>
      </c>
      <c r="AI37" s="27">
        <v>2800.12066770723</v>
      </c>
      <c r="AJ37" s="27">
        <v>490.96736487214002</v>
      </c>
      <c r="AK37" s="27">
        <v>2426.0601319861398</v>
      </c>
      <c r="AL37" s="27">
        <v>9864.4236917579692</v>
      </c>
      <c r="AM37" s="27">
        <v>2080.7710013447499</v>
      </c>
      <c r="AN37" s="27">
        <v>14980.262429349799</v>
      </c>
      <c r="AO37" s="27">
        <v>0</v>
      </c>
      <c r="AP37" s="27">
        <v>15728.610021033801</v>
      </c>
      <c r="AQ37" s="27">
        <v>1747.6238208872901</v>
      </c>
      <c r="AR37" s="27">
        <v>17476.233841921101</v>
      </c>
      <c r="AS37" s="27">
        <v>1165.93124783601</v>
      </c>
      <c r="AT37" s="27">
        <v>11327.7212925882</v>
      </c>
      <c r="AU37" s="27">
        <v>43.616977482542097</v>
      </c>
      <c r="AV37" s="27">
        <v>68497.162940116599</v>
      </c>
      <c r="AW37" s="27">
        <v>184.225248359706</v>
      </c>
      <c r="AX37" s="27">
        <v>1756.0114095542799</v>
      </c>
      <c r="AY37" s="27">
        <v>8391.4940942431804</v>
      </c>
      <c r="AZ37" s="27">
        <v>36.0645222064297</v>
      </c>
      <c r="BA37" s="27">
        <v>0</v>
      </c>
      <c r="BB37" s="27">
        <v>1229.55612362693</v>
      </c>
      <c r="BC37" s="27">
        <v>96797.289521996005</v>
      </c>
      <c r="BD37" s="27">
        <v>82031.925660169596</v>
      </c>
      <c r="BE37" s="27">
        <v>14765.363861826399</v>
      </c>
      <c r="BF37" s="27">
        <v>12.524356467512099</v>
      </c>
      <c r="BG37" s="27">
        <v>5.27395034587322</v>
      </c>
      <c r="BH37" s="27">
        <v>1073.2365661991701</v>
      </c>
      <c r="BI37" s="27">
        <v>285.582659853172</v>
      </c>
      <c r="BJ37" s="27">
        <v>27696.264690766398</v>
      </c>
      <c r="BK37" s="27">
        <v>494.370818904413</v>
      </c>
      <c r="BL37" s="27">
        <v>503.70353888909102</v>
      </c>
      <c r="BM37" s="27">
        <v>39571.319836855699</v>
      </c>
      <c r="BN37" s="27">
        <v>1043.4531242237599</v>
      </c>
      <c r="BO37" s="27">
        <v>76.747905032380302</v>
      </c>
      <c r="BP37" s="27">
        <v>641.64276289863699</v>
      </c>
      <c r="BQ37" s="27">
        <v>30.290198484026899</v>
      </c>
      <c r="BR37" s="27">
        <v>8374.67925660322</v>
      </c>
      <c r="BS37" s="27">
        <v>2760.8763316630798</v>
      </c>
      <c r="BT37" s="27">
        <v>0</v>
      </c>
      <c r="BU37" s="27">
        <v>3304.1773329339899</v>
      </c>
      <c r="BV37" s="27">
        <v>10001.759886312</v>
      </c>
      <c r="BW37" s="27">
        <v>57393.7088869523</v>
      </c>
      <c r="BX37" s="27">
        <v>215341.22441450099</v>
      </c>
      <c r="BY37" s="27">
        <v>8084.2221941538701</v>
      </c>
      <c r="BZ37" s="27"/>
      <c r="CA37" s="51">
        <f t="shared" si="14"/>
        <v>-2.4218926149672603E-5</v>
      </c>
      <c r="CB37" s="51">
        <f t="shared" si="15"/>
        <v>-2.4288146795500995E-5</v>
      </c>
      <c r="CC37" s="51">
        <f t="shared" si="16"/>
        <v>-2.931387080947747E-5</v>
      </c>
      <c r="CD37" s="51">
        <f t="shared" si="17"/>
        <v>-3.2668990265580135E-6</v>
      </c>
      <c r="CE37" s="51">
        <f t="shared" si="18"/>
        <v>6.3986311134690575E-7</v>
      </c>
      <c r="CF37" s="51">
        <f t="shared" si="19"/>
        <v>-2.7417671063680558E-5</v>
      </c>
      <c r="CG37" s="51">
        <f t="shared" si="20"/>
        <v>-2.4298869689943142E-5</v>
      </c>
      <c r="CH37" s="105">
        <f t="shared" si="21"/>
        <v>-2.7399533024427435E-5</v>
      </c>
      <c r="CI37" s="105">
        <f t="shared" si="22"/>
        <v>-2.6967318188774737E-5</v>
      </c>
      <c r="CJ37" s="105">
        <f t="shared" si="23"/>
        <v>-2.7272425327233813E-5</v>
      </c>
      <c r="CK37" s="105">
        <f t="shared" si="24"/>
        <v>-2.4237284867801259E-5</v>
      </c>
      <c r="CL37" s="104">
        <f t="shared" si="12"/>
        <v>-2.7205345898652109E-5</v>
      </c>
      <c r="CM37" s="104">
        <f t="shared" si="13"/>
        <v>-2.7041968131465174E-5</v>
      </c>
      <c r="CN37" s="105">
        <f t="shared" si="25"/>
        <v>-2.7060609491630863E-5</v>
      </c>
    </row>
    <row r="38" spans="1:92" x14ac:dyDescent="0.3">
      <c r="A38" s="29" t="s">
        <v>37</v>
      </c>
      <c r="B38" s="27">
        <v>816594.37727000006</v>
      </c>
      <c r="C38" s="27">
        <v>13348.844326</v>
      </c>
      <c r="D38" s="27">
        <v>8383.9851581000003</v>
      </c>
      <c r="E38" s="27">
        <v>80607.998489999998</v>
      </c>
      <c r="F38" s="27">
        <v>68311.864163999999</v>
      </c>
      <c r="G38" s="27">
        <v>5293.2442831999997</v>
      </c>
      <c r="H38" s="27">
        <v>191889.68960000001</v>
      </c>
      <c r="I38" s="96">
        <v>6162.2172578999998</v>
      </c>
      <c r="J38" s="96">
        <v>1652.0689699</v>
      </c>
      <c r="K38" s="96">
        <v>12307.913822</v>
      </c>
      <c r="L38" s="96">
        <v>13849.844858</v>
      </c>
      <c r="M38" s="96">
        <v>1883.3586230999999</v>
      </c>
      <c r="N38" s="96">
        <v>996.74828071000002</v>
      </c>
      <c r="O38" s="96">
        <v>1789.7413801</v>
      </c>
      <c r="Q38" s="29" t="s">
        <v>37</v>
      </c>
      <c r="R38" s="27">
        <v>2399.15368638872</v>
      </c>
      <c r="S38" s="100">
        <v>1888.39146938663</v>
      </c>
      <c r="T38" s="27">
        <v>6178.6844970421898</v>
      </c>
      <c r="U38" s="27">
        <v>6178.6844970421898</v>
      </c>
      <c r="V38" s="27">
        <v>7228.7155002632999</v>
      </c>
      <c r="W38" s="27">
        <v>1656.4837010308299</v>
      </c>
      <c r="X38" s="100">
        <v>999.41197877976401</v>
      </c>
      <c r="Y38" s="27">
        <v>21206.420001668899</v>
      </c>
      <c r="Z38" s="27">
        <v>818787.35980978096</v>
      </c>
      <c r="AA38" s="27">
        <v>5718.4486511544201</v>
      </c>
      <c r="AB38" s="27">
        <v>2992.9530599895202</v>
      </c>
      <c r="AC38" s="27">
        <v>1248.0090593079001</v>
      </c>
      <c r="AD38" s="27">
        <v>994.70854781796299</v>
      </c>
      <c r="AE38" s="27">
        <v>12340.804937453</v>
      </c>
      <c r="AF38" s="27">
        <v>12340.804937453</v>
      </c>
      <c r="AG38" s="27">
        <v>13519398.108797099</v>
      </c>
      <c r="AH38" s="27">
        <v>0</v>
      </c>
      <c r="AI38" s="27">
        <v>2278.11009307317</v>
      </c>
      <c r="AJ38" s="27">
        <v>400.10645671892701</v>
      </c>
      <c r="AK38" s="27">
        <v>1976.48580474035</v>
      </c>
      <c r="AL38" s="27">
        <v>13886.899455635699</v>
      </c>
      <c r="AM38" s="27">
        <v>1794.52399138331</v>
      </c>
      <c r="AN38" s="27">
        <v>13384.6826879746</v>
      </c>
      <c r="AO38" s="27">
        <v>0</v>
      </c>
      <c r="AP38" s="27">
        <v>7565.3902398991304</v>
      </c>
      <c r="AQ38" s="27">
        <v>840.59906492365496</v>
      </c>
      <c r="AR38" s="27">
        <v>8405.9893048227896</v>
      </c>
      <c r="AS38" s="27">
        <v>954.569186554834</v>
      </c>
      <c r="AT38" s="27">
        <v>9462.6859068528702</v>
      </c>
      <c r="AU38" s="27">
        <v>35.4913990168521</v>
      </c>
      <c r="AV38" s="27">
        <v>58889.253159291497</v>
      </c>
      <c r="AW38" s="27">
        <v>134.068533659319</v>
      </c>
      <c r="AX38" s="27">
        <v>1219.9990629082199</v>
      </c>
      <c r="AY38" s="27">
        <v>7097.5760457564802</v>
      </c>
      <c r="AZ38" s="27">
        <v>30.183151618064599</v>
      </c>
      <c r="BA38" s="27">
        <v>0</v>
      </c>
      <c r="BB38" s="27">
        <v>850.05217664566806</v>
      </c>
      <c r="BC38" s="27">
        <v>80825.508973008793</v>
      </c>
      <c r="BD38" s="27">
        <v>68496.422425887402</v>
      </c>
      <c r="BE38" s="27">
        <v>12329.0865471213</v>
      </c>
      <c r="BF38" s="27">
        <v>8.4806195679370795</v>
      </c>
      <c r="BG38" s="27">
        <v>4.9956588380229601</v>
      </c>
      <c r="BH38" s="27">
        <v>888.59667784667897</v>
      </c>
      <c r="BI38" s="27">
        <v>210.859226135055</v>
      </c>
      <c r="BJ38" s="27">
        <v>23303.333946578201</v>
      </c>
      <c r="BK38" s="27">
        <v>378.91308459462999</v>
      </c>
      <c r="BL38" s="27">
        <v>479.63856933908397</v>
      </c>
      <c r="BM38" s="27">
        <v>33294.573097412802</v>
      </c>
      <c r="BN38" s="27">
        <v>1230.97708593579</v>
      </c>
      <c r="BO38" s="27">
        <v>53.263328944286897</v>
      </c>
      <c r="BP38" s="27">
        <v>477.21090274950501</v>
      </c>
      <c r="BQ38" s="27">
        <v>29.186944276524802</v>
      </c>
      <c r="BR38" s="27">
        <v>5307.3032572727298</v>
      </c>
      <c r="BS38" s="27">
        <v>2247.1875136899798</v>
      </c>
      <c r="BT38" s="27">
        <v>0</v>
      </c>
      <c r="BU38" s="27">
        <v>2693.4933047269301</v>
      </c>
      <c r="BV38" s="27">
        <v>8525.9398793763794</v>
      </c>
      <c r="BW38" s="27">
        <v>50305.3099464966</v>
      </c>
      <c r="BX38" s="27">
        <v>192404.86948946299</v>
      </c>
      <c r="BY38" s="27">
        <v>6916.13185461391</v>
      </c>
      <c r="BZ38" s="27"/>
      <c r="CA38" s="51">
        <f t="shared" si="14"/>
        <v>2.6855224586683781E-3</v>
      </c>
      <c r="CB38" s="51">
        <f t="shared" si="15"/>
        <v>2.684753908231325E-3</v>
      </c>
      <c r="CC38" s="51">
        <f t="shared" si="16"/>
        <v>2.624545047235739E-3</v>
      </c>
      <c r="CD38" s="51">
        <f t="shared" si="17"/>
        <v>2.6983734503193075E-3</v>
      </c>
      <c r="CE38" s="51">
        <f t="shared" si="18"/>
        <v>2.701701441558148E-3</v>
      </c>
      <c r="CF38" s="51">
        <f t="shared" si="19"/>
        <v>2.6560221521140116E-3</v>
      </c>
      <c r="CG38" s="51">
        <f t="shared" si="20"/>
        <v>2.6847710814316495E-3</v>
      </c>
      <c r="CH38" s="105">
        <f t="shared" si="21"/>
        <v>2.6722912310627981E-3</v>
      </c>
      <c r="CI38" s="105">
        <f t="shared" si="22"/>
        <v>2.6722438416703644E-3</v>
      </c>
      <c r="CJ38" s="105">
        <f t="shared" si="23"/>
        <v>2.6723550334101175E-3</v>
      </c>
      <c r="CK38" s="105">
        <f t="shared" si="24"/>
        <v>2.6754521812780642E-3</v>
      </c>
      <c r="CL38" s="104">
        <f t="shared" si="12"/>
        <v>2.6722718790253576E-3</v>
      </c>
      <c r="CM38" s="104">
        <f t="shared" si="13"/>
        <v>2.6723879251305056E-3</v>
      </c>
      <c r="CN38" s="105">
        <f t="shared" si="25"/>
        <v>2.6722359646412924E-3</v>
      </c>
    </row>
    <row r="39" spans="1:92" x14ac:dyDescent="0.3">
      <c r="A39" s="29" t="s">
        <v>130</v>
      </c>
      <c r="B39" s="27">
        <v>65319.397481</v>
      </c>
      <c r="C39" s="27">
        <v>1072.268143</v>
      </c>
      <c r="D39" s="27">
        <v>902.04562599999997</v>
      </c>
      <c r="E39" s="27">
        <v>6654.4970020000001</v>
      </c>
      <c r="F39" s="27">
        <v>5639.4048199999997</v>
      </c>
      <c r="G39" s="27">
        <v>494.167958</v>
      </c>
      <c r="H39" s="27">
        <v>15413.873806</v>
      </c>
      <c r="I39" s="96">
        <v>406.52067467000001</v>
      </c>
      <c r="J39" s="96">
        <v>213.74156307000001</v>
      </c>
      <c r="K39" s="96">
        <v>927.12350031999995</v>
      </c>
      <c r="L39" s="96">
        <v>582.65917616000002</v>
      </c>
      <c r="M39" s="96">
        <v>154.68629218999999</v>
      </c>
      <c r="N39" s="96">
        <v>80.496313630000003</v>
      </c>
      <c r="O39" s="96">
        <v>121.20541892999999</v>
      </c>
      <c r="Q39" s="29" t="s">
        <v>130</v>
      </c>
      <c r="R39" s="27">
        <v>268.638732263279</v>
      </c>
      <c r="S39" s="100">
        <v>154.68151195694199</v>
      </c>
      <c r="T39" s="27">
        <v>406.50506986325701</v>
      </c>
      <c r="U39" s="27">
        <v>406.50506986325701</v>
      </c>
      <c r="V39" s="27">
        <v>579.65557702846002</v>
      </c>
      <c r="W39" s="27">
        <v>213.732572390211</v>
      </c>
      <c r="X39" s="100">
        <v>80.495134128845706</v>
      </c>
      <c r="Y39" s="27">
        <v>1406.7539070647899</v>
      </c>
      <c r="Z39" s="27">
        <v>65317.326162945297</v>
      </c>
      <c r="AA39" s="27">
        <v>600.66627370370395</v>
      </c>
      <c r="AB39" s="27">
        <v>215.89968038934899</v>
      </c>
      <c r="AC39" s="27">
        <v>155.95087574532201</v>
      </c>
      <c r="AD39" s="27">
        <v>9.3587161640089001</v>
      </c>
      <c r="AE39" s="27">
        <v>927.09118429610805</v>
      </c>
      <c r="AF39" s="27">
        <v>927.09118429610805</v>
      </c>
      <c r="AG39" s="27">
        <v>1525984.49327118</v>
      </c>
      <c r="AH39" s="27">
        <v>0</v>
      </c>
      <c r="AI39" s="27">
        <v>224.82768791303499</v>
      </c>
      <c r="AJ39" s="27">
        <v>56.501298648062601</v>
      </c>
      <c r="AK39" s="27">
        <v>136.65420995741701</v>
      </c>
      <c r="AL39" s="27">
        <v>582.63960467776701</v>
      </c>
      <c r="AM39" s="27">
        <v>121.200833526911</v>
      </c>
      <c r="AN39" s="27">
        <v>1072.2341066333699</v>
      </c>
      <c r="AO39" s="27">
        <v>0</v>
      </c>
      <c r="AP39" s="27">
        <v>811.81414676543397</v>
      </c>
      <c r="AQ39" s="27">
        <v>90.201580096628504</v>
      </c>
      <c r="AR39" s="27">
        <v>902.01572686206202</v>
      </c>
      <c r="AS39" s="27">
        <v>83.1626039468497</v>
      </c>
      <c r="AT39" s="27">
        <v>735.12974844518806</v>
      </c>
      <c r="AU39" s="27">
        <v>3.0425743358631299</v>
      </c>
      <c r="AV39" s="27">
        <v>4673.8127859711103</v>
      </c>
      <c r="AW39" s="27">
        <v>13.6025741002772</v>
      </c>
      <c r="AX39" s="27">
        <v>132.40718040234299</v>
      </c>
      <c r="AY39" s="27">
        <v>572.57840438598498</v>
      </c>
      <c r="AZ39" s="27">
        <v>2.4760048789607398</v>
      </c>
      <c r="BA39" s="27">
        <v>0</v>
      </c>
      <c r="BB39" s="27">
        <v>92.910091466900298</v>
      </c>
      <c r="BC39" s="27">
        <v>6654.4425375662604</v>
      </c>
      <c r="BD39" s="27">
        <v>5639.3826562429304</v>
      </c>
      <c r="BE39" s="27">
        <v>1015.05988132332</v>
      </c>
      <c r="BF39" s="27">
        <v>0.95484154166018997</v>
      </c>
      <c r="BG39" s="27">
        <v>0.33447057128645202</v>
      </c>
      <c r="BH39" s="27">
        <v>74.139388341187299</v>
      </c>
      <c r="BI39" s="27">
        <v>20.9427216189641</v>
      </c>
      <c r="BJ39" s="27">
        <v>1895.6105343967299</v>
      </c>
      <c r="BK39" s="27">
        <v>35.594337675115803</v>
      </c>
      <c r="BL39" s="27">
        <v>31.825228120239998</v>
      </c>
      <c r="BM39" s="27">
        <v>2708.3873395294199</v>
      </c>
      <c r="BN39" s="27">
        <v>77.369738321662297</v>
      </c>
      <c r="BO39" s="27">
        <v>5.7897022013811901</v>
      </c>
      <c r="BP39" s="27">
        <v>46.889776763394401</v>
      </c>
      <c r="BQ39" s="27">
        <v>1.8974859132216699</v>
      </c>
      <c r="BR39" s="27">
        <v>494.15190272184799</v>
      </c>
      <c r="BS39" s="27">
        <v>195.726335298576</v>
      </c>
      <c r="BT39" s="27">
        <v>0</v>
      </c>
      <c r="BU39" s="27">
        <v>580.29137212834803</v>
      </c>
      <c r="BV39" s="27">
        <v>727.62953195290504</v>
      </c>
      <c r="BW39" s="27">
        <v>4151.4975717181496</v>
      </c>
      <c r="BX39" s="27">
        <v>15413.3857910922</v>
      </c>
      <c r="BY39" s="27">
        <v>555.00605153709103</v>
      </c>
      <c r="BZ39" s="27"/>
      <c r="CA39" s="51">
        <f t="shared" si="14"/>
        <v>-3.1710611772027086E-5</v>
      </c>
      <c r="CB39" s="51">
        <f t="shared" si="15"/>
        <v>-3.174240217081766E-5</v>
      </c>
      <c r="CC39" s="51">
        <f t="shared" si="16"/>
        <v>-3.3145926410096966E-5</v>
      </c>
      <c r="CD39" s="51">
        <f t="shared" si="17"/>
        <v>-8.1846056468728394E-6</v>
      </c>
      <c r="CE39" s="51">
        <f t="shared" si="18"/>
        <v>-3.9301589044981681E-6</v>
      </c>
      <c r="CF39" s="51">
        <f t="shared" si="19"/>
        <v>-3.2489516756587398E-5</v>
      </c>
      <c r="CG39" s="51">
        <f t="shared" si="20"/>
        <v>-3.1660756662605794E-5</v>
      </c>
      <c r="CH39" s="105">
        <f t="shared" si="21"/>
        <v>-3.8386256137321207E-5</v>
      </c>
      <c r="CI39" s="105">
        <f t="shared" si="22"/>
        <v>-4.2063320113662656E-5</v>
      </c>
      <c r="CJ39" s="105">
        <f t="shared" si="23"/>
        <v>-3.4856223448915363E-5</v>
      </c>
      <c r="CK39" s="105">
        <f t="shared" si="24"/>
        <v>-3.3589932217304089E-5</v>
      </c>
      <c r="CL39" s="104">
        <f t="shared" si="12"/>
        <v>-3.0902758029316979E-5</v>
      </c>
      <c r="CM39" s="104">
        <f t="shared" si="13"/>
        <v>-1.4652859256621008E-5</v>
      </c>
      <c r="CN39" s="105">
        <f t="shared" si="25"/>
        <v>-3.7831667341901551E-5</v>
      </c>
    </row>
    <row r="40" spans="1:92" x14ac:dyDescent="0.3">
      <c r="A40" s="29" t="s">
        <v>39</v>
      </c>
      <c r="B40" s="27">
        <v>231.14149399999999</v>
      </c>
      <c r="C40" s="27">
        <v>3.7931659999999998</v>
      </c>
      <c r="D40" s="27">
        <v>3.135094</v>
      </c>
      <c r="E40" s="27">
        <v>23.497143000000001</v>
      </c>
      <c r="F40" s="27">
        <v>19.912815999999999</v>
      </c>
      <c r="G40" s="27">
        <v>1.7309829999999999</v>
      </c>
      <c r="H40" s="27">
        <v>54.528143999999998</v>
      </c>
      <c r="I40" s="96">
        <v>1.6863059199999999</v>
      </c>
      <c r="J40" s="96">
        <v>0.97320916000000002</v>
      </c>
      <c r="K40" s="96">
        <v>3.4947054500000001</v>
      </c>
      <c r="L40" s="96">
        <v>2.3091597899999998</v>
      </c>
      <c r="M40" s="96">
        <v>0.51491602999999997</v>
      </c>
      <c r="N40" s="96">
        <v>0.12386316</v>
      </c>
      <c r="O40" s="96">
        <v>0.49014342999999999</v>
      </c>
      <c r="Q40" s="29" t="s">
        <v>39</v>
      </c>
      <c r="R40" s="27">
        <v>0.525186521943517</v>
      </c>
      <c r="S40" s="100">
        <v>0.51491802414076504</v>
      </c>
      <c r="T40" s="27">
        <v>1.6863079419123299</v>
      </c>
      <c r="U40" s="27">
        <v>1.6863079419123299</v>
      </c>
      <c r="V40" s="27">
        <v>1.9908650700739099</v>
      </c>
      <c r="W40" s="27">
        <v>0.97320861397465697</v>
      </c>
      <c r="X40" s="100">
        <v>0.123862647317087</v>
      </c>
      <c r="Y40" s="27">
        <v>4.7941294871566402</v>
      </c>
      <c r="Z40" s="27">
        <v>231.14146051797499</v>
      </c>
      <c r="AA40" s="27">
        <v>1.8615394269157799</v>
      </c>
      <c r="AB40" s="27">
        <v>0.86317610307280201</v>
      </c>
      <c r="AC40" s="27">
        <v>0.33631990589579802</v>
      </c>
      <c r="AD40" s="27">
        <v>3.8304039425395703E-2</v>
      </c>
      <c r="AE40" s="27">
        <v>3.4947032378458598</v>
      </c>
      <c r="AF40" s="27">
        <v>3.4947032378458598</v>
      </c>
      <c r="AG40" s="27">
        <v>285.76494660956598</v>
      </c>
      <c r="AH40" s="27">
        <v>0</v>
      </c>
      <c r="AI40" s="27">
        <v>0.48529046514040602</v>
      </c>
      <c r="AJ40" s="27">
        <v>0.105021360735054</v>
      </c>
      <c r="AK40" s="27">
        <v>0.45452519702816901</v>
      </c>
      <c r="AL40" s="27">
        <v>2.30916839473955</v>
      </c>
      <c r="AM40" s="27">
        <v>0.490144862435754</v>
      </c>
      <c r="AN40" s="27">
        <v>3.7931675452085298</v>
      </c>
      <c r="AO40" s="27">
        <v>0</v>
      </c>
      <c r="AP40" s="27">
        <v>2.8215835841641899</v>
      </c>
      <c r="AQ40" s="27">
        <v>0.31350940150024498</v>
      </c>
      <c r="AR40" s="27">
        <v>3.1350929856644401</v>
      </c>
      <c r="AS40" s="27">
        <v>0.278080299172902</v>
      </c>
      <c r="AT40" s="27">
        <v>2.38876226509477</v>
      </c>
      <c r="AU40" s="27">
        <v>1.20970788758632E-2</v>
      </c>
      <c r="AV40" s="27">
        <v>16.068515565181301</v>
      </c>
      <c r="AW40" s="27">
        <v>7.6823788863352005E-2</v>
      </c>
      <c r="AX40" s="27">
        <v>0.82638133445769002</v>
      </c>
      <c r="AY40" s="27">
        <v>1.88972518725508</v>
      </c>
      <c r="AZ40" s="27">
        <v>8.64215828083577E-3</v>
      </c>
      <c r="BA40" s="27">
        <v>0</v>
      </c>
      <c r="BB40" s="27">
        <v>0.58543638375854901</v>
      </c>
      <c r="BC40" s="27">
        <v>23.498081729900701</v>
      </c>
      <c r="BD40" s="27">
        <v>19.913756025661701</v>
      </c>
      <c r="BE40" s="27">
        <v>3.58432570423893</v>
      </c>
      <c r="BF40" s="27">
        <v>6.2526555884411597E-3</v>
      </c>
      <c r="BG40" s="27">
        <v>3.1860391981789799E-4</v>
      </c>
      <c r="BH40" s="27">
        <v>0.27280600946885097</v>
      </c>
      <c r="BI40" s="27">
        <v>0.11417005869806</v>
      </c>
      <c r="BJ40" s="27">
        <v>6.4358199485220702</v>
      </c>
      <c r="BK40" s="27">
        <v>0.17506334242739899</v>
      </c>
      <c r="BL40" s="27">
        <v>2.6344569960922999E-2</v>
      </c>
      <c r="BM40" s="27">
        <v>9.1957365190121099</v>
      </c>
      <c r="BN40" s="27">
        <v>0.32637963312850099</v>
      </c>
      <c r="BO40" s="27">
        <v>3.6211423469303297E-2</v>
      </c>
      <c r="BP40" s="27">
        <v>0.25090144634225597</v>
      </c>
      <c r="BQ40" s="27">
        <v>1.0255167611898301E-3</v>
      </c>
      <c r="BR40" s="27">
        <v>1.7309787653014499</v>
      </c>
      <c r="BS40" s="27">
        <v>0.61448285794191004</v>
      </c>
      <c r="BT40" s="27">
        <v>0</v>
      </c>
      <c r="BU40" s="27">
        <v>2.8599314080420202</v>
      </c>
      <c r="BV40" s="27">
        <v>2.4448195327334501</v>
      </c>
      <c r="BW40" s="27">
        <v>14.7551718363597</v>
      </c>
      <c r="BX40" s="27">
        <v>54.528130116789796</v>
      </c>
      <c r="BY40" s="27">
        <v>1.8050014997784301</v>
      </c>
      <c r="BZ40" s="27"/>
      <c r="CA40" s="51">
        <f t="shared" si="14"/>
        <v>-1.448551033558488E-7</v>
      </c>
      <c r="CB40" s="51">
        <f t="shared" si="15"/>
        <v>4.0736644007097811E-7</v>
      </c>
      <c r="CC40" s="51">
        <f t="shared" si="16"/>
        <v>-3.235423116468237E-7</v>
      </c>
      <c r="CD40" s="51">
        <f t="shared" si="17"/>
        <v>3.9950810219759138E-5</v>
      </c>
      <c r="CE40" s="51">
        <f t="shared" si="18"/>
        <v>4.7207068136522605E-5</v>
      </c>
      <c r="CF40" s="51">
        <f t="shared" si="19"/>
        <v>-2.4464125586692607E-6</v>
      </c>
      <c r="CG40" s="51">
        <f t="shared" si="20"/>
        <v>-2.5460632221437014E-7</v>
      </c>
      <c r="CH40" s="105">
        <f t="shared" si="21"/>
        <v>1.1990186988183233E-6</v>
      </c>
      <c r="CI40" s="105">
        <f t="shared" si="22"/>
        <v>-5.6105651846839232E-7</v>
      </c>
      <c r="CJ40" s="105">
        <f t="shared" si="23"/>
        <v>-6.3300159969506464E-7</v>
      </c>
      <c r="CK40" s="105">
        <f t="shared" si="24"/>
        <v>3.726350851719104E-6</v>
      </c>
      <c r="CL40" s="104">
        <f t="shared" si="12"/>
        <v>3.8727494365856669E-6</v>
      </c>
      <c r="CM40" s="104">
        <f t="shared" si="13"/>
        <v>-4.1391073261662959E-6</v>
      </c>
      <c r="CN40" s="105">
        <f t="shared" si="25"/>
        <v>2.9224828210221294E-6</v>
      </c>
    </row>
    <row r="41" spans="1:92" x14ac:dyDescent="0.3">
      <c r="A41" s="29" t="s">
        <v>40</v>
      </c>
      <c r="B41" s="27">
        <v>163688.39614999999</v>
      </c>
      <c r="C41" s="27">
        <v>2697.2020379999999</v>
      </c>
      <c r="D41" s="27">
        <v>2781.9138257999998</v>
      </c>
      <c r="E41" s="27">
        <v>17141.612505000001</v>
      </c>
      <c r="F41" s="27">
        <v>14526.789402</v>
      </c>
      <c r="G41" s="27">
        <v>1397.8122031</v>
      </c>
      <c r="H41" s="27">
        <v>38772.284212999999</v>
      </c>
      <c r="I41" s="96">
        <v>1055.3858577999999</v>
      </c>
      <c r="J41" s="96">
        <v>506.63635173</v>
      </c>
      <c r="K41" s="96">
        <v>2602.7027072000001</v>
      </c>
      <c r="L41" s="96">
        <v>1572.7615072000001</v>
      </c>
      <c r="M41" s="96">
        <v>472.2477303</v>
      </c>
      <c r="N41" s="96">
        <v>326.08087561999997</v>
      </c>
      <c r="O41" s="96">
        <v>321.71001211999999</v>
      </c>
      <c r="Q41" s="29" t="s">
        <v>40</v>
      </c>
      <c r="R41" s="27">
        <v>878.14022589616297</v>
      </c>
      <c r="S41" s="100">
        <v>472.177333507637</v>
      </c>
      <c r="T41" s="27">
        <v>1055.2213987541199</v>
      </c>
      <c r="U41" s="27">
        <v>1055.2213987541199</v>
      </c>
      <c r="V41" s="27">
        <v>1448.9045339080501</v>
      </c>
      <c r="W41" s="27">
        <v>506.55508794872799</v>
      </c>
      <c r="X41" s="100">
        <v>326.03534136610398</v>
      </c>
      <c r="Y41" s="27">
        <v>3535.7935294026502</v>
      </c>
      <c r="Z41" s="27">
        <v>163666.74951826499</v>
      </c>
      <c r="AA41" s="27">
        <v>1606.18017958529</v>
      </c>
      <c r="AB41" s="27">
        <v>476.41139197416402</v>
      </c>
      <c r="AC41" s="27">
        <v>493.43608340565601</v>
      </c>
      <c r="AD41" s="27">
        <v>20.189914892023999</v>
      </c>
      <c r="AE41" s="27">
        <v>2602.3061429900399</v>
      </c>
      <c r="AF41" s="27">
        <v>2602.3061429900399</v>
      </c>
      <c r="AG41" s="27">
        <v>5524843.0166725302</v>
      </c>
      <c r="AH41" s="27">
        <v>0</v>
      </c>
      <c r="AI41" s="27">
        <v>711.13989184303603</v>
      </c>
      <c r="AJ41" s="27">
        <v>187.52138068040301</v>
      </c>
      <c r="AK41" s="27">
        <v>349.28613434479502</v>
      </c>
      <c r="AL41" s="27">
        <v>1572.5239524860001</v>
      </c>
      <c r="AM41" s="27">
        <v>321.66049785417198</v>
      </c>
      <c r="AN41" s="27">
        <v>2696.8431541375699</v>
      </c>
      <c r="AO41" s="27">
        <v>0</v>
      </c>
      <c r="AP41" s="27">
        <v>2503.2886007996099</v>
      </c>
      <c r="AQ41" s="27">
        <v>278.14332730706502</v>
      </c>
      <c r="AR41" s="27">
        <v>2781.4319281066801</v>
      </c>
      <c r="AS41" s="27">
        <v>211.796964803599</v>
      </c>
      <c r="AT41" s="27">
        <v>1908.2818124329899</v>
      </c>
      <c r="AU41" s="27">
        <v>7.1296936126368902</v>
      </c>
      <c r="AV41" s="27">
        <v>11674.330572058199</v>
      </c>
      <c r="AW41" s="27">
        <v>19.995224636562501</v>
      </c>
      <c r="AX41" s="27">
        <v>153.581962223912</v>
      </c>
      <c r="AY41" s="27">
        <v>1543.79254673523</v>
      </c>
      <c r="AZ41" s="27">
        <v>6.4300947704602596</v>
      </c>
      <c r="BA41" s="27">
        <v>0</v>
      </c>
      <c r="BB41" s="27">
        <v>104.86134134074</v>
      </c>
      <c r="BC41" s="27">
        <v>17139.446017356899</v>
      </c>
      <c r="BD41" s="27">
        <v>14524.9841250519</v>
      </c>
      <c r="BE41" s="27">
        <v>2614.4618923049802</v>
      </c>
      <c r="BF41" s="27">
        <v>0.95434611899998301</v>
      </c>
      <c r="BG41" s="27">
        <v>1.3120302527557199</v>
      </c>
      <c r="BH41" s="27">
        <v>185.20695586964001</v>
      </c>
      <c r="BI41" s="27">
        <v>32.931309252357501</v>
      </c>
      <c r="BJ41" s="27">
        <v>5017.1511059494997</v>
      </c>
      <c r="BK41" s="27">
        <v>65.885606165445793</v>
      </c>
      <c r="BL41" s="27">
        <v>126.915482270385</v>
      </c>
      <c r="BM41" s="27">
        <v>7168.1116488466996</v>
      </c>
      <c r="BN41" s="27">
        <v>161.86220285436099</v>
      </c>
      <c r="BO41" s="27">
        <v>6.6755471834631299</v>
      </c>
      <c r="BP41" s="27">
        <v>76.197443275517102</v>
      </c>
      <c r="BQ41" s="27">
        <v>7.8517865476391204</v>
      </c>
      <c r="BR41" s="27">
        <v>1397.59240885861</v>
      </c>
      <c r="BS41" s="27">
        <v>519.26288469034205</v>
      </c>
      <c r="BT41" s="27">
        <v>0</v>
      </c>
      <c r="BU41" s="27">
        <v>999.79317358482797</v>
      </c>
      <c r="BV41" s="27">
        <v>1847.0016838986501</v>
      </c>
      <c r="BW41" s="27">
        <v>10118.8919290382</v>
      </c>
      <c r="BX41" s="27">
        <v>38767.124900809598</v>
      </c>
      <c r="BY41" s="27">
        <v>1439.91021254729</v>
      </c>
      <c r="BZ41" s="27"/>
      <c r="CA41" s="51">
        <f t="shared" si="14"/>
        <v>-1.3224292157620158E-4</v>
      </c>
      <c r="CB41" s="51">
        <f t="shared" si="15"/>
        <v>-1.3305783451660283E-4</v>
      </c>
      <c r="CC41" s="51">
        <f t="shared" si="16"/>
        <v>-1.7322524114533696E-4</v>
      </c>
      <c r="CD41" s="51">
        <f t="shared" si="17"/>
        <v>-1.2638762207874913E-4</v>
      </c>
      <c r="CE41" s="51">
        <f t="shared" si="18"/>
        <v>-1.2427225990152565E-4</v>
      </c>
      <c r="CF41" s="51">
        <f t="shared" si="19"/>
        <v>-1.5724161006932258E-4</v>
      </c>
      <c r="CG41" s="51">
        <f t="shared" si="20"/>
        <v>-1.3306701668793603E-4</v>
      </c>
      <c r="CH41" s="105">
        <f t="shared" si="21"/>
        <v>-1.5582835857097453E-4</v>
      </c>
      <c r="CI41" s="105">
        <f t="shared" si="22"/>
        <v>-1.6039863897354467E-4</v>
      </c>
      <c r="CJ41" s="105">
        <f t="shared" si="23"/>
        <v>-1.5236631093636761E-4</v>
      </c>
      <c r="CK41" s="105">
        <f t="shared" si="24"/>
        <v>-1.5104306209968136E-4</v>
      </c>
      <c r="CL41" s="104">
        <f t="shared" si="12"/>
        <v>-1.490675081027465E-4</v>
      </c>
      <c r="CM41" s="104">
        <f t="shared" si="13"/>
        <v>-1.3964098265320394E-4</v>
      </c>
      <c r="CN41" s="105">
        <f t="shared" si="25"/>
        <v>-1.5390962034945814E-4</v>
      </c>
    </row>
    <row r="42" spans="1:92" x14ac:dyDescent="0.3">
      <c r="A42" s="29" t="s">
        <v>41</v>
      </c>
      <c r="B42" s="27">
        <v>292620.80022999999</v>
      </c>
      <c r="C42" s="27">
        <v>4798.5979520000001</v>
      </c>
      <c r="D42" s="27">
        <v>3783.5061740000001</v>
      </c>
      <c r="E42" s="27">
        <v>29581.137450999999</v>
      </c>
      <c r="F42" s="27">
        <v>25068.760313999999</v>
      </c>
      <c r="G42" s="27">
        <v>2135.054979</v>
      </c>
      <c r="H42" s="27">
        <v>68979.867654000001</v>
      </c>
      <c r="I42" s="96">
        <v>2442.2523738999998</v>
      </c>
      <c r="J42" s="96">
        <v>654.75934921999999</v>
      </c>
      <c r="K42" s="96">
        <v>4877.9571512000002</v>
      </c>
      <c r="L42" s="96">
        <v>5489.0658774000003</v>
      </c>
      <c r="M42" s="96">
        <v>746.42565850999995</v>
      </c>
      <c r="N42" s="96">
        <v>395.03814038000002</v>
      </c>
      <c r="O42" s="96">
        <v>709.32262854999999</v>
      </c>
      <c r="Q42" s="29" t="s">
        <v>41</v>
      </c>
      <c r="R42" s="27">
        <v>834.24980843691401</v>
      </c>
      <c r="S42" s="100">
        <v>746.35655596839104</v>
      </c>
      <c r="T42" s="27">
        <v>2442.0264596583502</v>
      </c>
      <c r="U42" s="27">
        <v>2442.0264596583502</v>
      </c>
      <c r="V42" s="27">
        <v>2497.3044503617498</v>
      </c>
      <c r="W42" s="27">
        <v>654.69889490749904</v>
      </c>
      <c r="X42" s="100">
        <v>395.00167836312198</v>
      </c>
      <c r="Y42" s="27">
        <v>7746.1739265597298</v>
      </c>
      <c r="Z42" s="27">
        <v>292592.35277087498</v>
      </c>
      <c r="AA42" s="27">
        <v>1979.13488380167</v>
      </c>
      <c r="AB42" s="27">
        <v>1126.7744943886501</v>
      </c>
      <c r="AC42" s="27">
        <v>415.44945613921197</v>
      </c>
      <c r="AD42" s="27">
        <v>346.15950448170599</v>
      </c>
      <c r="AE42" s="27">
        <v>4877.5060917262699</v>
      </c>
      <c r="AF42" s="27">
        <v>4877.5060917262699</v>
      </c>
      <c r="AG42" s="27">
        <v>10588049.8532669</v>
      </c>
      <c r="AH42" s="27">
        <v>0</v>
      </c>
      <c r="AI42" s="27">
        <v>794.08055519017501</v>
      </c>
      <c r="AJ42" s="27">
        <v>139.43718658664801</v>
      </c>
      <c r="AK42" s="27">
        <v>688.187340664565</v>
      </c>
      <c r="AL42" s="27">
        <v>5488.5754729725404</v>
      </c>
      <c r="AM42" s="27">
        <v>709.25702326042801</v>
      </c>
      <c r="AN42" s="27">
        <v>4798.1322399398196</v>
      </c>
      <c r="AO42" s="27">
        <v>0</v>
      </c>
      <c r="AP42" s="27">
        <v>3404.8544190759899</v>
      </c>
      <c r="AQ42" s="27">
        <v>378.31722251014298</v>
      </c>
      <c r="AR42" s="27">
        <v>3783.1716415861401</v>
      </c>
      <c r="AS42" s="27">
        <v>332.81342816632099</v>
      </c>
      <c r="AT42" s="27">
        <v>3160.0874039677101</v>
      </c>
      <c r="AU42" s="27">
        <v>14.482836328759801</v>
      </c>
      <c r="AV42" s="27">
        <v>20758.235439111399</v>
      </c>
      <c r="AW42" s="27">
        <v>80.857046066877203</v>
      </c>
      <c r="AX42" s="27">
        <v>842.72279801087905</v>
      </c>
      <c r="AY42" s="27">
        <v>2451.5257441687099</v>
      </c>
      <c r="AZ42" s="27">
        <v>10.9343512207884</v>
      </c>
      <c r="BA42" s="27">
        <v>0</v>
      </c>
      <c r="BB42" s="27">
        <v>595.28021606053903</v>
      </c>
      <c r="BC42" s="27">
        <v>29579.265815801398</v>
      </c>
      <c r="BD42" s="27">
        <v>25067.323457534101</v>
      </c>
      <c r="BE42" s="27">
        <v>4511.9423582672698</v>
      </c>
      <c r="BF42" s="27">
        <v>6.2849307009063198</v>
      </c>
      <c r="BG42" s="27">
        <v>0.87582154351448704</v>
      </c>
      <c r="BH42" s="27">
        <v>337.34817438661298</v>
      </c>
      <c r="BI42" s="27">
        <v>121.578410408593</v>
      </c>
      <c r="BJ42" s="27">
        <v>8243.3662277620297</v>
      </c>
      <c r="BK42" s="27">
        <v>193.190758775387</v>
      </c>
      <c r="BL42" s="27">
        <v>80.5226540442291</v>
      </c>
      <c r="BM42" s="27">
        <v>11778.1701314159</v>
      </c>
      <c r="BN42" s="27">
        <v>511.92761584904599</v>
      </c>
      <c r="BO42" s="27">
        <v>36.903621832715402</v>
      </c>
      <c r="BP42" s="27">
        <v>268.86499771188898</v>
      </c>
      <c r="BQ42" s="27">
        <v>4.41473709576172</v>
      </c>
      <c r="BR42" s="27">
        <v>2134.8577404545199</v>
      </c>
      <c r="BS42" s="27">
        <v>782.23700648327804</v>
      </c>
      <c r="BT42" s="27">
        <v>0</v>
      </c>
      <c r="BU42" s="27">
        <v>937.91924421118404</v>
      </c>
      <c r="BV42" s="27">
        <v>3003.3383025549801</v>
      </c>
      <c r="BW42" s="27">
        <v>17454.530287683399</v>
      </c>
      <c r="BX42" s="27">
        <v>68973.171621868896</v>
      </c>
      <c r="BY42" s="27">
        <v>2433.9388853301498</v>
      </c>
      <c r="BZ42" s="27"/>
      <c r="CA42" s="51">
        <f t="shared" si="14"/>
        <v>-9.7216121009369489E-5</v>
      </c>
      <c r="CB42" s="51">
        <f t="shared" si="15"/>
        <v>-9.7051694023755081E-5</v>
      </c>
      <c r="CC42" s="51">
        <f t="shared" si="16"/>
        <v>-8.8418625072913859E-5</v>
      </c>
      <c r="CD42" s="51">
        <f t="shared" si="17"/>
        <v>-6.3271238359265469E-5</v>
      </c>
      <c r="CE42" s="51">
        <f t="shared" si="18"/>
        <v>-5.7316614300053166E-5</v>
      </c>
      <c r="CF42" s="51">
        <f t="shared" si="19"/>
        <v>-9.23810147373747E-5</v>
      </c>
      <c r="CG42" s="51">
        <f t="shared" si="20"/>
        <v>-9.7072267008285905E-5</v>
      </c>
      <c r="CH42" s="105">
        <f t="shared" si="21"/>
        <v>-9.2502414600544397E-5</v>
      </c>
      <c r="CI42" s="105">
        <f t="shared" si="22"/>
        <v>-9.2330583095864458E-5</v>
      </c>
      <c r="CJ42" s="105">
        <f t="shared" si="23"/>
        <v>-9.2468929051446895E-5</v>
      </c>
      <c r="CK42" s="105">
        <f t="shared" si="24"/>
        <v>-8.9342055353905974E-5</v>
      </c>
      <c r="CL42" s="104">
        <f t="shared" si="12"/>
        <v>-9.2577928988741339E-5</v>
      </c>
      <c r="CM42" s="104">
        <f t="shared" si="13"/>
        <v>-9.2299991193152666E-5</v>
      </c>
      <c r="CN42" s="105">
        <f t="shared" si="25"/>
        <v>-9.2490055908814488E-5</v>
      </c>
    </row>
    <row r="43" spans="1:92" x14ac:dyDescent="0.3">
      <c r="A43" s="29" t="s">
        <v>42</v>
      </c>
      <c r="B43" s="27">
        <v>333920.48340000003</v>
      </c>
      <c r="C43" s="27">
        <v>5517.1872227000003</v>
      </c>
      <c r="D43" s="27">
        <v>6445.1055097999997</v>
      </c>
      <c r="E43" s="27">
        <v>35656.192306999998</v>
      </c>
      <c r="F43" s="27">
        <v>30217.112658999999</v>
      </c>
      <c r="G43" s="27">
        <v>3086.9835868999999</v>
      </c>
      <c r="H43" s="27">
        <v>79309.561111999996</v>
      </c>
      <c r="I43" s="96">
        <v>2637.1618367000001</v>
      </c>
      <c r="J43" s="96">
        <v>1417.7889041999999</v>
      </c>
      <c r="K43" s="96">
        <v>5887.7950221999999</v>
      </c>
      <c r="L43" s="96">
        <v>3740.9356767999998</v>
      </c>
      <c r="M43" s="96">
        <v>957.77758795</v>
      </c>
      <c r="N43" s="96">
        <v>446.46230093000003</v>
      </c>
      <c r="O43" s="96">
        <v>781.72311706999994</v>
      </c>
      <c r="Q43" s="29" t="s">
        <v>42</v>
      </c>
      <c r="R43" s="27">
        <v>1242.9956896622</v>
      </c>
      <c r="S43" s="100">
        <v>957.86696560120004</v>
      </c>
      <c r="T43" s="27">
        <v>2637.4545514987099</v>
      </c>
      <c r="U43" s="27">
        <v>2637.4545514987099</v>
      </c>
      <c r="V43" s="27">
        <v>2852.73700168084</v>
      </c>
      <c r="W43" s="27">
        <v>1417.9579050125001</v>
      </c>
      <c r="X43" s="100">
        <v>446.48401114896302</v>
      </c>
      <c r="Y43" s="27">
        <v>6915.7921077963501</v>
      </c>
      <c r="Z43" s="27">
        <v>333952.56440673402</v>
      </c>
      <c r="AA43" s="27">
        <v>2916.04586302914</v>
      </c>
      <c r="AB43" s="27">
        <v>1086.7445399518299</v>
      </c>
      <c r="AC43" s="27">
        <v>727.84274692235897</v>
      </c>
      <c r="AD43" s="27">
        <v>47.284114124891701</v>
      </c>
      <c r="AE43" s="27">
        <v>5888.40226612076</v>
      </c>
      <c r="AF43" s="27">
        <v>5888.40226612076</v>
      </c>
      <c r="AG43" s="27">
        <v>12828015.9016014</v>
      </c>
      <c r="AH43" s="27">
        <v>0</v>
      </c>
      <c r="AI43" s="27">
        <v>1049.38670531359</v>
      </c>
      <c r="AJ43" s="27">
        <v>260.350543985711</v>
      </c>
      <c r="AK43" s="27">
        <v>669.58574061095806</v>
      </c>
      <c r="AL43" s="27">
        <v>3741.3482143294</v>
      </c>
      <c r="AM43" s="27">
        <v>781.80812855266004</v>
      </c>
      <c r="AN43" s="27">
        <v>5517.7173975195701</v>
      </c>
      <c r="AO43" s="27">
        <v>0</v>
      </c>
      <c r="AP43" s="27">
        <v>5801.1633823740403</v>
      </c>
      <c r="AQ43" s="27">
        <v>644.57380333777496</v>
      </c>
      <c r="AR43" s="27">
        <v>6445.7371857118196</v>
      </c>
      <c r="AS43" s="27">
        <v>407.777423021571</v>
      </c>
      <c r="AT43" s="27">
        <v>3590.8129221577401</v>
      </c>
      <c r="AU43" s="27">
        <v>16.648470940083801</v>
      </c>
      <c r="AV43" s="27">
        <v>23005.044579097201</v>
      </c>
      <c r="AW43" s="27">
        <v>80.205047275351703</v>
      </c>
      <c r="AX43" s="27">
        <v>800.66679648120203</v>
      </c>
      <c r="AY43" s="27">
        <v>3034.8424037165501</v>
      </c>
      <c r="AZ43" s="27">
        <v>13.243026556907299</v>
      </c>
      <c r="BA43" s="27">
        <v>0</v>
      </c>
      <c r="BB43" s="27">
        <v>563.24063941136501</v>
      </c>
      <c r="BC43" s="27">
        <v>35660.573102107403</v>
      </c>
      <c r="BD43" s="27">
        <v>30220.969031194301</v>
      </c>
      <c r="BE43" s="27">
        <v>5439.6040709130903</v>
      </c>
      <c r="BF43" s="27">
        <v>5.8483872503535599</v>
      </c>
      <c r="BG43" s="27">
        <v>1.5734124621161001</v>
      </c>
      <c r="BH43" s="27">
        <v>400.10083487237898</v>
      </c>
      <c r="BI43" s="27">
        <v>122.441661704062</v>
      </c>
      <c r="BJ43" s="27">
        <v>10092.9202031527</v>
      </c>
      <c r="BK43" s="27">
        <v>203.283107356713</v>
      </c>
      <c r="BL43" s="27">
        <v>148.70352091815801</v>
      </c>
      <c r="BM43" s="27">
        <v>14420.5514141889</v>
      </c>
      <c r="BN43" s="27">
        <v>392.83814217476601</v>
      </c>
      <c r="BO43" s="27">
        <v>35.029825990894899</v>
      </c>
      <c r="BP43" s="27">
        <v>272.94270077745898</v>
      </c>
      <c r="BQ43" s="27">
        <v>8.7275781390763694</v>
      </c>
      <c r="BR43" s="27">
        <v>3087.2842107588599</v>
      </c>
      <c r="BS43" s="27">
        <v>951.76267633614498</v>
      </c>
      <c r="BT43" s="27">
        <v>0</v>
      </c>
      <c r="BU43" s="27">
        <v>3028.3633185553799</v>
      </c>
      <c r="BV43" s="27">
        <v>3570.1791533259898</v>
      </c>
      <c r="BW43" s="27">
        <v>20530.1332382693</v>
      </c>
      <c r="BX43" s="27">
        <v>79317.185196353501</v>
      </c>
      <c r="BY43" s="27">
        <v>2711.2872351464698</v>
      </c>
      <c r="BZ43" s="27"/>
      <c r="CA43" s="51">
        <f t="shared" si="14"/>
        <v>9.607379100359696E-5</v>
      </c>
      <c r="CB43" s="51">
        <f t="shared" si="15"/>
        <v>9.6095129305818379E-5</v>
      </c>
      <c r="CC43" s="51">
        <f t="shared" si="16"/>
        <v>9.8008622335107954E-5</v>
      </c>
      <c r="CD43" s="51">
        <f t="shared" si="17"/>
        <v>1.2286211241195708E-4</v>
      </c>
      <c r="CE43" s="51">
        <f t="shared" si="18"/>
        <v>1.2762212716423198E-4</v>
      </c>
      <c r="CF43" s="51">
        <f t="shared" si="19"/>
        <v>9.7384339889518767E-5</v>
      </c>
      <c r="CG43" s="51">
        <f t="shared" si="20"/>
        <v>9.6130709168072806E-5</v>
      </c>
      <c r="CH43" s="105">
        <f t="shared" si="21"/>
        <v>1.1099614541519916E-4</v>
      </c>
      <c r="CI43" s="105">
        <f t="shared" si="22"/>
        <v>1.1920026458064595E-4</v>
      </c>
      <c r="CJ43" s="105">
        <f t="shared" si="23"/>
        <v>1.0313604982348458E-4</v>
      </c>
      <c r="CK43" s="105">
        <f t="shared" si="24"/>
        <v>1.1027656314932471E-4</v>
      </c>
      <c r="CL43" s="104">
        <f t="shared" si="12"/>
        <v>9.3317751766712346E-5</v>
      </c>
      <c r="CM43" s="104">
        <f t="shared" si="13"/>
        <v>4.8627216492346084E-5</v>
      </c>
      <c r="CN43" s="105">
        <f t="shared" si="25"/>
        <v>1.0874884061088927E-4</v>
      </c>
    </row>
    <row r="44" spans="1:92" x14ac:dyDescent="0.3">
      <c r="A44" s="29" t="s">
        <v>43</v>
      </c>
      <c r="B44" s="27">
        <v>535904.70334999997</v>
      </c>
      <c r="C44" s="27">
        <v>8853.8361387000004</v>
      </c>
      <c r="D44" s="27">
        <v>10311.705829</v>
      </c>
      <c r="E44" s="27">
        <v>57195.643677</v>
      </c>
      <c r="F44" s="27">
        <v>48470.879506999998</v>
      </c>
      <c r="G44" s="27">
        <v>4944.4782562999999</v>
      </c>
      <c r="H44" s="27">
        <v>127273.97778</v>
      </c>
      <c r="I44" s="96">
        <v>4795.3123536000003</v>
      </c>
      <c r="J44" s="96">
        <v>1287.5242048</v>
      </c>
      <c r="K44" s="96">
        <v>7187.2461898000001</v>
      </c>
      <c r="L44" s="96">
        <v>6592.1239068000004</v>
      </c>
      <c r="M44" s="96">
        <v>1464.9164349</v>
      </c>
      <c r="N44" s="96">
        <v>778.23685032000003</v>
      </c>
      <c r="O44" s="96">
        <v>1390.5261362000001</v>
      </c>
      <c r="Q44" s="29" t="s">
        <v>43</v>
      </c>
      <c r="R44" s="27">
        <v>1700.5707653701099</v>
      </c>
      <c r="S44" s="100">
        <v>1464.8477153584399</v>
      </c>
      <c r="T44" s="27">
        <v>4795.0891419782001</v>
      </c>
      <c r="U44" s="27">
        <v>4795.0891419782001</v>
      </c>
      <c r="V44" s="27">
        <v>4798.9999441002201</v>
      </c>
      <c r="W44" s="27">
        <v>1287.4637617354499</v>
      </c>
      <c r="X44" s="100">
        <v>778.20031423232194</v>
      </c>
      <c r="Y44" s="27">
        <v>12405.2377937977</v>
      </c>
      <c r="Z44" s="27">
        <v>535876.221738767</v>
      </c>
      <c r="AA44" s="27">
        <v>4086.2414768900398</v>
      </c>
      <c r="AB44" s="27">
        <v>1639.40135575366</v>
      </c>
      <c r="AC44" s="27">
        <v>1166.00476239879</v>
      </c>
      <c r="AD44" s="27">
        <v>705.13846232855201</v>
      </c>
      <c r="AE44" s="27">
        <v>7186.9106974499</v>
      </c>
      <c r="AF44" s="27">
        <v>7186.9106974499</v>
      </c>
      <c r="AG44" s="27">
        <v>20245793.3111852</v>
      </c>
      <c r="AH44" s="27">
        <v>0</v>
      </c>
      <c r="AI44" s="27">
        <v>1617.40153251637</v>
      </c>
      <c r="AJ44" s="27">
        <v>283.59194563910199</v>
      </c>
      <c r="AK44" s="27">
        <v>1401.3380388519799</v>
      </c>
      <c r="AL44" s="27">
        <v>6591.8369965471502</v>
      </c>
      <c r="AM44" s="27">
        <v>1390.4625213558299</v>
      </c>
      <c r="AN44" s="27">
        <v>8853.3661655487795</v>
      </c>
      <c r="AO44" s="27">
        <v>0</v>
      </c>
      <c r="AP44" s="27">
        <v>9280.0461830534005</v>
      </c>
      <c r="AQ44" s="27">
        <v>1031.11655023145</v>
      </c>
      <c r="AR44" s="27">
        <v>10311.1627332848</v>
      </c>
      <c r="AS44" s="27">
        <v>673.46374645003004</v>
      </c>
      <c r="AT44" s="27">
        <v>6543.1040454785798</v>
      </c>
      <c r="AU44" s="27">
        <v>24.175186285705401</v>
      </c>
      <c r="AV44" s="27">
        <v>39565.246962186699</v>
      </c>
      <c r="AW44" s="27">
        <v>74.888200224923196</v>
      </c>
      <c r="AX44" s="27">
        <v>614.26140308667902</v>
      </c>
      <c r="AY44" s="27">
        <v>5114.0710556451404</v>
      </c>
      <c r="AZ44" s="27">
        <v>21.428220574057701</v>
      </c>
      <c r="BA44" s="27">
        <v>0</v>
      </c>
      <c r="BB44" s="27">
        <v>422.90451502248101</v>
      </c>
      <c r="BC44" s="27">
        <v>57193.394258056498</v>
      </c>
      <c r="BD44" s="27">
        <v>48469.093243783602</v>
      </c>
      <c r="BE44" s="27">
        <v>8724.3010142728308</v>
      </c>
      <c r="BF44" s="27">
        <v>4.0016514771777496</v>
      </c>
      <c r="BG44" s="27">
        <v>4.1335677548382597</v>
      </c>
      <c r="BH44" s="27">
        <v>621.14679331304001</v>
      </c>
      <c r="BI44" s="27">
        <v>121.29600091616101</v>
      </c>
      <c r="BJ44" s="27">
        <v>16668.807113252398</v>
      </c>
      <c r="BK44" s="27">
        <v>233.85936800849501</v>
      </c>
      <c r="BL44" s="27">
        <v>399.10938575437501</v>
      </c>
      <c r="BM44" s="27">
        <v>23815.2060194066</v>
      </c>
      <c r="BN44" s="27">
        <v>602.71811200709101</v>
      </c>
      <c r="BO44" s="27">
        <v>26.7475815089436</v>
      </c>
      <c r="BP44" s="27">
        <v>278.465658735153</v>
      </c>
      <c r="BQ44" s="27">
        <v>24.591522817493701</v>
      </c>
      <c r="BR44" s="27">
        <v>4944.2172291737597</v>
      </c>
      <c r="BS44" s="27">
        <v>1594.7334343540499</v>
      </c>
      <c r="BT44" s="27">
        <v>0</v>
      </c>
      <c r="BU44" s="27">
        <v>1908.55510153404</v>
      </c>
      <c r="BV44" s="27">
        <v>5777.2022917917402</v>
      </c>
      <c r="BW44" s="27">
        <v>33151.684347962801</v>
      </c>
      <c r="BX44" s="27">
        <v>127267.217093539</v>
      </c>
      <c r="BY44" s="27">
        <v>4669.5998919897002</v>
      </c>
      <c r="BZ44" s="27"/>
      <c r="CA44" s="51">
        <f t="shared" si="14"/>
        <v>-5.3146783476483881E-5</v>
      </c>
      <c r="CB44" s="51">
        <f t="shared" si="15"/>
        <v>-5.3081302145037141E-5</v>
      </c>
      <c r="CC44" s="51">
        <f t="shared" si="16"/>
        <v>-5.266788290962329E-5</v>
      </c>
      <c r="CD44" s="51">
        <f t="shared" si="17"/>
        <v>-3.9328501243994323E-5</v>
      </c>
      <c r="CE44" s="51">
        <f t="shared" si="18"/>
        <v>-3.6852296359468181E-5</v>
      </c>
      <c r="CF44" s="51">
        <f t="shared" si="19"/>
        <v>-5.2791642051932132E-5</v>
      </c>
      <c r="CG44" s="51">
        <f t="shared" si="20"/>
        <v>-5.3119157418691313E-5</v>
      </c>
      <c r="CH44" s="105">
        <f t="shared" si="21"/>
        <v>-4.6547879541689114E-5</v>
      </c>
      <c r="CI44" s="105">
        <f t="shared" si="22"/>
        <v>-4.6945186991252545E-5</v>
      </c>
      <c r="CJ44" s="105">
        <f t="shared" si="23"/>
        <v>-4.6678844892813558E-5</v>
      </c>
      <c r="CK44" s="105">
        <f t="shared" si="24"/>
        <v>-4.3523188718326485E-5</v>
      </c>
      <c r="CL44" s="104">
        <f t="shared" si="12"/>
        <v>-4.6910212707645974E-5</v>
      </c>
      <c r="CM44" s="104">
        <f t="shared" si="13"/>
        <v>-4.6947259903027969E-5</v>
      </c>
      <c r="CN44" s="105">
        <f t="shared" si="25"/>
        <v>-4.5748758339779213E-5</v>
      </c>
    </row>
    <row r="45" spans="1:92" x14ac:dyDescent="0.3">
      <c r="A45" s="29" t="s">
        <v>44</v>
      </c>
      <c r="B45" s="27">
        <v>104847.64104</v>
      </c>
      <c r="C45" s="27">
        <v>1721.5213819999999</v>
      </c>
      <c r="D45" s="27">
        <v>1466.815229</v>
      </c>
      <c r="E45" s="27">
        <v>10698.361328999999</v>
      </c>
      <c r="F45" s="27">
        <v>9066.4077280000001</v>
      </c>
      <c r="G45" s="27">
        <v>798.99022000000002</v>
      </c>
      <c r="H45" s="27">
        <v>24746.904104000001</v>
      </c>
      <c r="I45" s="96">
        <v>913.98458158999995</v>
      </c>
      <c r="J45" s="96">
        <v>245.03608134000001</v>
      </c>
      <c r="K45" s="96">
        <v>1825.5188020000001</v>
      </c>
      <c r="L45" s="96">
        <v>2054.2191432999998</v>
      </c>
      <c r="M45" s="96">
        <v>279.34113273999998</v>
      </c>
      <c r="N45" s="96">
        <v>147.83843575</v>
      </c>
      <c r="O45" s="96">
        <v>265.45575366999998</v>
      </c>
      <c r="Q45" s="29" t="s">
        <v>44</v>
      </c>
      <c r="R45" s="27">
        <v>295.84318631191701</v>
      </c>
      <c r="S45" s="100">
        <v>279.34110207386999</v>
      </c>
      <c r="T45" s="27">
        <v>913.98427615947003</v>
      </c>
      <c r="U45" s="27">
        <v>913.98427615947003</v>
      </c>
      <c r="V45" s="27">
        <v>885.19628464867105</v>
      </c>
      <c r="W45" s="27">
        <v>245.03603798339</v>
      </c>
      <c r="X45" s="100">
        <v>147.83835499288699</v>
      </c>
      <c r="Y45" s="27">
        <v>2756.14039790068</v>
      </c>
      <c r="Z45" s="27">
        <v>104847.609283889</v>
      </c>
      <c r="AA45" s="27">
        <v>701.61449252755597</v>
      </c>
      <c r="AB45" s="27">
        <v>401.70112227951699</v>
      </c>
      <c r="AC45" s="27">
        <v>146.870739209275</v>
      </c>
      <c r="AD45" s="27">
        <v>122.76243192300301</v>
      </c>
      <c r="AE45" s="27">
        <v>1825.5184677206</v>
      </c>
      <c r="AF45" s="27">
        <v>1825.5184677206</v>
      </c>
      <c r="AG45" s="27">
        <v>2664170.5510681299</v>
      </c>
      <c r="AH45" s="27">
        <v>0</v>
      </c>
      <c r="AI45" s="27">
        <v>281.64566879528599</v>
      </c>
      <c r="AJ45" s="27">
        <v>49.455130688213302</v>
      </c>
      <c r="AK45" s="27">
        <v>244.06869588619699</v>
      </c>
      <c r="AL45" s="27">
        <v>2054.22488327872</v>
      </c>
      <c r="AM45" s="27">
        <v>265.45569969473098</v>
      </c>
      <c r="AN45" s="27">
        <v>1721.5209281483901</v>
      </c>
      <c r="AO45" s="27">
        <v>0</v>
      </c>
      <c r="AP45" s="27">
        <v>1320.1332634392299</v>
      </c>
      <c r="AQ45" s="27">
        <v>146.681462231968</v>
      </c>
      <c r="AR45" s="27">
        <v>1466.8147256712</v>
      </c>
      <c r="AS45" s="27">
        <v>118.044712021286</v>
      </c>
      <c r="AT45" s="27">
        <v>1117.42118300886</v>
      </c>
      <c r="AU45" s="27">
        <v>5.2915686113526998</v>
      </c>
      <c r="AV45" s="27">
        <v>7368.2508144313497</v>
      </c>
      <c r="AW45" s="27">
        <v>30.3770834609258</v>
      </c>
      <c r="AX45" s="27">
        <v>318.91058282753698</v>
      </c>
      <c r="AY45" s="27">
        <v>881.51591098011897</v>
      </c>
      <c r="AZ45" s="27">
        <v>3.9509477621256899</v>
      </c>
      <c r="BA45" s="27">
        <v>0</v>
      </c>
      <c r="BB45" s="27">
        <v>225.42387934169901</v>
      </c>
      <c r="BC45" s="27">
        <v>10698.7268623541</v>
      </c>
      <c r="BD45" s="27">
        <v>9066.7736662427396</v>
      </c>
      <c r="BE45" s="27">
        <v>1631.9531961113701</v>
      </c>
      <c r="BF45" s="27">
        <v>2.3864478772135702</v>
      </c>
      <c r="BG45" s="27">
        <v>0.28289006076356998</v>
      </c>
      <c r="BH45" s="27">
        <v>122.450244525317</v>
      </c>
      <c r="BI45" s="27">
        <v>45.554910642922898</v>
      </c>
      <c r="BJ45" s="27">
        <v>2971.46389016474</v>
      </c>
      <c r="BK45" s="27">
        <v>71.816652577919598</v>
      </c>
      <c r="BL45" s="27">
        <v>25.743921181754502</v>
      </c>
      <c r="BM45" s="27">
        <v>4245.6628945535904</v>
      </c>
      <c r="BN45" s="27">
        <v>183.609683460458</v>
      </c>
      <c r="BO45" s="27">
        <v>13.9674999161141</v>
      </c>
      <c r="BP45" s="27">
        <v>100.600544005467</v>
      </c>
      <c r="BQ45" s="27">
        <v>1.3737977531819801</v>
      </c>
      <c r="BR45" s="27">
        <v>798.98996872196903</v>
      </c>
      <c r="BS45" s="27">
        <v>277.41875711502303</v>
      </c>
      <c r="BT45" s="27">
        <v>0</v>
      </c>
      <c r="BU45" s="27">
        <v>332.63921146280597</v>
      </c>
      <c r="BV45" s="27">
        <v>1066.0022523109301</v>
      </c>
      <c r="BW45" s="27">
        <v>6188.8198090913302</v>
      </c>
      <c r="BX45" s="27">
        <v>24746.897062310301</v>
      </c>
      <c r="BY45" s="27">
        <v>863.84351979343796</v>
      </c>
      <c r="BZ45" s="27"/>
      <c r="CA45" s="51">
        <f t="shared" si="14"/>
        <v>-3.0287864069893883E-7</v>
      </c>
      <c r="CB45" s="51">
        <f t="shared" si="15"/>
        <v>-2.6363402426270015E-7</v>
      </c>
      <c r="CC45" s="51">
        <f t="shared" si="16"/>
        <v>-3.4314396939659802E-7</v>
      </c>
      <c r="CD45" s="51">
        <f t="shared" si="17"/>
        <v>3.4167228312820201E-5</v>
      </c>
      <c r="CE45" s="51">
        <f t="shared" si="18"/>
        <v>4.0361988310912528E-5</v>
      </c>
      <c r="CF45" s="51">
        <f t="shared" si="19"/>
        <v>-3.1449450155613068E-7</v>
      </c>
      <c r="CG45" s="51">
        <f t="shared" si="20"/>
        <v>-2.8454830834989697E-7</v>
      </c>
      <c r="CH45" s="105">
        <f t="shared" si="21"/>
        <v>-3.3417470718031257E-7</v>
      </c>
      <c r="CI45" s="105">
        <f t="shared" si="22"/>
        <v>-1.7693969708459094E-7</v>
      </c>
      <c r="CJ45" s="105">
        <f t="shared" si="23"/>
        <v>-1.8311473957738063E-7</v>
      </c>
      <c r="CK45" s="105">
        <f t="shared" si="24"/>
        <v>2.7942387446241674E-6</v>
      </c>
      <c r="CL45" s="104">
        <f t="shared" si="12"/>
        <v>-1.0978021634898141E-7</v>
      </c>
      <c r="CM45" s="104">
        <f t="shared" si="13"/>
        <v>-5.4625248570402189E-7</v>
      </c>
      <c r="CN45" s="105">
        <f t="shared" si="25"/>
        <v>-2.033305673401166E-7</v>
      </c>
    </row>
    <row r="46" spans="1:92" x14ac:dyDescent="0.3">
      <c r="A46" s="29" t="s">
        <v>45</v>
      </c>
      <c r="B46" s="27">
        <v>2931.6897368999998</v>
      </c>
      <c r="C46" s="27">
        <v>48.069471110000002</v>
      </c>
      <c r="D46" s="27">
        <v>37.58447005</v>
      </c>
      <c r="E46" s="27">
        <v>296.07870584</v>
      </c>
      <c r="F46" s="27">
        <v>250.91396234000001</v>
      </c>
      <c r="G46" s="27">
        <v>21.29208513</v>
      </c>
      <c r="H46" s="27">
        <v>691.00108248000004</v>
      </c>
      <c r="I46" s="96">
        <v>17.620004980000001</v>
      </c>
      <c r="J46" s="96">
        <v>8.7998456300000001</v>
      </c>
      <c r="K46" s="96">
        <v>42.068384870000003</v>
      </c>
      <c r="L46" s="96">
        <v>25.832712409999999</v>
      </c>
      <c r="M46" s="96">
        <v>7.3845569800000002</v>
      </c>
      <c r="N46" s="96">
        <v>4.61578278</v>
      </c>
      <c r="O46" s="96">
        <v>5.3212345299999999</v>
      </c>
      <c r="Q46" s="29" t="s">
        <v>45</v>
      </c>
      <c r="R46" s="27">
        <v>13.9108052296283</v>
      </c>
      <c r="S46" s="100">
        <v>7.3845112914621396</v>
      </c>
      <c r="T46" s="27">
        <v>17.6198578281798</v>
      </c>
      <c r="U46" s="27">
        <v>17.6198578281798</v>
      </c>
      <c r="V46" s="27">
        <v>26.1165786863506</v>
      </c>
      <c r="W46" s="27">
        <v>8.7997298467404992</v>
      </c>
      <c r="X46" s="100">
        <v>4.6157578754742596</v>
      </c>
      <c r="Y46" s="27">
        <v>63.552136050718602</v>
      </c>
      <c r="Z46" s="27">
        <v>2931.67057657434</v>
      </c>
      <c r="AA46" s="27">
        <v>27.979386742971599</v>
      </c>
      <c r="AB46" s="27">
        <v>9.1743211396658992</v>
      </c>
      <c r="AC46" s="27">
        <v>7.9326050192912199</v>
      </c>
      <c r="AD46" s="27">
        <v>0.39365028866177798</v>
      </c>
      <c r="AE46" s="27">
        <v>42.068079813319997</v>
      </c>
      <c r="AF46" s="27">
        <v>42.068079813319997</v>
      </c>
      <c r="AG46" s="27">
        <v>39672.043481791698</v>
      </c>
      <c r="AH46" s="27">
        <v>0</v>
      </c>
      <c r="AI46" s="27">
        <v>11.434107506476201</v>
      </c>
      <c r="AJ46" s="27">
        <v>2.9505090364184698</v>
      </c>
      <c r="AK46" s="27">
        <v>6.22439541852874</v>
      </c>
      <c r="AL46" s="27">
        <v>25.832579856145699</v>
      </c>
      <c r="AM46" s="27">
        <v>5.32117959008293</v>
      </c>
      <c r="AN46" s="27">
        <v>48.069158728594502</v>
      </c>
      <c r="AO46" s="27">
        <v>0</v>
      </c>
      <c r="AP46" s="27">
        <v>33.825759423491299</v>
      </c>
      <c r="AQ46" s="27">
        <v>3.7584248484928602</v>
      </c>
      <c r="AR46" s="27">
        <v>37.584184271984199</v>
      </c>
      <c r="AS46" s="27">
        <v>3.78123776034476</v>
      </c>
      <c r="AT46" s="27">
        <v>33.740301141013099</v>
      </c>
      <c r="AU46" s="27">
        <v>0.12920329546895001</v>
      </c>
      <c r="AV46" s="27">
        <v>210.50767543690199</v>
      </c>
      <c r="AW46" s="27">
        <v>0.47389555691507201</v>
      </c>
      <c r="AX46" s="27">
        <v>4.2544120439601603</v>
      </c>
      <c r="AY46" s="27">
        <v>26.079069084916501</v>
      </c>
      <c r="AZ46" s="27">
        <v>0.110627760070988</v>
      </c>
      <c r="BA46" s="27">
        <v>0</v>
      </c>
      <c r="BB46" s="27">
        <v>2.9599361258177699</v>
      </c>
      <c r="BC46" s="27">
        <v>296.081967217147</v>
      </c>
      <c r="BD46" s="27">
        <v>250.917521612668</v>
      </c>
      <c r="BE46" s="27">
        <v>45.164445604479702</v>
      </c>
      <c r="BF46" s="27">
        <v>2.93424090014715E-2</v>
      </c>
      <c r="BG46" s="27">
        <v>1.8816317444953299E-2</v>
      </c>
      <c r="BH46" s="27">
        <v>3.2485411953460401</v>
      </c>
      <c r="BI46" s="27">
        <v>0.74835838908271102</v>
      </c>
      <c r="BJ46" s="27">
        <v>85.519610819182404</v>
      </c>
      <c r="BK46" s="27">
        <v>1.3585000465175201</v>
      </c>
      <c r="BL46" s="27">
        <v>1.80850416928189</v>
      </c>
      <c r="BM46" s="27">
        <v>122.18563750282399</v>
      </c>
      <c r="BN46" s="27">
        <v>3.2101808512146</v>
      </c>
      <c r="BO46" s="27">
        <v>0.185680344251723</v>
      </c>
      <c r="BP46" s="27">
        <v>1.6970727987125001</v>
      </c>
      <c r="BQ46" s="27">
        <v>0.110313753872694</v>
      </c>
      <c r="BR46" s="27">
        <v>21.291909976112901</v>
      </c>
      <c r="BS46" s="27">
        <v>9.0811128604665701</v>
      </c>
      <c r="BT46" s="27">
        <v>0</v>
      </c>
      <c r="BU46" s="27">
        <v>22.203843244502899</v>
      </c>
      <c r="BV46" s="27">
        <v>33.0304588030397</v>
      </c>
      <c r="BW46" s="27">
        <v>184.789535337892</v>
      </c>
      <c r="BX46" s="27">
        <v>690.99655645452594</v>
      </c>
      <c r="BY46" s="27">
        <v>25.466154762167498</v>
      </c>
      <c r="BZ46" s="27"/>
      <c r="CA46" s="51">
        <f t="shared" si="14"/>
        <v>-6.5355912048621428E-6</v>
      </c>
      <c r="CB46" s="51">
        <f t="shared" si="15"/>
        <v>-6.4985405141097186E-6</v>
      </c>
      <c r="CC46" s="51">
        <f t="shared" si="16"/>
        <v>-7.6036196711249342E-6</v>
      </c>
      <c r="CD46" s="51">
        <f t="shared" si="17"/>
        <v>1.1015237106449306E-5</v>
      </c>
      <c r="CE46" s="51">
        <f t="shared" si="18"/>
        <v>1.418523160206681E-5</v>
      </c>
      <c r="CF46" s="51">
        <f t="shared" si="19"/>
        <v>-8.226243978909916E-6</v>
      </c>
      <c r="CG46" s="51">
        <f t="shared" si="20"/>
        <v>-6.5499542458725743E-6</v>
      </c>
      <c r="CH46" s="105">
        <f t="shared" si="21"/>
        <v>-8.3514062775806733E-6</v>
      </c>
      <c r="CI46" s="105">
        <f t="shared" si="22"/>
        <v>-1.3157419387696825E-5</v>
      </c>
      <c r="CJ46" s="105">
        <f t="shared" si="23"/>
        <v>-7.2514473980464368E-6</v>
      </c>
      <c r="CK46" s="105">
        <f t="shared" si="24"/>
        <v>-5.1312402738121657E-6</v>
      </c>
      <c r="CL46" s="104">
        <f t="shared" si="12"/>
        <v>-6.1870384349824029E-6</v>
      </c>
      <c r="CM46" s="104">
        <f t="shared" si="13"/>
        <v>-5.3955151113788801E-6</v>
      </c>
      <c r="CN46" s="105">
        <f t="shared" si="25"/>
        <v>-1.0324656197769882E-5</v>
      </c>
    </row>
    <row r="47" spans="1:92" x14ac:dyDescent="0.3">
      <c r="A47" s="29" t="s">
        <v>46</v>
      </c>
      <c r="B47" s="27">
        <v>171462.35404999999</v>
      </c>
      <c r="C47" s="27">
        <v>2826.4499037999999</v>
      </c>
      <c r="D47" s="27">
        <v>2973.3295113999998</v>
      </c>
      <c r="E47" s="27">
        <v>18008.662871</v>
      </c>
      <c r="F47" s="27">
        <v>15261.578678</v>
      </c>
      <c r="G47" s="27">
        <v>1482.3312530999999</v>
      </c>
      <c r="H47" s="27">
        <v>40630.228111999997</v>
      </c>
      <c r="I47" s="96">
        <v>1278.1275578</v>
      </c>
      <c r="J47" s="96">
        <v>690.64455906000001</v>
      </c>
      <c r="K47" s="96">
        <v>2839.3910135000001</v>
      </c>
      <c r="L47" s="96">
        <v>1808.7269596000001</v>
      </c>
      <c r="M47" s="96">
        <v>459.07502094</v>
      </c>
      <c r="N47" s="96">
        <v>207.89458804</v>
      </c>
      <c r="O47" s="96">
        <v>378.35959988000002</v>
      </c>
      <c r="Q47" s="29" t="s">
        <v>46</v>
      </c>
      <c r="R47" s="27">
        <v>619.29112493520699</v>
      </c>
      <c r="S47" s="100">
        <v>459.074121793698</v>
      </c>
      <c r="T47" s="27">
        <v>1278.16461610596</v>
      </c>
      <c r="U47" s="27">
        <v>1278.16461610596</v>
      </c>
      <c r="V47" s="27">
        <v>1478.52919872354</v>
      </c>
      <c r="W47" s="27">
        <v>690.67427497910501</v>
      </c>
      <c r="X47" s="100">
        <v>207.877184221877</v>
      </c>
      <c r="Y47" s="27">
        <v>3581.9974952778898</v>
      </c>
      <c r="Z47" s="27">
        <v>171458.54661847599</v>
      </c>
      <c r="AA47" s="27">
        <v>1498.70125354896</v>
      </c>
      <c r="AB47" s="27">
        <v>570.87436608962105</v>
      </c>
      <c r="AC47" s="27">
        <v>364.726727963325</v>
      </c>
      <c r="AD47" s="27">
        <v>24.893078656282501</v>
      </c>
      <c r="AE47" s="27">
        <v>2839.4339639759501</v>
      </c>
      <c r="AF47" s="27">
        <v>2839.4339639759501</v>
      </c>
      <c r="AG47" s="27">
        <v>5959882.7761312304</v>
      </c>
      <c r="AH47" s="27">
        <v>0</v>
      </c>
      <c r="AI47" s="27">
        <v>525.88309690841095</v>
      </c>
      <c r="AJ47" s="27">
        <v>129.35013790546</v>
      </c>
      <c r="AK47" s="27">
        <v>346.10595696077098</v>
      </c>
      <c r="AL47" s="27">
        <v>1808.7728620822099</v>
      </c>
      <c r="AM47" s="27">
        <v>378.36911122876199</v>
      </c>
      <c r="AN47" s="27">
        <v>2826.3895952614898</v>
      </c>
      <c r="AO47" s="27">
        <v>0</v>
      </c>
      <c r="AP47" s="27">
        <v>2676.0556050851801</v>
      </c>
      <c r="AQ47" s="27">
        <v>297.33951161725503</v>
      </c>
      <c r="AR47" s="27">
        <v>2973.3951167024302</v>
      </c>
      <c r="AS47" s="27">
        <v>210.87124626868101</v>
      </c>
      <c r="AT47" s="27">
        <v>1852.5252642560799</v>
      </c>
      <c r="AU47" s="27">
        <v>8.4816759914350399</v>
      </c>
      <c r="AV47" s="27">
        <v>11924.1593622863</v>
      </c>
      <c r="AW47" s="27">
        <v>42.0800870234957</v>
      </c>
      <c r="AX47" s="27">
        <v>423.984164802934</v>
      </c>
      <c r="AY47" s="27">
        <v>1525.3863180334699</v>
      </c>
      <c r="AZ47" s="27">
        <v>6.6823037365586897</v>
      </c>
      <c r="BA47" s="27">
        <v>0</v>
      </c>
      <c r="BB47" s="27">
        <v>298.52774960514103</v>
      </c>
      <c r="BC47" s="27">
        <v>18008.877254367198</v>
      </c>
      <c r="BD47" s="27">
        <v>15261.836372491</v>
      </c>
      <c r="BE47" s="27">
        <v>2747.0408818762398</v>
      </c>
      <c r="BF47" s="27">
        <v>3.1111745591119702</v>
      </c>
      <c r="BG47" s="27">
        <v>0.74737597988304405</v>
      </c>
      <c r="BH47" s="27">
        <v>202.65656930030801</v>
      </c>
      <c r="BI47" s="27">
        <v>64.035390291439995</v>
      </c>
      <c r="BJ47" s="27">
        <v>5082.88776118432</v>
      </c>
      <c r="BK47" s="27">
        <v>105.36212833622599</v>
      </c>
      <c r="BL47" s="27">
        <v>70.387161390940093</v>
      </c>
      <c r="BM47" s="27">
        <v>7262.3475977115904</v>
      </c>
      <c r="BN47" s="27">
        <v>207.406268260601</v>
      </c>
      <c r="BO47" s="27">
        <v>18.5533721346142</v>
      </c>
      <c r="BP47" s="27">
        <v>142.50866509763699</v>
      </c>
      <c r="BQ47" s="27">
        <v>4.0968773118845601</v>
      </c>
      <c r="BR47" s="27">
        <v>1482.3385916633099</v>
      </c>
      <c r="BS47" s="27">
        <v>489.66070319041398</v>
      </c>
      <c r="BT47" s="27">
        <v>0</v>
      </c>
      <c r="BU47" s="27">
        <v>1623.9343674929301</v>
      </c>
      <c r="BV47" s="27">
        <v>1846.96321156368</v>
      </c>
      <c r="BW47" s="27">
        <v>10671.5993218269</v>
      </c>
      <c r="BX47" s="27">
        <v>40629.361126192503</v>
      </c>
      <c r="BY47" s="27">
        <v>1398.8690901314501</v>
      </c>
      <c r="BZ47" s="27"/>
      <c r="CA47" s="51">
        <f t="shared" si="14"/>
        <v>-2.2205641262209649E-5</v>
      </c>
      <c r="CB47" s="51">
        <f t="shared" si="15"/>
        <v>-2.1337204112123077E-5</v>
      </c>
      <c r="CC47" s="51">
        <f t="shared" si="16"/>
        <v>2.2064591959578145E-5</v>
      </c>
      <c r="CD47" s="51">
        <f t="shared" si="17"/>
        <v>1.190445780087615E-5</v>
      </c>
      <c r="CE47" s="51">
        <f t="shared" si="18"/>
        <v>1.6885179209617739E-5</v>
      </c>
      <c r="CF47" s="51">
        <f t="shared" si="19"/>
        <v>4.9506905387300688E-6</v>
      </c>
      <c r="CG47" s="51">
        <f t="shared" si="20"/>
        <v>-2.1338443020888649E-5</v>
      </c>
      <c r="CH47" s="105">
        <f t="shared" si="21"/>
        <v>2.89942155881782E-5</v>
      </c>
      <c r="CI47" s="105">
        <f t="shared" si="22"/>
        <v>4.3026356633354431E-5</v>
      </c>
      <c r="CJ47" s="105">
        <f t="shared" si="23"/>
        <v>1.5126650660566035E-5</v>
      </c>
      <c r="CK47" s="105">
        <f t="shared" si="24"/>
        <v>2.5378336938147522E-5</v>
      </c>
      <c r="CL47" s="104">
        <f t="shared" si="12"/>
        <v>-1.9586042825042847E-6</v>
      </c>
      <c r="CM47" s="104">
        <f t="shared" si="13"/>
        <v>-8.3714628105911566E-5</v>
      </c>
      <c r="CN47" s="105">
        <f t="shared" si="25"/>
        <v>2.5138383603831313E-5</v>
      </c>
    </row>
    <row r="48" spans="1:92" x14ac:dyDescent="0.3">
      <c r="A48" s="29" t="s">
        <v>47</v>
      </c>
      <c r="B48" s="27">
        <v>492002.42605000001</v>
      </c>
      <c r="C48" s="27">
        <v>8057.9395593999998</v>
      </c>
      <c r="D48" s="27">
        <v>5833.4319820999999</v>
      </c>
      <c r="E48" s="27">
        <v>49265.143697</v>
      </c>
      <c r="F48" s="27">
        <v>41750.120868999998</v>
      </c>
      <c r="G48" s="27">
        <v>3428.3451091000002</v>
      </c>
      <c r="H48" s="27">
        <v>115832.91062</v>
      </c>
      <c r="I48" s="96">
        <v>4125.0754986000002</v>
      </c>
      <c r="J48" s="96">
        <v>1105.9183644</v>
      </c>
      <c r="K48" s="96">
        <v>8239.0918160000001</v>
      </c>
      <c r="L48" s="96">
        <v>9271.2822907999998</v>
      </c>
      <c r="M48" s="96">
        <v>1260.7469366</v>
      </c>
      <c r="N48" s="96">
        <v>667.23741359999997</v>
      </c>
      <c r="O48" s="96">
        <v>1198.0782257000001</v>
      </c>
      <c r="Q48" s="29" t="s">
        <v>47</v>
      </c>
      <c r="R48" s="27">
        <v>1404.8731570295199</v>
      </c>
      <c r="S48" s="100">
        <v>1262.3566277080499</v>
      </c>
      <c r="T48" s="27">
        <v>4130.3423866508201</v>
      </c>
      <c r="U48" s="27">
        <v>4130.3423866508201</v>
      </c>
      <c r="V48" s="27">
        <v>4217.4486025016304</v>
      </c>
      <c r="W48" s="27">
        <v>1107.33043545395</v>
      </c>
      <c r="X48" s="100">
        <v>668.08927047495297</v>
      </c>
      <c r="Y48" s="27">
        <v>12770.8303786997</v>
      </c>
      <c r="Z48" s="27">
        <v>492655.48458704998</v>
      </c>
      <c r="AA48" s="27">
        <v>3339.7118943135902</v>
      </c>
      <c r="AB48" s="27">
        <v>1834.20027280915</v>
      </c>
      <c r="AC48" s="27">
        <v>713.23371313443897</v>
      </c>
      <c r="AD48" s="27">
        <v>582.73064339648101</v>
      </c>
      <c r="AE48" s="27">
        <v>8249.6115527450893</v>
      </c>
      <c r="AF48" s="27">
        <v>8249.6115527450893</v>
      </c>
      <c r="AG48" s="27">
        <v>11986040.2447125</v>
      </c>
      <c r="AH48" s="27">
        <v>0</v>
      </c>
      <c r="AI48" s="27">
        <v>1335.8160943703101</v>
      </c>
      <c r="AJ48" s="27">
        <v>234.58418805439601</v>
      </c>
      <c r="AK48" s="27">
        <v>1158.23502805009</v>
      </c>
      <c r="AL48" s="27">
        <v>9283.1485204539295</v>
      </c>
      <c r="AM48" s="27">
        <v>1199.6078373916801</v>
      </c>
      <c r="AN48" s="27">
        <v>8068.6008820171601</v>
      </c>
      <c r="AO48" s="27">
        <v>0</v>
      </c>
      <c r="AP48" s="27">
        <v>5255.4683735628496</v>
      </c>
      <c r="AQ48" s="27">
        <v>583.941062210312</v>
      </c>
      <c r="AR48" s="27">
        <v>5839.4094357731701</v>
      </c>
      <c r="AS48" s="27">
        <v>559.80616126901396</v>
      </c>
      <c r="AT48" s="27">
        <v>5417.4374668172604</v>
      </c>
      <c r="AU48" s="27">
        <v>23.1212466512345</v>
      </c>
      <c r="AV48" s="27">
        <v>34750.218612539502</v>
      </c>
      <c r="AW48" s="27">
        <v>112.88506541468701</v>
      </c>
      <c r="AX48" s="27">
        <v>1131.7034864058801</v>
      </c>
      <c r="AY48" s="27">
        <v>4189.3016256001802</v>
      </c>
      <c r="AZ48" s="27">
        <v>18.312671932526801</v>
      </c>
      <c r="BA48" s="27">
        <v>0</v>
      </c>
      <c r="BB48" s="27">
        <v>796.44471117605497</v>
      </c>
      <c r="BC48" s="27">
        <v>49330.290310088603</v>
      </c>
      <c r="BD48" s="27">
        <v>41805.532185459902</v>
      </c>
      <c r="BE48" s="27">
        <v>7524.75812462871</v>
      </c>
      <c r="BF48" s="27">
        <v>8.2838800526257597</v>
      </c>
      <c r="BG48" s="27">
        <v>2.1185733827417201</v>
      </c>
      <c r="BH48" s="27">
        <v>554.21066900325695</v>
      </c>
      <c r="BI48" s="27">
        <v>172.080212994226</v>
      </c>
      <c r="BJ48" s="27">
        <v>13944.4871821452</v>
      </c>
      <c r="BK48" s="27">
        <v>284.52589673248502</v>
      </c>
      <c r="BL48" s="27">
        <v>199.92297465858701</v>
      </c>
      <c r="BM48" s="27">
        <v>19923.62031966</v>
      </c>
      <c r="BN48" s="27">
        <v>800.38968353209702</v>
      </c>
      <c r="BO48" s="27">
        <v>49.517519193924002</v>
      </c>
      <c r="BP48" s="27">
        <v>383.30446639490299</v>
      </c>
      <c r="BQ48" s="27">
        <v>11.6916840614068</v>
      </c>
      <c r="BR48" s="27">
        <v>3432.35618235627</v>
      </c>
      <c r="BS48" s="27">
        <v>1316.6735969455101</v>
      </c>
      <c r="BT48" s="27">
        <v>0</v>
      </c>
      <c r="BU48" s="27">
        <v>1578.48201752419</v>
      </c>
      <c r="BV48" s="27">
        <v>5029.19071709748</v>
      </c>
      <c r="BW48" s="27">
        <v>29421.283979088301</v>
      </c>
      <c r="BX48" s="27">
        <v>115986.16804579301</v>
      </c>
      <c r="BY48" s="27">
        <v>4077.4037746213398</v>
      </c>
      <c r="BZ48" s="27"/>
      <c r="CA48" s="51">
        <f t="shared" si="14"/>
        <v>1.3273482049529738E-3</v>
      </c>
      <c r="CB48" s="51">
        <f t="shared" si="15"/>
        <v>1.3230829715920758E-3</v>
      </c>
      <c r="CC48" s="51">
        <f t="shared" si="16"/>
        <v>1.0246890152335942E-3</v>
      </c>
      <c r="CD48" s="51">
        <f t="shared" si="17"/>
        <v>1.3223672600912535E-3</v>
      </c>
      <c r="CE48" s="51">
        <f t="shared" si="18"/>
        <v>1.3272133183462832E-3</v>
      </c>
      <c r="CF48" s="51">
        <f t="shared" si="19"/>
        <v>1.1699735961887415E-3</v>
      </c>
      <c r="CG48" s="51">
        <f t="shared" si="20"/>
        <v>1.3230905186850086E-3</v>
      </c>
      <c r="CH48" s="105">
        <f t="shared" si="21"/>
        <v>1.2767979768145965E-3</v>
      </c>
      <c r="CI48" s="105">
        <f t="shared" si="22"/>
        <v>1.2768311833904274E-3</v>
      </c>
      <c r="CJ48" s="105">
        <f t="shared" si="23"/>
        <v>1.2768078060084549E-3</v>
      </c>
      <c r="CK48" s="105">
        <f t="shared" si="24"/>
        <v>1.2798908804345886E-3</v>
      </c>
      <c r="CL48" s="104">
        <f t="shared" si="12"/>
        <v>1.2767757440608491E-3</v>
      </c>
      <c r="CM48" s="104">
        <f t="shared" si="13"/>
        <v>1.2766923100983023E-3</v>
      </c>
      <c r="CN48" s="105">
        <f t="shared" si="25"/>
        <v>1.2767210511536256E-3</v>
      </c>
    </row>
    <row r="49" spans="1:92" x14ac:dyDescent="0.3">
      <c r="A49" s="29" t="s">
        <v>48</v>
      </c>
      <c r="B49" s="27">
        <v>118546.56692</v>
      </c>
      <c r="C49" s="27">
        <v>1953.464878</v>
      </c>
      <c r="D49" s="27">
        <v>2019.6253300000001</v>
      </c>
      <c r="E49" s="27">
        <v>12418.695161</v>
      </c>
      <c r="F49" s="27">
        <v>10524.317965</v>
      </c>
      <c r="G49" s="27">
        <v>1013.825514</v>
      </c>
      <c r="H49" s="27">
        <v>28081.068932999999</v>
      </c>
      <c r="I49" s="96">
        <v>846.28449455999998</v>
      </c>
      <c r="J49" s="96">
        <v>449.05849458</v>
      </c>
      <c r="K49" s="96">
        <v>1913.4474074</v>
      </c>
      <c r="L49" s="96">
        <v>1207.8646292999999</v>
      </c>
      <c r="M49" s="96">
        <v>316.02475184999997</v>
      </c>
      <c r="N49" s="96">
        <v>157.63624313</v>
      </c>
      <c r="O49" s="96">
        <v>251.72457804999999</v>
      </c>
      <c r="Q49" s="29" t="s">
        <v>48</v>
      </c>
      <c r="R49" s="27">
        <v>477.56471225845098</v>
      </c>
      <c r="S49" s="100">
        <v>316.07512665992601</v>
      </c>
      <c r="T49" s="27">
        <v>846.38454993541905</v>
      </c>
      <c r="U49" s="27">
        <v>846.38454993541905</v>
      </c>
      <c r="V49" s="27">
        <v>1031.2095207039099</v>
      </c>
      <c r="W49" s="27">
        <v>449.10301930630101</v>
      </c>
      <c r="X49" s="100">
        <v>157.67672639279101</v>
      </c>
      <c r="Y49" s="27">
        <v>2502.5885516789199</v>
      </c>
      <c r="Z49" s="27">
        <v>118562.821884791</v>
      </c>
      <c r="AA49" s="27">
        <v>1068.4130875232399</v>
      </c>
      <c r="AB49" s="27">
        <v>384.19212301373898</v>
      </c>
      <c r="AC49" s="27">
        <v>277.26434566177898</v>
      </c>
      <c r="AD49" s="27">
        <v>16.654503329103399</v>
      </c>
      <c r="AE49" s="27">
        <v>1913.7100443320801</v>
      </c>
      <c r="AF49" s="27">
        <v>1913.7100443320801</v>
      </c>
      <c r="AG49" s="27">
        <v>2724510.2028876301</v>
      </c>
      <c r="AH49" s="27">
        <v>0</v>
      </c>
      <c r="AI49" s="27">
        <v>399.72061015342501</v>
      </c>
      <c r="AJ49" s="27">
        <v>100.438686435653</v>
      </c>
      <c r="AK49" s="27">
        <v>243.09555310895999</v>
      </c>
      <c r="AL49" s="27">
        <v>1208.02234804111</v>
      </c>
      <c r="AM49" s="27">
        <v>251.75562889623299</v>
      </c>
      <c r="AN49" s="27">
        <v>1953.73344675044</v>
      </c>
      <c r="AO49" s="27">
        <v>0</v>
      </c>
      <c r="AP49" s="27">
        <v>1817.95282306387</v>
      </c>
      <c r="AQ49" s="27">
        <v>201.99471075868701</v>
      </c>
      <c r="AR49" s="27">
        <v>2019.94753382256</v>
      </c>
      <c r="AS49" s="27">
        <v>147.94007571994999</v>
      </c>
      <c r="AT49" s="27">
        <v>1307.6810300823699</v>
      </c>
      <c r="AU49" s="27">
        <v>5.7009679696533704</v>
      </c>
      <c r="AV49" s="27">
        <v>8314.7466018849591</v>
      </c>
      <c r="AW49" s="27">
        <v>25.855597211880699</v>
      </c>
      <c r="AX49" s="27">
        <v>252.94966309506799</v>
      </c>
      <c r="AY49" s="27">
        <v>1066.59774735671</v>
      </c>
      <c r="AZ49" s="27">
        <v>4.6199092454857604</v>
      </c>
      <c r="BA49" s="27">
        <v>0</v>
      </c>
      <c r="BB49" s="27">
        <v>177.58478416519199</v>
      </c>
      <c r="BC49" s="27">
        <v>12420.7380925626</v>
      </c>
      <c r="BD49" s="27">
        <v>10526.094900795901</v>
      </c>
      <c r="BE49" s="27">
        <v>1894.6431917667201</v>
      </c>
      <c r="BF49" s="27">
        <v>1.82886844060693</v>
      </c>
      <c r="BG49" s="27">
        <v>0.61034142684799597</v>
      </c>
      <c r="BH49" s="27">
        <v>138.56173885194301</v>
      </c>
      <c r="BI49" s="27">
        <v>39.741163036976999</v>
      </c>
      <c r="BJ49" s="27">
        <v>3534.0453865753898</v>
      </c>
      <c r="BK49" s="27">
        <v>67.237074922645306</v>
      </c>
      <c r="BL49" s="27">
        <v>58.010432561142402</v>
      </c>
      <c r="BM49" s="27">
        <v>5049.3372795471696</v>
      </c>
      <c r="BN49" s="27">
        <v>137.693743772391</v>
      </c>
      <c r="BO49" s="27">
        <v>11.0618443880134</v>
      </c>
      <c r="BP49" s="27">
        <v>88.902224506577994</v>
      </c>
      <c r="BQ49" s="27">
        <v>3.4498774945848898</v>
      </c>
      <c r="BR49" s="27">
        <v>1013.97814598786</v>
      </c>
      <c r="BS49" s="27">
        <v>348.14784206233702</v>
      </c>
      <c r="BT49" s="27">
        <v>0</v>
      </c>
      <c r="BU49" s="27">
        <v>1033.0927354477101</v>
      </c>
      <c r="BV49" s="27">
        <v>1294.4089307131701</v>
      </c>
      <c r="BW49" s="27">
        <v>7385.9624075212996</v>
      </c>
      <c r="BX49" s="27">
        <v>28084.9304084414</v>
      </c>
      <c r="BY49" s="27">
        <v>987.27040579916797</v>
      </c>
      <c r="BZ49" s="27"/>
      <c r="CA49" s="51">
        <f t="shared" si="14"/>
        <v>1.3711881510642971E-4</v>
      </c>
      <c r="CB49" s="51">
        <f t="shared" si="15"/>
        <v>1.3748327572437363E-4</v>
      </c>
      <c r="CC49" s="51">
        <f t="shared" si="16"/>
        <v>1.5953643370075651E-4</v>
      </c>
      <c r="CD49" s="51">
        <f t="shared" si="17"/>
        <v>1.6450452612898651E-4</v>
      </c>
      <c r="CE49" s="51">
        <f t="shared" si="18"/>
        <v>1.6884094549498907E-4</v>
      </c>
      <c r="CF49" s="51">
        <f t="shared" si="19"/>
        <v>1.5055054913521408E-4</v>
      </c>
      <c r="CG49" s="51">
        <f t="shared" si="20"/>
        <v>1.3751169695905841E-4</v>
      </c>
      <c r="CH49" s="105">
        <f t="shared" si="21"/>
        <v>1.1822900698550702E-4</v>
      </c>
      <c r="CI49" s="105">
        <f t="shared" si="22"/>
        <v>9.9151283938297502E-5</v>
      </c>
      <c r="CJ49" s="105">
        <f t="shared" si="23"/>
        <v>1.3725850580705812E-4</v>
      </c>
      <c r="CK49" s="105">
        <f t="shared" si="24"/>
        <v>1.3057650442293832E-4</v>
      </c>
      <c r="CL49" s="104">
        <f t="shared" si="12"/>
        <v>1.5940146976193442E-4</v>
      </c>
      <c r="CM49" s="104">
        <f t="shared" si="13"/>
        <v>2.5681443548250521E-4</v>
      </c>
      <c r="CN49" s="105">
        <f t="shared" si="25"/>
        <v>1.2335246114438997E-4</v>
      </c>
    </row>
    <row r="50" spans="1:92" x14ac:dyDescent="0.3">
      <c r="A50" s="29" t="s">
        <v>49</v>
      </c>
      <c r="B50" s="27">
        <v>48877.810509000003</v>
      </c>
      <c r="C50" s="27">
        <v>802.80454077000002</v>
      </c>
      <c r="D50" s="27">
        <v>697.55255559</v>
      </c>
      <c r="E50" s="27">
        <v>4999.6385903</v>
      </c>
      <c r="F50" s="27">
        <v>4236.9817013000002</v>
      </c>
      <c r="G50" s="27">
        <v>376.67824191</v>
      </c>
      <c r="H50" s="27">
        <v>11540.337267999999</v>
      </c>
      <c r="I50" s="96">
        <v>528.63559994000002</v>
      </c>
      <c r="J50" s="96">
        <v>146.3440817</v>
      </c>
      <c r="K50" s="96">
        <v>1056.9761467999999</v>
      </c>
      <c r="L50" s="96">
        <v>1175.0056884000001</v>
      </c>
      <c r="M50" s="96">
        <v>161.56275067000001</v>
      </c>
      <c r="N50" s="96">
        <v>84.187919460000003</v>
      </c>
      <c r="O50" s="96">
        <v>153.53914528000001</v>
      </c>
      <c r="Q50" s="29" t="s">
        <v>49</v>
      </c>
      <c r="R50" s="27">
        <v>137.283392901063</v>
      </c>
      <c r="S50" s="100">
        <v>161.56349491409</v>
      </c>
      <c r="T50" s="27">
        <v>436.96483719049598</v>
      </c>
      <c r="U50" s="27">
        <v>436.96483719049598</v>
      </c>
      <c r="V50" s="27">
        <v>419.95546076562903</v>
      </c>
      <c r="W50" s="27">
        <v>121.766010957448</v>
      </c>
      <c r="X50" s="100">
        <v>84.188455041935399</v>
      </c>
      <c r="Y50" s="27">
        <v>1159.98392300411</v>
      </c>
      <c r="Z50" s="27">
        <v>48877.904117175603</v>
      </c>
      <c r="AA50" s="27">
        <v>334.41158747083</v>
      </c>
      <c r="AB50" s="27">
        <v>160.53973779428301</v>
      </c>
      <c r="AC50" s="27">
        <v>74.747056171511304</v>
      </c>
      <c r="AD50" s="27">
        <v>55.162293233998298</v>
      </c>
      <c r="AE50" s="27">
        <v>873.86704514929897</v>
      </c>
      <c r="AF50" s="27">
        <v>873.86704514929897</v>
      </c>
      <c r="AG50" s="27">
        <v>1088646.4361729</v>
      </c>
      <c r="AH50" s="27">
        <v>0</v>
      </c>
      <c r="AI50" s="27">
        <v>129.94017480336399</v>
      </c>
      <c r="AJ50" s="27">
        <v>23.015308017487801</v>
      </c>
      <c r="AK50" s="27">
        <v>113.170462473501</v>
      </c>
      <c r="AL50" s="27">
        <v>968.97005339942802</v>
      </c>
      <c r="AM50" s="27">
        <v>126.91401597557299</v>
      </c>
      <c r="AN50" s="27">
        <v>802.80611702210604</v>
      </c>
      <c r="AO50" s="27">
        <v>0</v>
      </c>
      <c r="AP50" s="27">
        <v>627.80220787446797</v>
      </c>
      <c r="AQ50" s="27">
        <v>69.755755439893704</v>
      </c>
      <c r="AR50" s="27">
        <v>697.55796331436204</v>
      </c>
      <c r="AS50" s="27">
        <v>55.151089774704502</v>
      </c>
      <c r="AT50" s="27">
        <v>563.72771602251396</v>
      </c>
      <c r="AU50" s="27">
        <v>1.9764253610123601</v>
      </c>
      <c r="AV50" s="27">
        <v>3358.5947135824699</v>
      </c>
      <c r="AW50" s="27">
        <v>3.63372069610939</v>
      </c>
      <c r="AX50" s="27">
        <v>17.3936252442445</v>
      </c>
      <c r="AY50" s="27">
        <v>460.42762913242598</v>
      </c>
      <c r="AZ50" s="27">
        <v>1.8834187372255899</v>
      </c>
      <c r="BA50" s="27">
        <v>0</v>
      </c>
      <c r="BB50" s="27">
        <v>10.932045076362501</v>
      </c>
      <c r="BC50" s="27">
        <v>4999.6811181204603</v>
      </c>
      <c r="BD50" s="27">
        <v>4237.0222071048502</v>
      </c>
      <c r="BE50" s="27">
        <v>762.65891101561397</v>
      </c>
      <c r="BF50" s="27">
        <v>5.8345663668380697E-2</v>
      </c>
      <c r="BG50" s="27">
        <v>0.44860215288910099</v>
      </c>
      <c r="BH50" s="27">
        <v>53.185391804648397</v>
      </c>
      <c r="BI50" s="27">
        <v>6.5344607103292001</v>
      </c>
      <c r="BJ50" s="27">
        <v>1483.2342551743</v>
      </c>
      <c r="BK50" s="27">
        <v>15.4481095129438</v>
      </c>
      <c r="BL50" s="27">
        <v>43.593442669279099</v>
      </c>
      <c r="BM50" s="27">
        <v>2119.09570195164</v>
      </c>
      <c r="BN50" s="27">
        <v>58.604575205178399</v>
      </c>
      <c r="BO50" s="27">
        <v>0.74302277577340803</v>
      </c>
      <c r="BP50" s="27">
        <v>15.710152037566701</v>
      </c>
      <c r="BQ50" s="27">
        <v>2.7238584044290799</v>
      </c>
      <c r="BR50" s="27">
        <v>376.68042174982997</v>
      </c>
      <c r="BS50" s="27">
        <v>129.63906523486099</v>
      </c>
      <c r="BT50" s="27">
        <v>0</v>
      </c>
      <c r="BU50" s="27">
        <v>175.632051395411</v>
      </c>
      <c r="BV50" s="27">
        <v>487.70398084081398</v>
      </c>
      <c r="BW50" s="27">
        <v>2919.8766783043402</v>
      </c>
      <c r="BX50" s="27">
        <v>11540.3604204368</v>
      </c>
      <c r="BY50" s="27">
        <v>394.25702034664198</v>
      </c>
      <c r="BZ50" s="27"/>
      <c r="CA50" s="51">
        <f t="shared" si="14"/>
        <v>1.9151466611538248E-6</v>
      </c>
      <c r="CB50" s="51">
        <f t="shared" si="15"/>
        <v>1.9634319762414337E-6</v>
      </c>
      <c r="CC50" s="51">
        <f t="shared" si="16"/>
        <v>7.7524257042827868E-6</v>
      </c>
      <c r="CD50" s="51">
        <f t="shared" si="17"/>
        <v>8.5061789351627001E-6</v>
      </c>
      <c r="CE50" s="51">
        <f t="shared" si="18"/>
        <v>9.5600613138290088E-6</v>
      </c>
      <c r="CF50" s="51">
        <f t="shared" si="19"/>
        <v>5.7870075503292996E-6</v>
      </c>
      <c r="CG50" s="51">
        <f t="shared" si="20"/>
        <v>2.0062183854153812E-6</v>
      </c>
      <c r="CH50" s="105">
        <f t="shared" si="21"/>
        <v>-0.17341011986311297</v>
      </c>
      <c r="CI50" s="105">
        <f t="shared" si="22"/>
        <v>-0.16794714522816265</v>
      </c>
      <c r="CJ50" s="105">
        <f t="shared" si="23"/>
        <v>-0.17323863192661876</v>
      </c>
      <c r="CK50" s="105">
        <f t="shared" si="24"/>
        <v>-0.17534862769994741</v>
      </c>
      <c r="CL50" s="104">
        <f t="shared" si="12"/>
        <v>4.6065326747665924E-6</v>
      </c>
      <c r="CM50" s="104">
        <f t="shared" si="13"/>
        <v>6.3617433336100805E-6</v>
      </c>
      <c r="CN50" s="105">
        <f t="shared" si="25"/>
        <v>-0.17340938856910001</v>
      </c>
    </row>
    <row r="51" spans="1:92" x14ac:dyDescent="0.3">
      <c r="A51" s="29" t="s">
        <v>50</v>
      </c>
      <c r="B51" s="27">
        <v>601846.84531999996</v>
      </c>
      <c r="C51" s="27">
        <v>9859.4135150000002</v>
      </c>
      <c r="D51" s="27">
        <v>7262.3598199999997</v>
      </c>
      <c r="E51" s="27">
        <v>60377.093401999999</v>
      </c>
      <c r="F51" s="27">
        <v>51167.028860999999</v>
      </c>
      <c r="G51" s="27">
        <v>4232.4577419999996</v>
      </c>
      <c r="H51" s="27">
        <v>141729.09481000001</v>
      </c>
      <c r="I51" s="96">
        <v>4841.8003431999996</v>
      </c>
      <c r="J51" s="96">
        <v>1298.0697964000001</v>
      </c>
      <c r="K51" s="96">
        <v>9670.6199873999994</v>
      </c>
      <c r="L51" s="96">
        <v>10882.151796</v>
      </c>
      <c r="M51" s="96">
        <v>1479.7995675</v>
      </c>
      <c r="N51" s="96">
        <v>783.1687776</v>
      </c>
      <c r="O51" s="96">
        <v>1406.2422792</v>
      </c>
      <c r="Q51" s="29" t="s">
        <v>50</v>
      </c>
      <c r="R51" s="27">
        <v>1726.3788965745</v>
      </c>
      <c r="S51" s="100">
        <v>1479.7869428587401</v>
      </c>
      <c r="T51" s="27">
        <v>4841.75941142183</v>
      </c>
      <c r="U51" s="27">
        <v>4841.75941142183</v>
      </c>
      <c r="V51" s="27">
        <v>5157.8024984006597</v>
      </c>
      <c r="W51" s="27">
        <v>1298.0588464827999</v>
      </c>
      <c r="X51" s="100">
        <v>783.16215767792903</v>
      </c>
      <c r="Y51" s="27">
        <v>16259.3992637256</v>
      </c>
      <c r="Z51" s="27">
        <v>601843.88674755802</v>
      </c>
      <c r="AA51" s="27">
        <v>4089.82802777906</v>
      </c>
      <c r="AB51" s="27">
        <v>2384.8190979701799</v>
      </c>
      <c r="AC51" s="27">
        <v>848.29630780172295</v>
      </c>
      <c r="AD51" s="27">
        <v>716.50357831644897</v>
      </c>
      <c r="AE51" s="27">
        <v>9670.5391727854094</v>
      </c>
      <c r="AF51" s="27">
        <v>9670.5391727854094</v>
      </c>
      <c r="AG51" s="27">
        <v>14970219.7138502</v>
      </c>
      <c r="AH51" s="27">
        <v>0</v>
      </c>
      <c r="AI51" s="27">
        <v>1644.4391003262799</v>
      </c>
      <c r="AJ51" s="27">
        <v>288.73947050385499</v>
      </c>
      <c r="AK51" s="27">
        <v>1424.68222087197</v>
      </c>
      <c r="AL51" s="27">
        <v>10882.093960660501</v>
      </c>
      <c r="AM51" s="27">
        <v>1406.2303449656699</v>
      </c>
      <c r="AN51" s="27">
        <v>9859.3651127475605</v>
      </c>
      <c r="AO51" s="27">
        <v>0</v>
      </c>
      <c r="AP51" s="27">
        <v>6536.0466539909703</v>
      </c>
      <c r="AQ51" s="27">
        <v>726.22746055086805</v>
      </c>
      <c r="AR51" s="27">
        <v>7262.2741145418404</v>
      </c>
      <c r="AS51" s="27">
        <v>689.26281742581602</v>
      </c>
      <c r="AT51" s="27">
        <v>6458.9901621356803</v>
      </c>
      <c r="AU51" s="27">
        <v>30.5628249123166</v>
      </c>
      <c r="AV51" s="27">
        <v>43129.975225203001</v>
      </c>
      <c r="AW51" s="27">
        <v>186.31784549766499</v>
      </c>
      <c r="AX51" s="27">
        <v>1985.28275237564</v>
      </c>
      <c r="AY51" s="27">
        <v>4906.5846306397198</v>
      </c>
      <c r="AZ51" s="27">
        <v>22.245217105033699</v>
      </c>
      <c r="BA51" s="27">
        <v>0</v>
      </c>
      <c r="BB51" s="27">
        <v>1405.22934865876</v>
      </c>
      <c r="BC51" s="27">
        <v>60379.035927108896</v>
      </c>
      <c r="BD51" s="27">
        <v>51169.022728525801</v>
      </c>
      <c r="BE51" s="27">
        <v>9210.0131985830794</v>
      </c>
      <c r="BF51" s="27">
        <v>14.957306676874</v>
      </c>
      <c r="BG51" s="27">
        <v>1.15067688477906</v>
      </c>
      <c r="BH51" s="27">
        <v>696.74591180001801</v>
      </c>
      <c r="BI51" s="27">
        <v>277.881948193477</v>
      </c>
      <c r="BJ51" s="27">
        <v>16636.339198199901</v>
      </c>
      <c r="BK51" s="27">
        <v>430.824910172015</v>
      </c>
      <c r="BL51" s="27">
        <v>100.81325768553199</v>
      </c>
      <c r="BM51" s="27">
        <v>23770.437044590599</v>
      </c>
      <c r="BN51" s="27">
        <v>1111.1342809110499</v>
      </c>
      <c r="BO51" s="27">
        <v>86.9769623175427</v>
      </c>
      <c r="BP51" s="27">
        <v>611.85325713795896</v>
      </c>
      <c r="BQ51" s="27">
        <v>4.8196356779102301</v>
      </c>
      <c r="BR51" s="27">
        <v>4232.4221439675403</v>
      </c>
      <c r="BS51" s="27">
        <v>1619.2567815247301</v>
      </c>
      <c r="BT51" s="27">
        <v>0</v>
      </c>
      <c r="BU51" s="27">
        <v>1941.7253438750899</v>
      </c>
      <c r="BV51" s="27">
        <v>6238.8894577753699</v>
      </c>
      <c r="BW51" s="27">
        <v>36096.602871930001</v>
      </c>
      <c r="BX51" s="27">
        <v>141728.389943385</v>
      </c>
      <c r="BY51" s="27">
        <v>5054.6467586135304</v>
      </c>
      <c r="BZ51" s="27"/>
      <c r="CA51" s="51">
        <f t="shared" si="14"/>
        <v>-4.9158227960334151E-6</v>
      </c>
      <c r="CB51" s="51">
        <f t="shared" si="15"/>
        <v>-4.9092425595155223E-6</v>
      </c>
      <c r="CC51" s="51">
        <f t="shared" si="16"/>
        <v>-1.1801323575741252E-5</v>
      </c>
      <c r="CD51" s="51">
        <f t="shared" si="17"/>
        <v>3.2173213373558641E-5</v>
      </c>
      <c r="CE51" s="51">
        <f t="shared" si="18"/>
        <v>3.896781912466108E-5</v>
      </c>
      <c r="CF51" s="51">
        <f t="shared" si="19"/>
        <v>-8.4107236573438305E-6</v>
      </c>
      <c r="CG51" s="51">
        <f t="shared" si="20"/>
        <v>-4.9733374502431243E-6</v>
      </c>
      <c r="CH51" s="105">
        <f t="shared" si="21"/>
        <v>-8.4538343732130808E-6</v>
      </c>
      <c r="CI51" s="105">
        <f t="shared" si="22"/>
        <v>-8.4355380816336149E-6</v>
      </c>
      <c r="CJ51" s="105">
        <f t="shared" si="23"/>
        <v>-8.3567149464406924E-6</v>
      </c>
      <c r="CK51" s="105">
        <f t="shared" si="24"/>
        <v>-5.3146969996037498E-6</v>
      </c>
      <c r="CL51" s="104">
        <f t="shared" si="12"/>
        <v>-8.5313183874073998E-6</v>
      </c>
      <c r="CM51" s="104">
        <f t="shared" si="13"/>
        <v>-8.4527400227244869E-6</v>
      </c>
      <c r="CN51" s="105">
        <f t="shared" si="25"/>
        <v>-8.4866132291550822E-6</v>
      </c>
    </row>
    <row r="52" spans="1:92" x14ac:dyDescent="0.3">
      <c r="I52" s="95"/>
      <c r="J52" s="95"/>
      <c r="K52" s="95"/>
      <c r="L52" s="95"/>
      <c r="M52" s="95"/>
      <c r="N52" s="95"/>
      <c r="O52" s="95"/>
      <c r="CL52" s="95"/>
      <c r="CM52" s="95"/>
    </row>
    <row r="53" spans="1:92" x14ac:dyDescent="0.3">
      <c r="I53" s="95"/>
      <c r="J53" s="95"/>
      <c r="K53" s="95"/>
      <c r="L53" s="95"/>
      <c r="M53" s="95"/>
      <c r="N53" s="95"/>
      <c r="O53" s="95"/>
      <c r="CL53" s="95"/>
      <c r="CM53" s="95"/>
    </row>
    <row r="54" spans="1:92" x14ac:dyDescent="0.3">
      <c r="A54" s="29" t="s">
        <v>231</v>
      </c>
      <c r="I54" s="95"/>
      <c r="J54" s="95"/>
      <c r="K54" s="95"/>
      <c r="L54" s="95"/>
      <c r="M54" s="95"/>
      <c r="N54" s="95"/>
      <c r="O54" s="95"/>
      <c r="CL54" s="95"/>
      <c r="CM54" s="95"/>
    </row>
    <row r="55" spans="1:92" x14ac:dyDescent="0.3">
      <c r="A55" s="29" t="s">
        <v>1</v>
      </c>
      <c r="B55" s="27">
        <v>6027706.3287000004</v>
      </c>
      <c r="C55" s="27">
        <v>98400.195850999997</v>
      </c>
      <c r="D55" s="27">
        <v>54958.457574</v>
      </c>
      <c r="E55" s="27">
        <v>588822.28191999998</v>
      </c>
      <c r="F55" s="27">
        <v>499001.93436999997</v>
      </c>
      <c r="G55" s="27">
        <v>36953.708446999997</v>
      </c>
      <c r="H55" s="27">
        <v>1414502.8071000001</v>
      </c>
      <c r="I55" s="96">
        <v>36017.263937000003</v>
      </c>
      <c r="J55" s="96">
        <v>20721.262896</v>
      </c>
      <c r="K55" s="96">
        <v>74626.443125999998</v>
      </c>
      <c r="L55" s="96">
        <v>49505.868028999997</v>
      </c>
      <c r="M55" s="96">
        <v>10997.985099</v>
      </c>
      <c r="N55" s="96">
        <v>2664.1778341999998</v>
      </c>
      <c r="O55" s="96">
        <v>10468.769405999999</v>
      </c>
      <c r="Q55" s="100" t="s">
        <v>1</v>
      </c>
      <c r="R55" s="100">
        <v>1.3811596383317599</v>
      </c>
      <c r="S55" s="100">
        <v>1.01461913435517</v>
      </c>
      <c r="T55" s="100">
        <v>3.3227873641429202</v>
      </c>
      <c r="U55" s="100">
        <v>3.3227873641429202</v>
      </c>
      <c r="V55" s="100">
        <v>5.2356904380032701</v>
      </c>
      <c r="W55" s="100">
        <v>1.9176626210530301</v>
      </c>
      <c r="X55" s="100">
        <v>0.24406669351896201</v>
      </c>
      <c r="Y55" s="100">
        <v>12.607853568786901</v>
      </c>
      <c r="Z55" s="100">
        <v>586.641350992355</v>
      </c>
      <c r="AA55" s="100">
        <v>4.8955737340233796</v>
      </c>
      <c r="AB55" s="100">
        <v>2.27003159212288</v>
      </c>
      <c r="AC55" s="100">
        <v>0.88446614295871295</v>
      </c>
      <c r="AD55" s="100">
        <v>0.10073160337527599</v>
      </c>
      <c r="AE55" s="100">
        <v>6.8861559589278896</v>
      </c>
      <c r="AF55" s="100">
        <v>6.8861559589278896</v>
      </c>
      <c r="AG55" s="100">
        <v>3836.1171844772498</v>
      </c>
      <c r="AH55" s="100">
        <v>0</v>
      </c>
      <c r="AI55" s="100">
        <v>1.27624527852643</v>
      </c>
      <c r="AJ55" s="100">
        <v>0.27618926801038302</v>
      </c>
      <c r="AK55" s="100">
        <v>1.1953381592508601</v>
      </c>
      <c r="AL55" s="100">
        <v>4.5501063406030697</v>
      </c>
      <c r="AM55" s="100">
        <v>0.96580159609120497</v>
      </c>
      <c r="AN55" s="100">
        <v>9.56501551502725</v>
      </c>
      <c r="AO55" s="100">
        <v>0</v>
      </c>
      <c r="AP55" s="100">
        <v>4.2713318672597103</v>
      </c>
      <c r="AQ55" s="100">
        <v>0.47459581011590801</v>
      </c>
      <c r="AR55" s="100">
        <v>4.7459276773756098</v>
      </c>
      <c r="AS55" s="100">
        <v>0.731309530768255</v>
      </c>
      <c r="AT55" s="100">
        <v>6.2820973120146304</v>
      </c>
      <c r="AU55" s="100">
        <v>2.922601233486E-2</v>
      </c>
      <c r="AV55" s="100">
        <v>42.2578180128639</v>
      </c>
      <c r="AW55" s="100">
        <v>0.18560326724978901</v>
      </c>
      <c r="AX55" s="100">
        <v>1.9965098629276199</v>
      </c>
      <c r="AY55" s="100">
        <v>4.5655135391347903</v>
      </c>
      <c r="AZ55" s="100">
        <v>2.0879203249612802E-2</v>
      </c>
      <c r="BA55" s="100">
        <v>0</v>
      </c>
      <c r="BB55" s="100">
        <v>1.4143950792837101</v>
      </c>
      <c r="BC55" s="100">
        <v>56.770531490269299</v>
      </c>
      <c r="BD55" s="100">
        <v>48.1109595176287</v>
      </c>
      <c r="BE55" s="100">
        <v>8.6595719726406397</v>
      </c>
      <c r="BF55" s="100">
        <v>1.5106069875493899E-2</v>
      </c>
      <c r="BG55" s="100">
        <v>7.6974376780921197E-4</v>
      </c>
      <c r="BH55" s="100">
        <v>0.65908893996263096</v>
      </c>
      <c r="BI55" s="100">
        <v>0.27583105981690598</v>
      </c>
      <c r="BJ55" s="100">
        <v>15.548722697134499</v>
      </c>
      <c r="BK55" s="100">
        <v>0.42294735913843301</v>
      </c>
      <c r="BL55" s="100">
        <v>6.3647767544657299E-2</v>
      </c>
      <c r="BM55" s="100">
        <v>22.2165864735417</v>
      </c>
      <c r="BN55" s="100">
        <v>0.85832591676449599</v>
      </c>
      <c r="BO55" s="100">
        <v>8.7485573504852907E-2</v>
      </c>
      <c r="BP55" s="100">
        <v>0.60616930394572199</v>
      </c>
      <c r="BQ55" s="100">
        <v>2.4775652154742402E-3</v>
      </c>
      <c r="BR55" s="100">
        <v>3.41214107376114</v>
      </c>
      <c r="BS55" s="100">
        <v>1.6160003753368899</v>
      </c>
      <c r="BT55" s="100">
        <v>0</v>
      </c>
      <c r="BU55" s="100">
        <v>7.52118122080942</v>
      </c>
      <c r="BV55" s="100">
        <v>6.4294943227676802</v>
      </c>
      <c r="BW55" s="100">
        <v>38.8039168637047</v>
      </c>
      <c r="BX55" s="100">
        <v>137.496938331211</v>
      </c>
      <c r="BY55" s="100">
        <v>4.7468780673181303</v>
      </c>
      <c r="CA55" s="51">
        <f>(Z55-B55)/(B55+1E-50)</f>
        <v>-0.99990267585728276</v>
      </c>
      <c r="CB55" s="51">
        <f>(AN55-C55)/(C55+1E-50)</f>
        <v>-0.99990279475124721</v>
      </c>
      <c r="CC55" s="51">
        <f>(AR55-D55)/(D55+1E-50)</f>
        <v>-0.99991364518061698</v>
      </c>
      <c r="CD55" s="51">
        <f>(BC55-E55)/(E55+1E-50)</f>
        <v>-0.99990358630569298</v>
      </c>
      <c r="CE55" s="51">
        <f>(BD55-F55)/(F55+1E-50)</f>
        <v>-0.99990358562521731</v>
      </c>
      <c r="CF55" s="51">
        <f>(BR55-G55)/(G55+1E-50)</f>
        <v>-0.99990766444784129</v>
      </c>
      <c r="CG55" s="51">
        <f>(BX55-H55)/(H55+1E-50)</f>
        <v>-0.99990279486357958</v>
      </c>
      <c r="CH55" s="105">
        <f>(U55-I55)/(I55+1E-50)</f>
        <v>-0.99990774459242782</v>
      </c>
      <c r="CI55" s="105">
        <f>(W55-J55)/(J55+1E-50)</f>
        <v>-0.99990745435591066</v>
      </c>
      <c r="CJ55" s="105">
        <f>(AF55-K55)/(K55+1E-50)</f>
        <v>-0.99990772498767899</v>
      </c>
      <c r="CK55" s="105">
        <f>(AL55-L55)/(L55+1E-50)</f>
        <v>-0.999908089555405</v>
      </c>
      <c r="CL55" s="104">
        <f t="shared" ref="CL55" si="26">(S55-M55)/(M55+1E-50)</f>
        <v>-0.99990774499826807</v>
      </c>
      <c r="CM55" s="104">
        <f t="shared" ref="CM55" si="27">(X55-N55)/(N55+1E-50)</f>
        <v>-0.99990838948872485</v>
      </c>
      <c r="CN55" s="105">
        <f>(AM55-O55)/(O55+1E-50)</f>
        <v>-0.99990774449616426</v>
      </c>
    </row>
    <row r="56" spans="1:92" x14ac:dyDescent="0.3">
      <c r="A56" s="29" t="s">
        <v>11</v>
      </c>
      <c r="B56" s="27"/>
      <c r="C56" s="27"/>
      <c r="D56" s="27"/>
      <c r="E56" s="27"/>
      <c r="F56" s="27"/>
      <c r="G56" s="27"/>
      <c r="H56" s="27"/>
      <c r="I56" s="71"/>
      <c r="J56" s="71"/>
      <c r="K56" s="71"/>
      <c r="L56" s="71"/>
      <c r="M56" s="27"/>
      <c r="N56" s="27"/>
      <c r="O56" s="71"/>
    </row>
    <row r="57" spans="1:92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71"/>
      <c r="J57" s="71"/>
      <c r="K57" s="71"/>
      <c r="L57" s="71"/>
      <c r="M57" s="27"/>
      <c r="N57" s="27"/>
      <c r="O57" s="71"/>
    </row>
    <row r="58" spans="1:92" x14ac:dyDescent="0.3">
      <c r="A58" s="29" t="s">
        <v>75</v>
      </c>
    </row>
    <row r="59" spans="1:92" x14ac:dyDescent="0.3">
      <c r="A59" s="29" t="s">
        <v>237</v>
      </c>
    </row>
    <row r="61" spans="1:92" x14ac:dyDescent="0.3">
      <c r="A61" s="2" t="s">
        <v>55</v>
      </c>
      <c r="B61" s="1">
        <f t="shared" ref="B61:H61" si="28">SUM(B3:B57)</f>
        <v>20635054.0273575</v>
      </c>
      <c r="C61" s="1">
        <f t="shared" si="28"/>
        <v>352471.01968907996</v>
      </c>
      <c r="D61" s="1">
        <f t="shared" si="28"/>
        <v>287252.01165613008</v>
      </c>
      <c r="E61" s="1">
        <f t="shared" si="28"/>
        <v>2134624.1741646696</v>
      </c>
      <c r="F61" s="1">
        <f t="shared" si="28"/>
        <v>1804342.8029318403</v>
      </c>
      <c r="G61" s="1">
        <f t="shared" si="28"/>
        <v>152735.16277394997</v>
      </c>
      <c r="H61" s="1">
        <f t="shared" si="28"/>
        <v>4731911.5284229815</v>
      </c>
      <c r="I61" s="1">
        <f t="shared" ref="I61:O61" si="29">SUM(I3:I57)</f>
        <v>147044.77161475</v>
      </c>
      <c r="J61" s="1">
        <f t="shared" si="29"/>
        <v>58752.23466776999</v>
      </c>
      <c r="K61" s="1">
        <f t="shared" si="29"/>
        <v>291990.00323689997</v>
      </c>
      <c r="L61" s="1">
        <f t="shared" si="29"/>
        <v>232928.68420936001</v>
      </c>
      <c r="M61" s="1">
        <f t="shared" si="29"/>
        <v>49017.378431769997</v>
      </c>
      <c r="N61" s="1">
        <f t="shared" si="29"/>
        <v>24732.639791329999</v>
      </c>
      <c r="O61" s="1">
        <f t="shared" si="29"/>
        <v>42327.037132579993</v>
      </c>
      <c r="R61" s="1">
        <f t="shared" ref="R61:BY61" si="30">SUM(R3:R57)</f>
        <v>49582.5811402283</v>
      </c>
      <c r="S61" s="1"/>
      <c r="T61" s="1">
        <f t="shared" si="30"/>
        <v>108664.48449152334</v>
      </c>
      <c r="U61" s="1">
        <f t="shared" si="30"/>
        <v>108664.48449152334</v>
      </c>
      <c r="V61" s="1">
        <f t="shared" si="30"/>
        <v>126847.39390552044</v>
      </c>
      <c r="W61" s="1">
        <f t="shared" si="30"/>
        <v>37031.624829471453</v>
      </c>
      <c r="X61" s="1"/>
      <c r="Y61" s="1">
        <f t="shared" si="30"/>
        <v>331511.88599145541</v>
      </c>
      <c r="Z61" s="1">
        <f t="shared" si="30"/>
        <v>14611235.804451162</v>
      </c>
      <c r="AA61" s="1">
        <f t="shared" si="30"/>
        <v>112280.42992397139</v>
      </c>
      <c r="AB61" s="1">
        <f t="shared" si="30"/>
        <v>46332.101343685266</v>
      </c>
      <c r="AC61" s="1">
        <f t="shared" si="30"/>
        <v>29592.08692796504</v>
      </c>
      <c r="AD61" s="1">
        <f t="shared" si="30"/>
        <v>12916.22169051506</v>
      </c>
      <c r="AE61" s="1">
        <f t="shared" si="30"/>
        <v>211409.10853171829</v>
      </c>
      <c r="AF61" s="1">
        <f t="shared" si="30"/>
        <v>211409.10853171829</v>
      </c>
      <c r="AG61" s="1">
        <f t="shared" si="30"/>
        <v>492739586.88894624</v>
      </c>
      <c r="AH61" s="1">
        <f t="shared" si="30"/>
        <v>0</v>
      </c>
      <c r="AI61" s="1">
        <f t="shared" si="30"/>
        <v>45000.176884989603</v>
      </c>
      <c r="AJ61" s="1">
        <f t="shared" si="30"/>
        <v>9251.9846297744498</v>
      </c>
      <c r="AK61" s="1">
        <f t="shared" si="30"/>
        <v>33518.124965665884</v>
      </c>
      <c r="AL61" s="1">
        <f t="shared" si="30"/>
        <v>179769.17759834402</v>
      </c>
      <c r="AM61" s="1">
        <f t="shared" si="30"/>
        <v>31129.728747197027</v>
      </c>
      <c r="AN61" s="1">
        <f t="shared" si="30"/>
        <v>254131.21065319559</v>
      </c>
      <c r="AO61" s="1">
        <f t="shared" si="30"/>
        <v>0</v>
      </c>
      <c r="AP61" s="1">
        <f t="shared" si="30"/>
        <v>209095.93295930637</v>
      </c>
      <c r="AQ61" s="1">
        <f t="shared" si="30"/>
        <v>23232.883047281728</v>
      </c>
      <c r="AR61" s="1">
        <f t="shared" si="30"/>
        <v>232328.81600658805</v>
      </c>
      <c r="AS61" s="1">
        <f t="shared" si="30"/>
        <v>17217.36828029855</v>
      </c>
      <c r="AT61" s="1">
        <f t="shared" si="30"/>
        <v>163118.614724846</v>
      </c>
      <c r="AU61" s="1">
        <f t="shared" si="30"/>
        <v>691.71356209551413</v>
      </c>
      <c r="AV61" s="1">
        <f t="shared" si="30"/>
        <v>1014464.2604799509</v>
      </c>
      <c r="AW61" s="1">
        <f t="shared" si="30"/>
        <v>3010.2270307624844</v>
      </c>
      <c r="AX61" s="1">
        <f t="shared" si="30"/>
        <v>32987.315555937479</v>
      </c>
      <c r="AY61" s="1">
        <f t="shared" si="30"/>
        <v>133117.22160378215</v>
      </c>
      <c r="AZ61" s="1">
        <f t="shared" si="30"/>
        <v>558.61366287883232</v>
      </c>
      <c r="BA61" s="1">
        <f t="shared" si="30"/>
        <v>0</v>
      </c>
      <c r="BB61" s="1">
        <f t="shared" si="30"/>
        <v>23439.465528884171</v>
      </c>
      <c r="BC61" s="1">
        <f t="shared" si="30"/>
        <v>1546206.5568937492</v>
      </c>
      <c r="BD61" s="1">
        <f t="shared" si="30"/>
        <v>1305689.6544950968</v>
      </c>
      <c r="BE61" s="1">
        <f t="shared" si="30"/>
        <v>240516.90239865362</v>
      </c>
      <c r="BF61" s="1">
        <f t="shared" si="30"/>
        <v>244.10145015356227</v>
      </c>
      <c r="BG61" s="1">
        <f t="shared" si="30"/>
        <v>76.288698265121937</v>
      </c>
      <c r="BH61" s="1">
        <f t="shared" si="30"/>
        <v>17617.423803570029</v>
      </c>
      <c r="BI61" s="1">
        <f t="shared" si="30"/>
        <v>4905.6815118211043</v>
      </c>
      <c r="BJ61" s="1">
        <f t="shared" si="30"/>
        <v>436505.99795713875</v>
      </c>
      <c r="BK61" s="1">
        <f t="shared" si="30"/>
        <v>8669.7835459611706</v>
      </c>
      <c r="BL61" s="1">
        <f t="shared" si="30"/>
        <v>7418.6516949910592</v>
      </c>
      <c r="BM61" s="1">
        <f t="shared" si="30"/>
        <v>623665.10951039835</v>
      </c>
      <c r="BN61" s="1">
        <f t="shared" si="30"/>
        <v>18360.99693958546</v>
      </c>
      <c r="BO61" s="1">
        <f t="shared" si="30"/>
        <v>1275.7951903673415</v>
      </c>
      <c r="BP61" s="1">
        <f t="shared" si="30"/>
        <v>11071.725484459908</v>
      </c>
      <c r="BQ61" s="1">
        <f t="shared" si="30"/>
        <v>434.53870362911579</v>
      </c>
      <c r="BR61" s="1">
        <f t="shared" si="30"/>
        <v>115806.13574849241</v>
      </c>
      <c r="BS61" s="1">
        <f t="shared" si="30"/>
        <v>41547.998009783092</v>
      </c>
      <c r="BT61" s="1">
        <f t="shared" si="30"/>
        <v>0</v>
      </c>
      <c r="BU61" s="1">
        <f t="shared" si="30"/>
        <v>65143.025767568412</v>
      </c>
      <c r="BV61" s="1">
        <f t="shared" si="30"/>
        <v>151067.62996944372</v>
      </c>
      <c r="BW61" s="1">
        <f t="shared" si="30"/>
        <v>862407.60679022991</v>
      </c>
      <c r="BX61" s="1">
        <f t="shared" si="30"/>
        <v>3318350.9978019362</v>
      </c>
      <c r="BY61" s="1">
        <f t="shared" si="30"/>
        <v>120265.22755206126</v>
      </c>
      <c r="BZ61" s="1"/>
    </row>
    <row r="62" spans="1:92" x14ac:dyDescent="0.3">
      <c r="A62" s="29" t="s">
        <v>56</v>
      </c>
      <c r="B62" s="1">
        <f>SUM(B2:B51)</f>
        <v>14607347.6986575</v>
      </c>
      <c r="C62" s="1">
        <f t="shared" ref="C62:H62" si="31">SUM(C2:C51)</f>
        <v>254070.82383807999</v>
      </c>
      <c r="D62" s="1">
        <f t="shared" si="31"/>
        <v>232293.55408213005</v>
      </c>
      <c r="E62" s="1">
        <f t="shared" si="31"/>
        <v>1545801.8922446698</v>
      </c>
      <c r="F62" s="1">
        <f t="shared" si="31"/>
        <v>1305340.8685618404</v>
      </c>
      <c r="G62" s="1">
        <f t="shared" si="31"/>
        <v>115781.45432694996</v>
      </c>
      <c r="H62" s="1">
        <f t="shared" si="31"/>
        <v>3317408.7213229816</v>
      </c>
      <c r="I62" s="1">
        <f t="shared" ref="I62:O62" si="32">SUM(I2:I51)</f>
        <v>111027.50767774999</v>
      </c>
      <c r="J62" s="1">
        <f t="shared" si="32"/>
        <v>38030.97177176999</v>
      </c>
      <c r="K62" s="1">
        <f t="shared" si="32"/>
        <v>217363.5601109</v>
      </c>
      <c r="L62" s="1">
        <f t="shared" si="32"/>
        <v>183422.81618036001</v>
      </c>
      <c r="M62" s="1">
        <f t="shared" si="32"/>
        <v>38019.39333277</v>
      </c>
      <c r="N62" s="1">
        <f t="shared" si="32"/>
        <v>22068.461957129999</v>
      </c>
      <c r="O62" s="1">
        <f t="shared" si="32"/>
        <v>31858.267726579998</v>
      </c>
      <c r="BW62" s="24"/>
      <c r="BX62" s="24"/>
      <c r="BY62" s="24"/>
      <c r="BZ62" s="24"/>
    </row>
    <row r="63" spans="1:92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8513386.3089675009</v>
      </c>
      <c r="C63" s="27">
        <f t="shared" ref="C63:O63" si="33">+C3+C5+C8+C9+C11+C12+C14+C15+C16+C17+C18+C19+C20+C21+C22+C23+C24+C25+C26+C28+C30+C31+C33+C34+C35+C36+C37+C39+C40+C41+C42+C43+C44+C46+C47+C49+C50+C10</f>
        <v>154185.73184568004</v>
      </c>
      <c r="D63" s="27">
        <f t="shared" si="33"/>
        <v>155965.75267093003</v>
      </c>
      <c r="E63" s="27">
        <f t="shared" si="33"/>
        <v>931962.97981766996</v>
      </c>
      <c r="F63" s="27">
        <f t="shared" si="33"/>
        <v>785138.40422484011</v>
      </c>
      <c r="G63" s="27">
        <f t="shared" si="33"/>
        <v>72071.900381050014</v>
      </c>
      <c r="H63" s="27">
        <f t="shared" si="33"/>
        <v>1881560.0006009804</v>
      </c>
      <c r="I63" s="27">
        <f t="shared" si="33"/>
        <v>65505.73061169</v>
      </c>
      <c r="J63" s="27">
        <f t="shared" si="33"/>
        <v>25820.917780750002</v>
      </c>
      <c r="K63" s="27">
        <f t="shared" si="33"/>
        <v>133702.36047710001</v>
      </c>
      <c r="L63" s="27">
        <f t="shared" si="33"/>
        <v>93822.704986059995</v>
      </c>
      <c r="M63" s="27">
        <f t="shared" si="33"/>
        <v>24108.621482899995</v>
      </c>
      <c r="N63" s="27">
        <f t="shared" si="33"/>
        <v>14697.384531920003</v>
      </c>
      <c r="O63" s="27">
        <f t="shared" si="33"/>
        <v>18643.743830260006</v>
      </c>
    </row>
    <row r="64" spans="1:92" x14ac:dyDescent="0.3">
      <c r="C64" s="27"/>
    </row>
    <row r="65" spans="3:19" x14ac:dyDescent="0.3">
      <c r="C65" s="27"/>
      <c r="Q65" s="38"/>
      <c r="R65" s="38"/>
      <c r="S65" s="38"/>
    </row>
    <row r="66" spans="3:19" x14ac:dyDescent="0.3">
      <c r="C66" s="27"/>
    </row>
    <row r="67" spans="3:19" x14ac:dyDescent="0.3">
      <c r="C67" s="27"/>
    </row>
    <row r="68" spans="3:19" x14ac:dyDescent="0.3">
      <c r="C68" s="27"/>
    </row>
    <row r="69" spans="3:19" x14ac:dyDescent="0.3">
      <c r="C69" s="27"/>
    </row>
    <row r="70" spans="3:19" x14ac:dyDescent="0.3">
      <c r="C70" s="27"/>
    </row>
    <row r="71" spans="3:19" x14ac:dyDescent="0.3">
      <c r="C71" s="27"/>
    </row>
    <row r="72" spans="3:19" x14ac:dyDescent="0.3">
      <c r="C72" s="27"/>
    </row>
    <row r="73" spans="3:19" x14ac:dyDescent="0.3">
      <c r="C73" s="27"/>
    </row>
    <row r="74" spans="3:19" x14ac:dyDescent="0.3">
      <c r="C74" s="27"/>
    </row>
    <row r="75" spans="3:19" x14ac:dyDescent="0.3">
      <c r="C75" s="27"/>
    </row>
    <row r="76" spans="3:19" x14ac:dyDescent="0.3">
      <c r="C76" s="27"/>
    </row>
    <row r="77" spans="3:19" x14ac:dyDescent="0.3">
      <c r="C77" s="27"/>
    </row>
    <row r="78" spans="3:19" x14ac:dyDescent="0.3">
      <c r="C78" s="27"/>
    </row>
    <row r="79" spans="3:19" x14ac:dyDescent="0.3">
      <c r="C79" s="27"/>
    </row>
    <row r="80" spans="3:19" x14ac:dyDescent="0.3">
      <c r="C80" s="27"/>
    </row>
    <row r="81" spans="3:3" x14ac:dyDescent="0.3">
      <c r="C81" s="27"/>
    </row>
    <row r="82" spans="3:3" x14ac:dyDescent="0.3">
      <c r="C82" s="27"/>
    </row>
    <row r="83" spans="3:3" x14ac:dyDescent="0.3">
      <c r="C83" s="27"/>
    </row>
    <row r="84" spans="3:3" x14ac:dyDescent="0.3">
      <c r="C84" s="27"/>
    </row>
    <row r="85" spans="3:3" x14ac:dyDescent="0.3">
      <c r="C85" s="27"/>
    </row>
    <row r="86" spans="3:3" x14ac:dyDescent="0.3">
      <c r="C86" s="27"/>
    </row>
    <row r="87" spans="3:3" x14ac:dyDescent="0.3">
      <c r="C87" s="27"/>
    </row>
    <row r="88" spans="3:3" x14ac:dyDescent="0.3">
      <c r="C88" s="27"/>
    </row>
    <row r="89" spans="3:3" x14ac:dyDescent="0.3">
      <c r="C89" s="27"/>
    </row>
    <row r="90" spans="3:3" x14ac:dyDescent="0.3">
      <c r="C90" s="27"/>
    </row>
    <row r="91" spans="3:3" x14ac:dyDescent="0.3">
      <c r="C91" s="27"/>
    </row>
    <row r="92" spans="3:3" x14ac:dyDescent="0.3">
      <c r="C92" s="27"/>
    </row>
    <row r="93" spans="3:3" x14ac:dyDescent="0.3">
      <c r="C93" s="27"/>
    </row>
    <row r="94" spans="3:3" x14ac:dyDescent="0.3">
      <c r="C94" s="27"/>
    </row>
    <row r="95" spans="3:3" x14ac:dyDescent="0.3">
      <c r="C95" s="27"/>
    </row>
    <row r="96" spans="3:3" x14ac:dyDescent="0.3">
      <c r="C96" s="27"/>
    </row>
    <row r="97" spans="3:3" x14ac:dyDescent="0.3">
      <c r="C97" s="27"/>
    </row>
    <row r="98" spans="3:3" x14ac:dyDescent="0.3">
      <c r="C98" s="27"/>
    </row>
    <row r="99" spans="3:3" x14ac:dyDescent="0.3">
      <c r="C99" s="27"/>
    </row>
    <row r="100" spans="3:3" x14ac:dyDescent="0.3">
      <c r="C100" s="27"/>
    </row>
    <row r="101" spans="3:3" x14ac:dyDescent="0.3">
      <c r="C101" s="27"/>
    </row>
    <row r="102" spans="3:3" x14ac:dyDescent="0.3">
      <c r="C102" s="27"/>
    </row>
    <row r="103" spans="3:3" x14ac:dyDescent="0.3">
      <c r="C103" s="27"/>
    </row>
    <row r="104" spans="3:3" x14ac:dyDescent="0.3">
      <c r="C104" s="27"/>
    </row>
    <row r="105" spans="3:3" x14ac:dyDescent="0.3">
      <c r="C105" s="27"/>
    </row>
    <row r="106" spans="3:3" x14ac:dyDescent="0.3">
      <c r="C106" s="27"/>
    </row>
    <row r="107" spans="3:3" x14ac:dyDescent="0.3">
      <c r="C107" s="27"/>
    </row>
    <row r="108" spans="3:3" x14ac:dyDescent="0.3">
      <c r="C108" s="27"/>
    </row>
    <row r="109" spans="3:3" x14ac:dyDescent="0.3">
      <c r="C109" s="27"/>
    </row>
    <row r="110" spans="3:3" x14ac:dyDescent="0.3">
      <c r="C110" s="27"/>
    </row>
    <row r="111" spans="3:3" x14ac:dyDescent="0.3">
      <c r="C111" s="27"/>
    </row>
    <row r="112" spans="3:3" x14ac:dyDescent="0.3">
      <c r="C112" s="27"/>
    </row>
    <row r="113" spans="3:3" x14ac:dyDescent="0.3">
      <c r="C113" s="27"/>
    </row>
    <row r="114" spans="3:3" x14ac:dyDescent="0.3">
      <c r="C114" s="2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99" bestFit="1" customWidth="1"/>
    <col min="2" max="2" width="10.109375" style="100" customWidth="1"/>
    <col min="3" max="7" width="9.109375" style="100"/>
    <col min="8" max="8" width="10.33203125" style="100" bestFit="1" customWidth="1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4" width="7.6640625" style="27" bestFit="1" customWidth="1"/>
    <col min="15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1" width="6.6640625" style="27" bestFit="1" customWidth="1"/>
    <col min="22" max="22" width="7.6640625" style="27" bestFit="1" customWidth="1"/>
    <col min="23" max="23" width="15.44140625" style="27" bestFit="1" customWidth="1"/>
    <col min="24" max="24" width="15.44140625" style="27" customWidth="1"/>
    <col min="25" max="25" width="6.5546875" style="27" bestFit="1" customWidth="1"/>
    <col min="26" max="26" width="6.6640625" style="27" bestFit="1" customWidth="1"/>
    <col min="27" max="27" width="5.6640625" style="27" bestFit="1" customWidth="1"/>
    <col min="28" max="28" width="6.6640625" style="27" bestFit="1" customWidth="1"/>
    <col min="29" max="29" width="7.6640625" style="27" bestFit="1" customWidth="1"/>
    <col min="30" max="30" width="6.6640625" style="27" customWidth="1"/>
    <col min="31" max="31" width="7.6640625" style="27" bestFit="1" customWidth="1"/>
    <col min="32" max="32" width="10" style="27" bestFit="1" customWidth="1"/>
    <col min="33" max="33" width="7.6640625" style="27" bestFit="1" customWidth="1"/>
    <col min="34" max="34" width="6.6640625" style="27" bestFit="1" customWidth="1"/>
    <col min="35" max="35" width="7.6640625" style="27" bestFit="1" customWidth="1"/>
    <col min="36" max="36" width="6" style="27" bestFit="1" customWidth="1"/>
    <col min="37" max="37" width="7.6640625" style="27" bestFit="1" customWidth="1"/>
    <col min="38" max="38" width="4.33203125" style="27" bestFit="1" customWidth="1"/>
    <col min="39" max="39" width="7.6640625" style="27" bestFit="1" customWidth="1"/>
    <col min="40" max="40" width="5.6640625" style="27" bestFit="1" customWidth="1"/>
    <col min="41" max="42" width="6.6640625" style="27" bestFit="1" customWidth="1"/>
    <col min="43" max="43" width="4.109375" style="27" bestFit="1" customWidth="1"/>
    <col min="44" max="44" width="5.88671875" style="27" bestFit="1" customWidth="1"/>
    <col min="45" max="45" width="6.6640625" style="27" bestFit="1" customWidth="1"/>
    <col min="46" max="48" width="7.6640625" style="27" bestFit="1" customWidth="1"/>
    <col min="49" max="49" width="5.109375" style="27" bestFit="1" customWidth="1"/>
    <col min="50" max="50" width="5.33203125" style="27" bestFit="1" customWidth="1"/>
    <col min="51" max="51" width="8.6640625" style="27" bestFit="1" customWidth="1"/>
    <col min="52" max="52" width="5.6640625" style="27" bestFit="1" customWidth="1"/>
    <col min="53" max="53" width="7.88671875" style="27" bestFit="1" customWidth="1"/>
    <col min="54" max="54" width="5.88671875" style="27" bestFit="1" customWidth="1"/>
    <col min="55" max="55" width="6" style="27" bestFit="1" customWidth="1"/>
    <col min="56" max="56" width="7.6640625" style="27" bestFit="1" customWidth="1"/>
    <col min="57" max="57" width="6.6640625" style="27" bestFit="1" customWidth="1"/>
    <col min="58" max="59" width="5.6640625" style="27" bestFit="1" customWidth="1"/>
    <col min="60" max="60" width="3.88671875" style="27" bestFit="1" customWidth="1"/>
    <col min="61" max="61" width="6.6640625" style="27" bestFit="1" customWidth="1"/>
    <col min="62" max="62" width="8" style="27" bestFit="1" customWidth="1"/>
    <col min="63" max="63" width="5.33203125" style="27" bestFit="1" customWidth="1"/>
    <col min="64" max="65" width="6.6640625" style="27" bestFit="1" customWidth="1"/>
    <col min="66" max="66" width="7.6640625" style="27" bestFit="1" customWidth="1"/>
    <col min="67" max="67" width="9.33203125" style="27" bestFit="1" customWidth="1"/>
    <col min="68" max="68" width="7.109375" style="27" bestFit="1" customWidth="1"/>
    <col min="69" max="69" width="7.6640625" style="27" customWidth="1"/>
    <col min="70" max="70" width="10.33203125" style="29" bestFit="1" customWidth="1"/>
    <col min="71" max="74" width="9.109375" style="29"/>
    <col min="75" max="75" width="8.5546875" style="29" customWidth="1"/>
    <col min="76" max="16384" width="9.109375" style="29"/>
  </cols>
  <sheetData>
    <row r="1" spans="1:76" x14ac:dyDescent="0.3">
      <c r="B1" s="100" t="s">
        <v>482</v>
      </c>
      <c r="J1" s="29" t="s">
        <v>485</v>
      </c>
      <c r="BR1" s="29" t="s">
        <v>316</v>
      </c>
    </row>
    <row r="2" spans="1:76" x14ac:dyDescent="0.3">
      <c r="A2" s="85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212</v>
      </c>
      <c r="Y2" s="27" t="s">
        <v>141</v>
      </c>
      <c r="Z2" s="27" t="s">
        <v>142</v>
      </c>
      <c r="AA2" s="27" t="s">
        <v>143</v>
      </c>
      <c r="AB2" s="27" t="s">
        <v>394</v>
      </c>
      <c r="AC2" s="27" t="s">
        <v>144</v>
      </c>
      <c r="AD2" s="27" t="s">
        <v>400</v>
      </c>
      <c r="AE2" s="27" t="s">
        <v>57</v>
      </c>
      <c r="AF2" s="27" t="s">
        <v>128</v>
      </c>
      <c r="AG2" s="27" t="s">
        <v>145</v>
      </c>
      <c r="AH2" s="27" t="s">
        <v>146</v>
      </c>
      <c r="AI2" s="27" t="s">
        <v>60</v>
      </c>
      <c r="AJ2" s="27" t="s">
        <v>147</v>
      </c>
      <c r="AK2" s="27" t="s">
        <v>148</v>
      </c>
      <c r="AL2" s="27" t="s">
        <v>149</v>
      </c>
      <c r="AM2" s="27" t="s">
        <v>150</v>
      </c>
      <c r="AN2" s="27" t="s">
        <v>151</v>
      </c>
      <c r="AO2" s="27" t="s">
        <v>152</v>
      </c>
      <c r="AP2" s="27" t="s">
        <v>153</v>
      </c>
      <c r="AQ2" s="27" t="s">
        <v>154</v>
      </c>
      <c r="AR2" s="27" t="s">
        <v>155</v>
      </c>
      <c r="AS2" s="27" t="s">
        <v>156</v>
      </c>
      <c r="AT2" s="27" t="s">
        <v>54</v>
      </c>
      <c r="AU2" s="27" t="s">
        <v>53</v>
      </c>
      <c r="AV2" s="27" t="s">
        <v>157</v>
      </c>
      <c r="AW2" s="27" t="s">
        <v>158</v>
      </c>
      <c r="AX2" s="27" t="s">
        <v>159</v>
      </c>
      <c r="AY2" s="27" t="s">
        <v>160</v>
      </c>
      <c r="AZ2" s="27" t="s">
        <v>161</v>
      </c>
      <c r="BA2" s="27" t="s">
        <v>162</v>
      </c>
      <c r="BB2" s="27" t="s">
        <v>163</v>
      </c>
      <c r="BC2" s="27" t="s">
        <v>164</v>
      </c>
      <c r="BD2" s="27" t="s">
        <v>165</v>
      </c>
      <c r="BE2" s="27" t="s">
        <v>395</v>
      </c>
      <c r="BF2" s="27" t="s">
        <v>166</v>
      </c>
      <c r="BG2" s="27" t="s">
        <v>167</v>
      </c>
      <c r="BH2" s="27" t="s">
        <v>168</v>
      </c>
      <c r="BI2" s="27" t="s">
        <v>61</v>
      </c>
      <c r="BJ2" s="27" t="s">
        <v>401</v>
      </c>
      <c r="BK2" s="27" t="s">
        <v>169</v>
      </c>
      <c r="BL2" s="27" t="s">
        <v>170</v>
      </c>
      <c r="BM2" s="27" t="s">
        <v>171</v>
      </c>
      <c r="BN2" s="27" t="s">
        <v>173</v>
      </c>
      <c r="BO2" s="27" t="s">
        <v>174</v>
      </c>
      <c r="BP2" s="27" t="s">
        <v>402</v>
      </c>
      <c r="BR2" s="27" t="s">
        <v>59</v>
      </c>
      <c r="BS2" s="27" t="s">
        <v>57</v>
      </c>
      <c r="BT2" s="27" t="s">
        <v>60</v>
      </c>
      <c r="BU2" s="27" t="s">
        <v>54</v>
      </c>
      <c r="BV2" s="27" t="s">
        <v>53</v>
      </c>
      <c r="BW2" s="27" t="s">
        <v>61</v>
      </c>
      <c r="BX2" s="27" t="s">
        <v>62</v>
      </c>
    </row>
    <row r="3" spans="1:76" x14ac:dyDescent="0.3">
      <c r="A3" s="26" t="s">
        <v>121</v>
      </c>
      <c r="B3" s="100">
        <v>15941.570755999999</v>
      </c>
      <c r="C3" s="100">
        <v>262.350121</v>
      </c>
      <c r="D3" s="100">
        <v>253.95003600000001</v>
      </c>
      <c r="E3" s="100">
        <v>1654.252864</v>
      </c>
      <c r="F3" s="100">
        <v>1401.9093849999999</v>
      </c>
      <c r="G3" s="100">
        <v>130.94072299999999</v>
      </c>
      <c r="H3" s="100">
        <v>3771.2812560000002</v>
      </c>
      <c r="J3" s="29" t="s">
        <v>121</v>
      </c>
      <c r="K3" s="27">
        <v>6.74925310814222</v>
      </c>
      <c r="L3" s="27">
        <v>6.0743353355313401</v>
      </c>
      <c r="M3" s="27">
        <v>6.0743353355313401</v>
      </c>
      <c r="N3" s="27">
        <v>20.105800061178201</v>
      </c>
      <c r="O3" s="27">
        <v>5.9457747961057503</v>
      </c>
      <c r="P3" s="27">
        <v>57.174157667730398</v>
      </c>
      <c r="Q3" s="27">
        <v>1040.5575691837901</v>
      </c>
      <c r="R3" s="27">
        <v>13.626992019080999</v>
      </c>
      <c r="S3" s="27">
        <v>7.2956372754509804</v>
      </c>
      <c r="T3" s="27">
        <v>3.27817679154747</v>
      </c>
      <c r="U3" s="27">
        <v>0.21898077190085799</v>
      </c>
      <c r="V3" s="27">
        <v>26.7720644557835</v>
      </c>
      <c r="W3" s="27">
        <v>26.7720644557835</v>
      </c>
      <c r="X3" s="27">
        <v>27129.118033256698</v>
      </c>
      <c r="Y3" s="27">
        <v>0</v>
      </c>
      <c r="Z3" s="27">
        <v>3.0214934869624099</v>
      </c>
      <c r="AA3" s="27">
        <v>1.2163476579264401</v>
      </c>
      <c r="AB3" s="27">
        <v>2.64827619660818</v>
      </c>
      <c r="AC3" s="27">
        <v>24.329571818912299</v>
      </c>
      <c r="AD3" s="27">
        <v>0</v>
      </c>
      <c r="AE3" s="27">
        <v>17.2936528712445</v>
      </c>
      <c r="AF3" s="27">
        <v>0</v>
      </c>
      <c r="AG3" s="27">
        <v>22.7603305610211</v>
      </c>
      <c r="AH3" s="27">
        <v>2.52892568549965</v>
      </c>
      <c r="AI3" s="27">
        <v>25.2892562465208</v>
      </c>
      <c r="AJ3" s="27">
        <v>0</v>
      </c>
      <c r="AK3" s="27">
        <v>18.454542684788599</v>
      </c>
      <c r="AL3" s="27">
        <v>5.9596646769953202E-2</v>
      </c>
      <c r="AM3" s="27">
        <v>31.6842690553745</v>
      </c>
      <c r="AN3" s="27">
        <v>0.37847505194640502</v>
      </c>
      <c r="AO3" s="27">
        <v>4.0712038889531899</v>
      </c>
      <c r="AP3" s="27">
        <v>9.3098277639070304</v>
      </c>
      <c r="AQ3" s="27">
        <v>4.2575928834802101E-2</v>
      </c>
      <c r="AR3" s="27">
        <v>0</v>
      </c>
      <c r="AS3" s="27">
        <v>2.8841817269906298</v>
      </c>
      <c r="AT3" s="27">
        <v>115.76428941891599</v>
      </c>
      <c r="AU3" s="27">
        <v>98.106027873586896</v>
      </c>
      <c r="AV3" s="27">
        <v>17.658261545329701</v>
      </c>
      <c r="AW3" s="27">
        <v>3.08038613954154E-2</v>
      </c>
      <c r="AX3" s="27">
        <v>1.5696251591461399E-3</v>
      </c>
      <c r="AY3" s="27">
        <v>1.34398783048661</v>
      </c>
      <c r="AZ3" s="27">
        <v>0.56246374223559603</v>
      </c>
      <c r="BA3" s="27">
        <v>31.706348980637902</v>
      </c>
      <c r="BB3" s="27">
        <v>0.86245808738019203</v>
      </c>
      <c r="BC3" s="27">
        <v>0.12978790434145099</v>
      </c>
      <c r="BD3" s="27">
        <v>45.303221283420598</v>
      </c>
      <c r="BE3" s="27">
        <v>3.0407977674057598</v>
      </c>
      <c r="BF3" s="27">
        <v>0.17839737209058701</v>
      </c>
      <c r="BG3" s="27">
        <v>1.2360759933199901</v>
      </c>
      <c r="BH3" s="27">
        <v>5.0521857173564302E-3</v>
      </c>
      <c r="BI3" s="27">
        <v>11.2112669235051</v>
      </c>
      <c r="BJ3" s="27">
        <v>5.5500197095441397</v>
      </c>
      <c r="BK3" s="27">
        <v>0</v>
      </c>
      <c r="BL3" s="27">
        <v>2.6761182033256699</v>
      </c>
      <c r="BM3" s="27">
        <v>8.0860947032766202</v>
      </c>
      <c r="BN3" s="27">
        <v>48.998889975032597</v>
      </c>
      <c r="BO3" s="27">
        <v>248.596309573019</v>
      </c>
      <c r="BP3" s="27">
        <v>1.8244121460176199</v>
      </c>
      <c r="BR3" s="24">
        <f>IF(B3&lt;&gt;0,(Q3-B3)/B3,"")</f>
        <v>-0.93472678538956711</v>
      </c>
      <c r="BS3" s="24">
        <f>IF(C3&lt;&gt;0,(AE3-C3)/C3,"")</f>
        <v>-0.9340817804644943</v>
      </c>
      <c r="BT3" s="24">
        <f>IF(D3&lt;&gt;0,(AI3-D3)/D3,"")</f>
        <v>-0.90041641007477236</v>
      </c>
      <c r="BU3" s="24">
        <f>IF(E3&lt;&gt;0,(AT3-E3)/E3,"")</f>
        <v>-0.93002019707011618</v>
      </c>
      <c r="BV3" s="24">
        <f>IF(F3&lt;&gt;0,(AU3-F3)/F3,"")</f>
        <v>-0.93001970817565571</v>
      </c>
      <c r="BW3" s="24">
        <f>IF(G3&lt;&gt;0,(BI3-G3)/G3,"")</f>
        <v>-0.9143790665986693</v>
      </c>
      <c r="BX3" s="24">
        <f>IF(H3&lt;&gt;0,(BO3-H3)/H3,"")</f>
        <v>-0.9340817370283615</v>
      </c>
    </row>
    <row r="4" spans="1:76" x14ac:dyDescent="0.3">
      <c r="A4" s="26" t="s">
        <v>77</v>
      </c>
      <c r="B4" s="100">
        <v>158.47557599999999</v>
      </c>
      <c r="C4" s="100">
        <v>2.5784400000000001</v>
      </c>
      <c r="D4" s="100">
        <v>1.000238</v>
      </c>
      <c r="E4" s="100">
        <v>15.083665999999999</v>
      </c>
      <c r="F4" s="100">
        <v>12.782778</v>
      </c>
      <c r="G4" s="100">
        <v>0.835538</v>
      </c>
      <c r="H4" s="100">
        <v>37.064833999999998</v>
      </c>
      <c r="J4" s="29" t="s">
        <v>77</v>
      </c>
      <c r="K4" s="27">
        <v>1.0062841606034001</v>
      </c>
      <c r="L4" s="27">
        <v>0.90565781370260701</v>
      </c>
      <c r="M4" s="27">
        <v>0.90565781370260701</v>
      </c>
      <c r="N4" s="27">
        <v>2.99770706030192</v>
      </c>
      <c r="O4" s="27">
        <v>0.88649059734453195</v>
      </c>
      <c r="P4" s="27">
        <v>8.5244551600831109</v>
      </c>
      <c r="Q4" s="27">
        <v>158.475503012064</v>
      </c>
      <c r="R4" s="27">
        <v>2.0317347021280101</v>
      </c>
      <c r="S4" s="27">
        <v>1.0877529236660599</v>
      </c>
      <c r="T4" s="27">
        <v>0.48876326856594798</v>
      </c>
      <c r="U4" s="27">
        <v>3.2649471870324097E-2</v>
      </c>
      <c r="V4" s="27">
        <v>3.99161924116911</v>
      </c>
      <c r="W4" s="27">
        <v>3.99161924116911</v>
      </c>
      <c r="X4" s="27">
        <v>957.64530828882698</v>
      </c>
      <c r="Y4" s="27">
        <v>0</v>
      </c>
      <c r="Z4" s="27">
        <v>0.45049739501865599</v>
      </c>
      <c r="AA4" s="27">
        <v>0.181349201192369</v>
      </c>
      <c r="AB4" s="27">
        <v>0.39485288643440902</v>
      </c>
      <c r="AC4" s="27">
        <v>3.6274496066403201</v>
      </c>
      <c r="AD4" s="27">
        <v>0</v>
      </c>
      <c r="AE4" s="27">
        <v>2.57843967878657</v>
      </c>
      <c r="AF4" s="27">
        <v>0</v>
      </c>
      <c r="AG4" s="27">
        <v>0.90021521078942002</v>
      </c>
      <c r="AH4" s="27">
        <v>0.100023862167033</v>
      </c>
      <c r="AI4" s="27">
        <v>1.0002390729564501</v>
      </c>
      <c r="AJ4" s="27">
        <v>0</v>
      </c>
      <c r="AK4" s="27">
        <v>2.7515045530955602</v>
      </c>
      <c r="AL4" s="27">
        <v>7.7655086889664099E-3</v>
      </c>
      <c r="AM4" s="27">
        <v>4.7240047173399002</v>
      </c>
      <c r="AN4" s="27">
        <v>4.9315908001124301E-2</v>
      </c>
      <c r="AO4" s="27">
        <v>0.53048540264664801</v>
      </c>
      <c r="AP4" s="27">
        <v>1.21308553382165</v>
      </c>
      <c r="AQ4" s="27">
        <v>5.5476915954298101E-3</v>
      </c>
      <c r="AR4" s="27">
        <v>0</v>
      </c>
      <c r="AS4" s="27">
        <v>0.37581353307208498</v>
      </c>
      <c r="AT4" s="27">
        <v>15.0842712975853</v>
      </c>
      <c r="AU4" s="27">
        <v>12.783384267927699</v>
      </c>
      <c r="AV4" s="27">
        <v>2.30088702965767</v>
      </c>
      <c r="AW4" s="27">
        <v>4.0137675336342597E-3</v>
      </c>
      <c r="AX4" s="27">
        <v>2.0452465594117999E-4</v>
      </c>
      <c r="AY4" s="27">
        <v>0.175124026521602</v>
      </c>
      <c r="AZ4" s="27">
        <v>7.3290056603669607E-2</v>
      </c>
      <c r="BA4" s="27">
        <v>4.1313924943644302</v>
      </c>
      <c r="BB4" s="27">
        <v>0.11237994455375599</v>
      </c>
      <c r="BC4" s="27">
        <v>1.6911517496431199E-2</v>
      </c>
      <c r="BD4" s="27">
        <v>5.9030876833280903</v>
      </c>
      <c r="BE4" s="27">
        <v>0.45337275289163698</v>
      </c>
      <c r="BF4" s="27">
        <v>2.3245331437358401E-2</v>
      </c>
      <c r="BG4" s="27">
        <v>0.16106303565424901</v>
      </c>
      <c r="BH4" s="27">
        <v>6.5830795262267303E-4</v>
      </c>
      <c r="BI4" s="27">
        <v>0.83554340955813799</v>
      </c>
      <c r="BJ4" s="27">
        <v>0.82748711664875396</v>
      </c>
      <c r="BK4" s="27">
        <v>0</v>
      </c>
      <c r="BL4" s="27">
        <v>0.39900614459388101</v>
      </c>
      <c r="BM4" s="27">
        <v>1.2056095075734199</v>
      </c>
      <c r="BN4" s="27">
        <v>7.3055580184857503</v>
      </c>
      <c r="BO4" s="27">
        <v>37.064820736674399</v>
      </c>
      <c r="BP4" s="27">
        <v>0.27201753034055898</v>
      </c>
      <c r="BR4" s="24">
        <f t="shared" ref="BR4:BR48" si="0">IF(B4&lt;&gt;0,(Q4-B4)/B4,"")</f>
        <v>-4.6056267997884617E-7</v>
      </c>
      <c r="BS4" s="24">
        <f t="shared" ref="BS4:BS48" si="1">IF(C4&lt;&gt;0,(AE4-C4)/C4,"")</f>
        <v>-1.2457665490635379E-7</v>
      </c>
      <c r="BT4" s="24">
        <f t="shared" ref="BT4:BT48" si="2">IF(D4&lt;&gt;0,(AI4-D4)/D4,"")</f>
        <v>1.07270114725912E-6</v>
      </c>
      <c r="BU4" s="24">
        <f t="shared" ref="BU4:BV48" si="3">IF(E4&lt;&gt;0,(AT4-E4)/E4,"")</f>
        <v>4.012934158715729E-5</v>
      </c>
      <c r="BV4" s="24">
        <f t="shared" ref="BV4:BV48" si="4">IF(F4&lt;&gt;0,(AU4-F4)/F4,"")</f>
        <v>4.7428495409919685E-5</v>
      </c>
      <c r="BW4" s="24">
        <f t="shared" ref="BW4:BW48" si="5">IF(G4&lt;&gt;0,(BI4-G4)/G4,"")</f>
        <v>6.4743412483837276E-6</v>
      </c>
      <c r="BX4" s="24">
        <f t="shared" ref="BX4:BX48" si="6">IF(H4&lt;&gt;0,(BO4-H4)/H4,"")</f>
        <v>-3.5784122488448888E-7</v>
      </c>
    </row>
    <row r="5" spans="1:76" x14ac:dyDescent="0.3">
      <c r="A5" s="85" t="s">
        <v>71</v>
      </c>
      <c r="B5" s="100">
        <v>6434.28024</v>
      </c>
      <c r="C5" s="100">
        <v>105.641082</v>
      </c>
      <c r="D5" s="100">
        <v>89.743403999999998</v>
      </c>
      <c r="E5" s="100">
        <v>656.29297999999994</v>
      </c>
      <c r="F5" s="100">
        <v>556.18055400000003</v>
      </c>
      <c r="G5" s="100">
        <v>48.949418000000001</v>
      </c>
      <c r="H5" s="100">
        <v>1518.589768</v>
      </c>
      <c r="J5" s="29" t="s">
        <v>71</v>
      </c>
      <c r="K5" s="27">
        <v>41.228864576365297</v>
      </c>
      <c r="L5" s="27">
        <v>37.106024689818199</v>
      </c>
      <c r="M5" s="27">
        <v>37.106024689818199</v>
      </c>
      <c r="N5" s="27">
        <v>122.819424490484</v>
      </c>
      <c r="O5" s="27">
        <v>36.320729544544697</v>
      </c>
      <c r="P5" s="27">
        <v>349.25691835660803</v>
      </c>
      <c r="Q5" s="27">
        <v>6434.2791862740196</v>
      </c>
      <c r="R5" s="27">
        <v>83.242526238330598</v>
      </c>
      <c r="S5" s="27">
        <v>44.566501736774697</v>
      </c>
      <c r="T5" s="27">
        <v>20.025239481499302</v>
      </c>
      <c r="U5" s="27">
        <v>1.3376805874318001</v>
      </c>
      <c r="V5" s="27">
        <v>163.54138264034299</v>
      </c>
      <c r="W5" s="27">
        <v>163.54138264034299</v>
      </c>
      <c r="X5" s="27">
        <v>91955.483150845699</v>
      </c>
      <c r="Y5" s="27">
        <v>0</v>
      </c>
      <c r="Z5" s="27">
        <v>18.457255123861099</v>
      </c>
      <c r="AA5" s="27">
        <v>7.43024662326658</v>
      </c>
      <c r="AB5" s="27">
        <v>16.1773967572876</v>
      </c>
      <c r="AC5" s="27">
        <v>148.62086792217599</v>
      </c>
      <c r="AD5" s="27">
        <v>0</v>
      </c>
      <c r="AE5" s="27">
        <v>105.64101796215699</v>
      </c>
      <c r="AF5" s="27">
        <v>0</v>
      </c>
      <c r="AG5" s="27">
        <v>80.769029606971003</v>
      </c>
      <c r="AH5" s="27">
        <v>8.9743382895440202</v>
      </c>
      <c r="AI5" s="27">
        <v>89.743367896514997</v>
      </c>
      <c r="AJ5" s="27">
        <v>0</v>
      </c>
      <c r="AK5" s="27">
        <v>112.732382715212</v>
      </c>
      <c r="AL5" s="27">
        <v>0.33787959457001598</v>
      </c>
      <c r="AM5" s="27">
        <v>193.54809217877201</v>
      </c>
      <c r="AN5" s="27">
        <v>2.1457433114524598</v>
      </c>
      <c r="AO5" s="27">
        <v>23.0814880426814</v>
      </c>
      <c r="AP5" s="27">
        <v>52.781510276294199</v>
      </c>
      <c r="AQ5" s="27">
        <v>0.241382218511108</v>
      </c>
      <c r="AR5" s="27">
        <v>0</v>
      </c>
      <c r="AS5" s="27">
        <v>16.351707115968601</v>
      </c>
      <c r="AT5" s="27">
        <v>656.31929797373095</v>
      </c>
      <c r="AU5" s="27">
        <v>556.20692772951395</v>
      </c>
      <c r="AV5" s="27">
        <v>100.112370244216</v>
      </c>
      <c r="AW5" s="27">
        <v>0.174640732265193</v>
      </c>
      <c r="AX5" s="27">
        <v>8.8988725563143092E-3</v>
      </c>
      <c r="AY5" s="27">
        <v>7.6196723490798401</v>
      </c>
      <c r="AZ5" s="27">
        <v>3.1888595159752402</v>
      </c>
      <c r="BA5" s="27">
        <v>179.75749102994399</v>
      </c>
      <c r="BB5" s="27">
        <v>4.8896607968606096</v>
      </c>
      <c r="BC5" s="27">
        <v>0.73582655246724704</v>
      </c>
      <c r="BD5" s="27">
        <v>256.84423783462</v>
      </c>
      <c r="BE5" s="27">
        <v>18.5751724521371</v>
      </c>
      <c r="BF5" s="27">
        <v>1.01141395084795</v>
      </c>
      <c r="BG5" s="27">
        <v>7.007872275225</v>
      </c>
      <c r="BH5" s="27">
        <v>2.8643260194998799E-2</v>
      </c>
      <c r="BI5" s="27">
        <v>48.949395168570902</v>
      </c>
      <c r="BJ5" s="27">
        <v>33.903077921355802</v>
      </c>
      <c r="BK5" s="27">
        <v>0</v>
      </c>
      <c r="BL5" s="27">
        <v>16.347470045428601</v>
      </c>
      <c r="BM5" s="27">
        <v>49.395178296016802</v>
      </c>
      <c r="BN5" s="27">
        <v>299.31741232824601</v>
      </c>
      <c r="BO5" s="27">
        <v>1518.58921994962</v>
      </c>
      <c r="BP5" s="27">
        <v>11.1447671325071</v>
      </c>
      <c r="BR5" s="24">
        <f t="shared" si="0"/>
        <v>-1.6376749864022956E-7</v>
      </c>
      <c r="BS5" s="24">
        <f t="shared" si="1"/>
        <v>-6.0618314192826622E-7</v>
      </c>
      <c r="BT5" s="24">
        <f t="shared" si="2"/>
        <v>-4.0229680837161009E-7</v>
      </c>
      <c r="BU5" s="24">
        <f t="shared" si="3"/>
        <v>4.0100952673623114E-5</v>
      </c>
      <c r="BV5" s="24">
        <f t="shared" si="4"/>
        <v>4.7419366470552304E-5</v>
      </c>
      <c r="BW5" s="24">
        <f t="shared" si="5"/>
        <v>-4.6642902065378124E-7</v>
      </c>
      <c r="BX5" s="24">
        <f t="shared" si="6"/>
        <v>-3.608942926022913E-7</v>
      </c>
    </row>
    <row r="6" spans="1:76" x14ac:dyDescent="0.3">
      <c r="A6" s="85" t="s">
        <v>122</v>
      </c>
      <c r="B6" s="100">
        <v>3733.4864819999998</v>
      </c>
      <c r="C6" s="100">
        <v>62.283967081</v>
      </c>
      <c r="D6" s="100">
        <v>64.3918058</v>
      </c>
      <c r="E6" s="100">
        <v>397.06755695999999</v>
      </c>
      <c r="F6" s="100">
        <v>337.56994365000003</v>
      </c>
      <c r="G6" s="100">
        <v>31.576463827000001</v>
      </c>
      <c r="H6" s="100">
        <v>892.99486189000004</v>
      </c>
      <c r="J6" s="29" t="s">
        <v>122</v>
      </c>
      <c r="K6" s="27">
        <v>24.244304774734999</v>
      </c>
      <c r="L6" s="27">
        <v>21.819892674989902</v>
      </c>
      <c r="M6" s="27">
        <v>21.819892674989902</v>
      </c>
      <c r="N6" s="27">
        <v>72.223014729079495</v>
      </c>
      <c r="O6" s="27">
        <v>21.3581276805842</v>
      </c>
      <c r="P6" s="27">
        <v>205.37802573036299</v>
      </c>
      <c r="Q6" s="27">
        <v>3733.4852555983598</v>
      </c>
      <c r="R6" s="27">
        <v>48.950137470560001</v>
      </c>
      <c r="S6" s="27">
        <v>26.206973814877799</v>
      </c>
      <c r="T6" s="27">
        <v>11.775692370664199</v>
      </c>
      <c r="U6" s="27">
        <v>0.78661774845540799</v>
      </c>
      <c r="V6" s="27">
        <v>96.169176000617298</v>
      </c>
      <c r="W6" s="27">
        <v>96.169176000617298</v>
      </c>
      <c r="X6" s="27">
        <v>125057.183288414</v>
      </c>
      <c r="Y6" s="27">
        <v>0</v>
      </c>
      <c r="Z6" s="27">
        <v>10.853630522241801</v>
      </c>
      <c r="AA6" s="27">
        <v>4.3692899220564696</v>
      </c>
      <c r="AB6" s="27">
        <v>9.5129809297111301</v>
      </c>
      <c r="AC6" s="27">
        <v>87.395369573240302</v>
      </c>
      <c r="AD6" s="27">
        <v>0</v>
      </c>
      <c r="AE6" s="27">
        <v>62.283938259561097</v>
      </c>
      <c r="AF6" s="27">
        <v>0</v>
      </c>
      <c r="AG6" s="27">
        <v>57.952604181065503</v>
      </c>
      <c r="AH6" s="27">
        <v>6.4391643093745996</v>
      </c>
      <c r="AI6" s="27">
        <v>64.391768490440199</v>
      </c>
      <c r="AJ6" s="27">
        <v>0</v>
      </c>
      <c r="AK6" s="27">
        <v>66.291388340856599</v>
      </c>
      <c r="AL6" s="27">
        <v>0.20507360350975801</v>
      </c>
      <c r="AM6" s="27">
        <v>113.814370792175</v>
      </c>
      <c r="AN6" s="27">
        <v>1.3023446595788</v>
      </c>
      <c r="AO6" s="27">
        <v>14.009152598422499</v>
      </c>
      <c r="AP6" s="27">
        <v>32.0353931116585</v>
      </c>
      <c r="AQ6" s="27">
        <v>0.146505544073149</v>
      </c>
      <c r="AR6" s="27">
        <v>0</v>
      </c>
      <c r="AS6" s="27">
        <v>9.9245589378131207</v>
      </c>
      <c r="AT6" s="27">
        <v>397.08342861852799</v>
      </c>
      <c r="AU6" s="27">
        <v>337.58584719908202</v>
      </c>
      <c r="AV6" s="27">
        <v>59.497581419445801</v>
      </c>
      <c r="AW6" s="27">
        <v>0.10599702706724599</v>
      </c>
      <c r="AX6" s="27">
        <v>5.4010829103214898E-3</v>
      </c>
      <c r="AY6" s="27">
        <v>4.6247107591064598</v>
      </c>
      <c r="AZ6" s="27">
        <v>1.93545722206606</v>
      </c>
      <c r="BA6" s="27">
        <v>109.102565739071</v>
      </c>
      <c r="BB6" s="27">
        <v>2.9677454433219199</v>
      </c>
      <c r="BC6" s="27">
        <v>0.44660490087468302</v>
      </c>
      <c r="BD6" s="27">
        <v>155.889699124213</v>
      </c>
      <c r="BE6" s="27">
        <v>10.9229728964918</v>
      </c>
      <c r="BF6" s="27">
        <v>0.61387065593015699</v>
      </c>
      <c r="BG6" s="27">
        <v>4.2533819783175399</v>
      </c>
      <c r="BH6" s="27">
        <v>1.7384811146568702E-2</v>
      </c>
      <c r="BI6" s="27">
        <v>31.5764602280681</v>
      </c>
      <c r="BJ6" s="27">
        <v>19.9364225684836</v>
      </c>
      <c r="BK6" s="27">
        <v>0</v>
      </c>
      <c r="BL6" s="27">
        <v>9.61300419710577</v>
      </c>
      <c r="BM6" s="27">
        <v>29.046471161377202</v>
      </c>
      <c r="BN6" s="27">
        <v>176.011224270242</v>
      </c>
      <c r="BO6" s="27">
        <v>892.99426070757295</v>
      </c>
      <c r="BP6" s="27">
        <v>6.5535860993871102</v>
      </c>
      <c r="BR6" s="24">
        <f t="shared" si="0"/>
        <v>-3.284869641043382E-7</v>
      </c>
      <c r="BS6" s="24">
        <f t="shared" si="1"/>
        <v>-4.6274250427168667E-7</v>
      </c>
      <c r="BT6" s="24">
        <f t="shared" si="2"/>
        <v>-5.7941471491931178E-7</v>
      </c>
      <c r="BU6" s="24">
        <f t="shared" si="3"/>
        <v>3.997218672186274E-5</v>
      </c>
      <c r="BV6" s="24">
        <f t="shared" si="4"/>
        <v>4.7111863426106969E-5</v>
      </c>
      <c r="BW6" s="24">
        <f t="shared" si="5"/>
        <v>-1.1397514049250575E-7</v>
      </c>
      <c r="BX6" s="24">
        <f t="shared" si="6"/>
        <v>-6.7322047723495934E-7</v>
      </c>
    </row>
    <row r="7" spans="1:76" x14ac:dyDescent="0.3">
      <c r="A7" s="85" t="s">
        <v>123</v>
      </c>
      <c r="B7" s="100">
        <v>82054.484563000005</v>
      </c>
      <c r="C7" s="100">
        <v>1361.5601698999999</v>
      </c>
      <c r="D7" s="100">
        <v>1900.8079207000001</v>
      </c>
      <c r="E7" s="100">
        <v>9043.8216374000003</v>
      </c>
      <c r="F7" s="100">
        <v>7663.8535260999997</v>
      </c>
      <c r="G7" s="100">
        <v>854.90666745999999</v>
      </c>
      <c r="H7" s="100">
        <v>19574.782747000001</v>
      </c>
      <c r="J7" s="29" t="s">
        <v>123</v>
      </c>
      <c r="K7" s="27">
        <v>439.10985735231702</v>
      </c>
      <c r="L7" s="27">
        <v>396.04071536619898</v>
      </c>
      <c r="M7" s="27">
        <v>396.04071536619898</v>
      </c>
      <c r="N7" s="27">
        <v>1309.88057106929</v>
      </c>
      <c r="O7" s="27">
        <v>386.96337483621102</v>
      </c>
      <c r="P7" s="27">
        <v>3719.7857032453298</v>
      </c>
      <c r="Q7" s="27">
        <v>67832.789922672906</v>
      </c>
      <c r="R7" s="27">
        <v>887.22219257881204</v>
      </c>
      <c r="S7" s="27">
        <v>474.65814176288598</v>
      </c>
      <c r="T7" s="27">
        <v>213.376011268496</v>
      </c>
      <c r="U7" s="27">
        <v>14.247108915209999</v>
      </c>
      <c r="V7" s="27">
        <v>1742.38062353996</v>
      </c>
      <c r="W7" s="27">
        <v>1742.38062353996</v>
      </c>
      <c r="X7" s="27">
        <v>1679166.0237632799</v>
      </c>
      <c r="Y7" s="27">
        <v>0</v>
      </c>
      <c r="Z7" s="27">
        <v>196.79237281946899</v>
      </c>
      <c r="AA7" s="27">
        <v>79.180743752148302</v>
      </c>
      <c r="AB7" s="27">
        <v>172.34963317537199</v>
      </c>
      <c r="AC7" s="27">
        <v>1582.90391024274</v>
      </c>
      <c r="AD7" s="27">
        <v>0</v>
      </c>
      <c r="AE7" s="27">
        <v>1125.44423521111</v>
      </c>
      <c r="AF7" s="27">
        <v>0</v>
      </c>
      <c r="AG7" s="27">
        <v>1410.8341180553</v>
      </c>
      <c r="AH7" s="27">
        <v>156.75947540292199</v>
      </c>
      <c r="AI7" s="27">
        <v>1567.5935934582201</v>
      </c>
      <c r="AJ7" s="27">
        <v>0</v>
      </c>
      <c r="AK7" s="27">
        <v>1200.9998714325</v>
      </c>
      <c r="AL7" s="27">
        <v>3.8459455425299098</v>
      </c>
      <c r="AM7" s="27">
        <v>2062.55181291588</v>
      </c>
      <c r="AN7" s="27">
        <v>24.4187903349371</v>
      </c>
      <c r="AO7" s="27">
        <v>262.96299350187599</v>
      </c>
      <c r="AP7" s="27">
        <v>600.99929573350505</v>
      </c>
      <c r="AQ7" s="27">
        <v>2.7471633888346898</v>
      </c>
      <c r="AR7" s="27">
        <v>0</v>
      </c>
      <c r="AS7" s="27">
        <v>186.31220026786099</v>
      </c>
      <c r="AT7" s="27">
        <v>7473.0957963637002</v>
      </c>
      <c r="AU7" s="27">
        <v>6332.7772536188304</v>
      </c>
      <c r="AV7" s="27">
        <v>1140.31854274486</v>
      </c>
      <c r="AW7" s="27">
        <v>1.9900567669218501</v>
      </c>
      <c r="AX7" s="27">
        <v>0.101265627297629</v>
      </c>
      <c r="AY7" s="27">
        <v>86.789198156935996</v>
      </c>
      <c r="AZ7" s="27">
        <v>36.310031371770897</v>
      </c>
      <c r="BA7" s="27">
        <v>2046.48723347498</v>
      </c>
      <c r="BB7" s="27">
        <v>55.703054106935198</v>
      </c>
      <c r="BC7" s="27">
        <v>8.3852202935454105</v>
      </c>
      <c r="BD7" s="27">
        <v>2924.0863250604798</v>
      </c>
      <c r="BE7" s="27">
        <v>197.996528613713</v>
      </c>
      <c r="BF7" s="27">
        <v>11.5099706212073</v>
      </c>
      <c r="BG7" s="27">
        <v>79.802526926701802</v>
      </c>
      <c r="BH7" s="27">
        <v>0.32598244250070202</v>
      </c>
      <c r="BI7" s="27">
        <v>705.48200905438205</v>
      </c>
      <c r="BJ7" s="27">
        <v>361.45275228916802</v>
      </c>
      <c r="BK7" s="27">
        <v>0</v>
      </c>
      <c r="BL7" s="27">
        <v>174.111102115173</v>
      </c>
      <c r="BM7" s="27">
        <v>526.30052458783598</v>
      </c>
      <c r="BN7" s="27">
        <v>3187.9312518566699</v>
      </c>
      <c r="BO7" s="27">
        <v>16180.5868314621</v>
      </c>
      <c r="BP7" s="27">
        <v>118.77113707308099</v>
      </c>
      <c r="BR7" s="24">
        <f t="shared" si="0"/>
        <v>-0.17332013863797938</v>
      </c>
      <c r="BS7" s="24">
        <f t="shared" si="1"/>
        <v>-0.17341571816560369</v>
      </c>
      <c r="BT7" s="24">
        <f t="shared" si="2"/>
        <v>-0.17530141978736546</v>
      </c>
      <c r="BU7" s="24">
        <f t="shared" si="3"/>
        <v>-0.17367943597435503</v>
      </c>
      <c r="BV7" s="24">
        <f t="shared" si="4"/>
        <v>-0.17368237374945378</v>
      </c>
      <c r="BW7" s="24">
        <f t="shared" si="5"/>
        <v>-0.17478476200164778</v>
      </c>
      <c r="BX7" s="24">
        <f t="shared" si="6"/>
        <v>-0.17339635179645044</v>
      </c>
    </row>
    <row r="8" spans="1:76" x14ac:dyDescent="0.3">
      <c r="A8" s="85" t="s">
        <v>72</v>
      </c>
      <c r="B8" s="100">
        <v>151959.17806000001</v>
      </c>
      <c r="C8" s="100">
        <v>2536.8532309000002</v>
      </c>
      <c r="D8" s="100">
        <v>4290.9327548000001</v>
      </c>
      <c r="E8" s="100">
        <v>17432.794422999999</v>
      </c>
      <c r="F8" s="100">
        <v>14772.902984</v>
      </c>
      <c r="G8" s="100">
        <v>1818.1974196000001</v>
      </c>
      <c r="H8" s="100">
        <v>36487.444025999997</v>
      </c>
      <c r="J8" s="29" t="s">
        <v>72</v>
      </c>
      <c r="K8" s="27">
        <v>989.39473722173</v>
      </c>
      <c r="L8" s="27">
        <v>896.03350350440098</v>
      </c>
      <c r="M8" s="27">
        <v>896.03350350440098</v>
      </c>
      <c r="N8" s="27">
        <v>2959.1986149223799</v>
      </c>
      <c r="O8" s="27">
        <v>872.44446579634996</v>
      </c>
      <c r="P8" s="27">
        <v>8381.3158944357201</v>
      </c>
      <c r="Q8" s="27">
        <v>151959.18165668001</v>
      </c>
      <c r="R8" s="27">
        <v>2001.8721949652099</v>
      </c>
      <c r="S8" s="27">
        <v>1069.4880575341999</v>
      </c>
      <c r="T8" s="27">
        <v>481.19618331785301</v>
      </c>
      <c r="U8" s="27">
        <v>32.101147351953202</v>
      </c>
      <c r="V8" s="27">
        <v>3928.3674517982899</v>
      </c>
      <c r="W8" s="27">
        <v>3928.3674517982899</v>
      </c>
      <c r="X8" s="27">
        <v>4653815.3029789897</v>
      </c>
      <c r="Y8" s="27">
        <v>0</v>
      </c>
      <c r="Z8" s="27">
        <v>444.33473070450998</v>
      </c>
      <c r="AA8" s="27">
        <v>178.60240275020399</v>
      </c>
      <c r="AB8" s="27">
        <v>388.55774091690199</v>
      </c>
      <c r="AC8" s="27">
        <v>3566.5422151153002</v>
      </c>
      <c r="AD8" s="27">
        <v>0</v>
      </c>
      <c r="AE8" s="27">
        <v>2536.8483222980899</v>
      </c>
      <c r="AF8" s="27">
        <v>0</v>
      </c>
      <c r="AG8" s="27">
        <v>3861.81415330458</v>
      </c>
      <c r="AH8" s="27">
        <v>429.091389717504</v>
      </c>
      <c r="AI8" s="27">
        <v>4290.9055430220797</v>
      </c>
      <c r="AJ8" s="27">
        <v>0</v>
      </c>
      <c r="AK8" s="27">
        <v>2707.5525686941401</v>
      </c>
      <c r="AL8" s="27">
        <v>8.9720511220754293</v>
      </c>
      <c r="AM8" s="27">
        <v>4652.3458537537899</v>
      </c>
      <c r="AN8" s="27">
        <v>56.965474095250599</v>
      </c>
      <c r="AO8" s="27">
        <v>613.465765582323</v>
      </c>
      <c r="AP8" s="27">
        <v>1402.0597050926699</v>
      </c>
      <c r="AQ8" s="27">
        <v>6.4087444745669204</v>
      </c>
      <c r="AR8" s="27">
        <v>0</v>
      </c>
      <c r="AS8" s="27">
        <v>434.65111314075898</v>
      </c>
      <c r="AT8" s="27">
        <v>17433.423547857699</v>
      </c>
      <c r="AU8" s="27">
        <v>14773.5462941892</v>
      </c>
      <c r="AV8" s="27">
        <v>2659.8772536685401</v>
      </c>
      <c r="AW8" s="27">
        <v>4.6426108842848999</v>
      </c>
      <c r="AX8" s="27">
        <v>0.236238007146722</v>
      </c>
      <c r="AY8" s="27">
        <v>202.46980604452199</v>
      </c>
      <c r="AZ8" s="27">
        <v>84.706662486152197</v>
      </c>
      <c r="BA8" s="27">
        <v>4774.1728555156897</v>
      </c>
      <c r="BB8" s="27">
        <v>129.94949541592899</v>
      </c>
      <c r="BC8" s="27">
        <v>19.561928651002798</v>
      </c>
      <c r="BD8" s="27">
        <v>6821.5036015553496</v>
      </c>
      <c r="BE8" s="27">
        <v>446.82259439580997</v>
      </c>
      <c r="BF8" s="27">
        <v>26.8510846844359</v>
      </c>
      <c r="BG8" s="27">
        <v>186.16868797499899</v>
      </c>
      <c r="BH8" s="27">
        <v>0.76046946203696097</v>
      </c>
      <c r="BI8" s="27">
        <v>1818.1962501217699</v>
      </c>
      <c r="BJ8" s="27">
        <v>816.01895789648404</v>
      </c>
      <c r="BK8" s="27">
        <v>0</v>
      </c>
      <c r="BL8" s="27">
        <v>392.30518862282901</v>
      </c>
      <c r="BM8" s="27">
        <v>1186.7934959706499</v>
      </c>
      <c r="BN8" s="27">
        <v>7183.1531345155299</v>
      </c>
      <c r="BO8" s="27">
        <v>36487.284687147599</v>
      </c>
      <c r="BP8" s="27">
        <v>267.93171238785499</v>
      </c>
      <c r="BR8" s="24">
        <f t="shared" si="0"/>
        <v>2.3668725061096321E-8</v>
      </c>
      <c r="BS8" s="24">
        <f t="shared" si="1"/>
        <v>-1.9349175784048363E-6</v>
      </c>
      <c r="BT8" s="24">
        <f t="shared" si="2"/>
        <v>-6.341692931453247E-6</v>
      </c>
      <c r="BU8" s="24">
        <f t="shared" si="3"/>
        <v>3.6088583530239859E-5</v>
      </c>
      <c r="BV8" s="24">
        <f t="shared" si="4"/>
        <v>4.3546633312124483E-5</v>
      </c>
      <c r="BW8" s="24">
        <f t="shared" si="5"/>
        <v>-6.4320750736997812E-7</v>
      </c>
      <c r="BX8" s="24">
        <f t="shared" si="6"/>
        <v>-4.3669502386733971E-6</v>
      </c>
    </row>
    <row r="9" spans="1:76" x14ac:dyDescent="0.3">
      <c r="A9" s="85" t="s">
        <v>124</v>
      </c>
      <c r="B9" s="100">
        <v>163368.38094</v>
      </c>
      <c r="C9" s="100">
        <v>2707.200155</v>
      </c>
      <c r="D9" s="100">
        <v>3595.9027194999999</v>
      </c>
      <c r="E9" s="100">
        <v>17806.272534</v>
      </c>
      <c r="F9" s="100">
        <v>15087.260732000001</v>
      </c>
      <c r="G9" s="100">
        <v>1636.3088279999999</v>
      </c>
      <c r="H9" s="100">
        <v>39029.527453000002</v>
      </c>
      <c r="J9" s="29" t="s">
        <v>124</v>
      </c>
      <c r="K9" s="27">
        <v>850.53192725250403</v>
      </c>
      <c r="L9" s="27">
        <v>796.41216869054597</v>
      </c>
      <c r="M9" s="27">
        <v>796.41216869054597</v>
      </c>
      <c r="N9" s="27">
        <v>2599.2989959076699</v>
      </c>
      <c r="O9" s="27">
        <v>753.91115588097898</v>
      </c>
      <c r="P9" s="27">
        <v>7205.0246872302696</v>
      </c>
      <c r="Q9" s="27">
        <v>132216.89651173601</v>
      </c>
      <c r="R9" s="27">
        <v>1740.87702659772</v>
      </c>
      <c r="S9" s="27">
        <v>919.39112264932305</v>
      </c>
      <c r="T9" s="27">
        <v>416.648270297002</v>
      </c>
      <c r="U9" s="27">
        <v>27.595824052149698</v>
      </c>
      <c r="V9" s="27">
        <v>3394.7634901777001</v>
      </c>
      <c r="W9" s="27">
        <v>3394.7634901777001</v>
      </c>
      <c r="X9" s="27">
        <v>3056588.6293241102</v>
      </c>
      <c r="Y9" s="27">
        <v>0</v>
      </c>
      <c r="Z9" s="27">
        <v>388.55966959086601</v>
      </c>
      <c r="AA9" s="27">
        <v>154.91555223204799</v>
      </c>
      <c r="AB9" s="27">
        <v>335.62073250205799</v>
      </c>
      <c r="AC9" s="27">
        <v>3065.9955199269102</v>
      </c>
      <c r="AD9" s="27">
        <v>0</v>
      </c>
      <c r="AE9" s="27">
        <v>2188.74732384243</v>
      </c>
      <c r="AF9" s="27">
        <v>0</v>
      </c>
      <c r="AG9" s="27">
        <v>2521.3925490721199</v>
      </c>
      <c r="AH9" s="27">
        <v>280.15723223377802</v>
      </c>
      <c r="AI9" s="27">
        <v>2801.5497813059001</v>
      </c>
      <c r="AJ9" s="27">
        <v>0</v>
      </c>
      <c r="AK9" s="27">
        <v>2338.0202689269499</v>
      </c>
      <c r="AL9" s="27">
        <v>7.3523021732061302</v>
      </c>
      <c r="AM9" s="27">
        <v>4035.2818235807399</v>
      </c>
      <c r="AN9" s="27">
        <v>46.6306137766828</v>
      </c>
      <c r="AO9" s="27">
        <v>504.96650749295799</v>
      </c>
      <c r="AP9" s="27">
        <v>1150.9378501628601</v>
      </c>
      <c r="AQ9" s="27">
        <v>5.2480783798232897</v>
      </c>
      <c r="AR9" s="27">
        <v>0</v>
      </c>
      <c r="AS9" s="27">
        <v>357.97827660289801</v>
      </c>
      <c r="AT9" s="27">
        <v>14307.9956786332</v>
      </c>
      <c r="AU9" s="27">
        <v>12122.7097461057</v>
      </c>
      <c r="AV9" s="27">
        <v>2185.2859325275399</v>
      </c>
      <c r="AW9" s="27">
        <v>3.8254077338139401</v>
      </c>
      <c r="AX9" s="27">
        <v>0.193334540584334</v>
      </c>
      <c r="AY9" s="27">
        <v>166.468394517105</v>
      </c>
      <c r="AZ9" s="27">
        <v>69.533729955852394</v>
      </c>
      <c r="BA9" s="27">
        <v>3915.8694710560699</v>
      </c>
      <c r="BB9" s="27">
        <v>106.928464690223</v>
      </c>
      <c r="BC9" s="27">
        <v>16.121945288998301</v>
      </c>
      <c r="BD9" s="27">
        <v>5595.1634166129197</v>
      </c>
      <c r="BE9" s="27">
        <v>389.09586517583</v>
      </c>
      <c r="BF9" s="27">
        <v>21.979549775404099</v>
      </c>
      <c r="BG9" s="27">
        <v>152.88972053109299</v>
      </c>
      <c r="BH9" s="27">
        <v>0.62268281519205004</v>
      </c>
      <c r="BI9" s="27">
        <v>1289.2803329155499</v>
      </c>
      <c r="BJ9" s="27">
        <v>712.85950898025396</v>
      </c>
      <c r="BK9" s="27">
        <v>0</v>
      </c>
      <c r="BL9" s="27">
        <v>337.27417944151603</v>
      </c>
      <c r="BM9" s="27">
        <v>1026.9378166962199</v>
      </c>
      <c r="BN9" s="27">
        <v>6176.1098874970103</v>
      </c>
      <c r="BO9" s="27">
        <v>31576.803465776</v>
      </c>
      <c r="BP9" s="27">
        <v>232.59753660058399</v>
      </c>
      <c r="BR9" s="24">
        <f t="shared" si="0"/>
        <v>-0.19068245794579394</v>
      </c>
      <c r="BS9" s="24">
        <f t="shared" si="1"/>
        <v>-0.19150886579258858</v>
      </c>
      <c r="BT9" s="24">
        <f t="shared" si="2"/>
        <v>-0.2209050133326611</v>
      </c>
      <c r="BU9" s="24">
        <f t="shared" si="3"/>
        <v>-0.19646317603457161</v>
      </c>
      <c r="BV9" s="24">
        <f t="shared" si="4"/>
        <v>-0.19649365372247485</v>
      </c>
      <c r="BW9" s="24">
        <f t="shared" si="5"/>
        <v>-0.21208007262822762</v>
      </c>
      <c r="BX9" s="24">
        <f t="shared" si="6"/>
        <v>-0.19095091520640867</v>
      </c>
    </row>
    <row r="10" spans="1:76" x14ac:dyDescent="0.3">
      <c r="A10" s="85" t="s">
        <v>125</v>
      </c>
      <c r="B10" s="100">
        <v>1354397.2471</v>
      </c>
      <c r="C10" s="100">
        <v>22292.169242</v>
      </c>
      <c r="D10" s="100">
        <v>21089.127386</v>
      </c>
      <c r="E10" s="100">
        <v>140168.50925999999</v>
      </c>
      <c r="F10" s="100">
        <v>118798.71279000001</v>
      </c>
      <c r="G10" s="100">
        <v>10956.031047</v>
      </c>
      <c r="H10" s="100">
        <v>320412.88108999998</v>
      </c>
      <c r="J10" s="29" t="s">
        <v>125</v>
      </c>
      <c r="K10" s="27">
        <v>937.73804623761202</v>
      </c>
      <c r="L10" s="27">
        <v>848.42109659535402</v>
      </c>
      <c r="M10" s="27">
        <v>848.42109659535402</v>
      </c>
      <c r="N10" s="27">
        <v>2802.9387812959799</v>
      </c>
      <c r="O10" s="27">
        <v>826.77130906729894</v>
      </c>
      <c r="P10" s="27">
        <v>7943.7472709987496</v>
      </c>
      <c r="Q10" s="27">
        <v>146507.89298368001</v>
      </c>
      <c r="R10" s="27">
        <v>1896.7283400061499</v>
      </c>
      <c r="S10" s="27">
        <v>1013.65171049065</v>
      </c>
      <c r="T10" s="27">
        <v>455.977582206607</v>
      </c>
      <c r="U10" s="27">
        <v>30.425244769486699</v>
      </c>
      <c r="V10" s="27">
        <v>3722.7237079950801</v>
      </c>
      <c r="W10" s="27">
        <v>3722.7237079950801</v>
      </c>
      <c r="X10" s="27">
        <v>2443292.6581061101</v>
      </c>
      <c r="Y10" s="27">
        <v>0</v>
      </c>
      <c r="Z10" s="27">
        <v>420.92792186508802</v>
      </c>
      <c r="AA10" s="27">
        <v>169.233955602869</v>
      </c>
      <c r="AB10" s="27">
        <v>368.22282047765299</v>
      </c>
      <c r="AC10" s="27">
        <v>3380.3445183705599</v>
      </c>
      <c r="AD10" s="27">
        <v>0</v>
      </c>
      <c r="AE10" s="27">
        <v>2407.8464143256301</v>
      </c>
      <c r="AF10" s="27">
        <v>0</v>
      </c>
      <c r="AG10" s="27">
        <v>1379.1075666352499</v>
      </c>
      <c r="AH10" s="27">
        <v>153.23437087076999</v>
      </c>
      <c r="AI10" s="27">
        <v>1532.34193750602</v>
      </c>
      <c r="AJ10" s="27">
        <v>0</v>
      </c>
      <c r="AK10" s="27">
        <v>2565.8542844458302</v>
      </c>
      <c r="AL10" s="27">
        <v>7.4937370040289499</v>
      </c>
      <c r="AM10" s="27">
        <v>4408.3085754129497</v>
      </c>
      <c r="AN10" s="27">
        <v>47.581997384216002</v>
      </c>
      <c r="AO10" s="27">
        <v>512.26580620270397</v>
      </c>
      <c r="AP10" s="27">
        <v>1170.9356839012901</v>
      </c>
      <c r="AQ10" s="27">
        <v>5.3529747617079098</v>
      </c>
      <c r="AR10" s="27">
        <v>0</v>
      </c>
      <c r="AS10" s="27">
        <v>362.93777707964699</v>
      </c>
      <c r="AT10" s="27">
        <v>14545.321091674499</v>
      </c>
      <c r="AU10" s="27">
        <v>12338.475123432099</v>
      </c>
      <c r="AV10" s="27">
        <v>2206.84596824242</v>
      </c>
      <c r="AW10" s="27">
        <v>3.8765413272926699</v>
      </c>
      <c r="AX10" s="27">
        <v>0.19732639020706899</v>
      </c>
      <c r="AY10" s="27">
        <v>169.080015652816</v>
      </c>
      <c r="AZ10" s="27">
        <v>70.743353351300996</v>
      </c>
      <c r="BA10" s="27">
        <v>3987.3497461928901</v>
      </c>
      <c r="BB10" s="27">
        <v>108.514292432083</v>
      </c>
      <c r="BC10" s="27">
        <v>16.3338575395316</v>
      </c>
      <c r="BD10" s="27">
        <v>5697.2717183374898</v>
      </c>
      <c r="BE10" s="27">
        <v>423.33641999100001</v>
      </c>
      <c r="BF10" s="27">
        <v>22.428161550290099</v>
      </c>
      <c r="BG10" s="27">
        <v>155.47693891543599</v>
      </c>
      <c r="BH10" s="27">
        <v>0.63519540920539896</v>
      </c>
      <c r="BI10" s="27">
        <v>938.35744173018702</v>
      </c>
      <c r="BJ10" s="27">
        <v>773.05416102374602</v>
      </c>
      <c r="BK10" s="27">
        <v>0</v>
      </c>
      <c r="BL10" s="27">
        <v>371.82365240002599</v>
      </c>
      <c r="BM10" s="27">
        <v>1124.62168659032</v>
      </c>
      <c r="BN10" s="27">
        <v>6808.0701645023801</v>
      </c>
      <c r="BO10" s="27">
        <v>34575.739833330503</v>
      </c>
      <c r="BP10" s="27">
        <v>253.87130837951801</v>
      </c>
      <c r="BR10" s="24">
        <f t="shared" si="0"/>
        <v>-0.89182797491845267</v>
      </c>
      <c r="BS10" s="24">
        <f t="shared" si="1"/>
        <v>-0.89198689512059326</v>
      </c>
      <c r="BT10" s="24">
        <f t="shared" si="2"/>
        <v>-0.92733971826054484</v>
      </c>
      <c r="BU10" s="24">
        <f t="shared" si="3"/>
        <v>-0.89622975111553593</v>
      </c>
      <c r="BV10" s="24">
        <f t="shared" si="4"/>
        <v>-0.89613965645197879</v>
      </c>
      <c r="BW10" s="24">
        <f t="shared" si="5"/>
        <v>-0.91435242947881856</v>
      </c>
      <c r="BX10" s="24">
        <f t="shared" si="6"/>
        <v>-0.89209004420886995</v>
      </c>
    </row>
    <row r="11" spans="1:76" x14ac:dyDescent="0.3">
      <c r="A11" s="85" t="s">
        <v>126</v>
      </c>
      <c r="B11" s="100">
        <v>3108372.5558000002</v>
      </c>
      <c r="C11" s="100">
        <v>52012.515821000001</v>
      </c>
      <c r="D11" s="100">
        <v>73558.368833</v>
      </c>
      <c r="E11" s="100">
        <v>345734.17868999997</v>
      </c>
      <c r="F11" s="100">
        <v>293211.25332999998</v>
      </c>
      <c r="G11" s="100">
        <v>32173.231565999999</v>
      </c>
      <c r="H11" s="100">
        <v>745972.01323000004</v>
      </c>
      <c r="J11" s="29" t="s">
        <v>126</v>
      </c>
      <c r="K11" s="27">
        <v>878.534099890888</v>
      </c>
      <c r="L11" s="27">
        <v>843.23155920096599</v>
      </c>
      <c r="M11" s="27">
        <v>843.23155920096599</v>
      </c>
      <c r="N11" s="27">
        <v>2728.5514712081799</v>
      </c>
      <c r="O11" s="27">
        <v>781.81137802097498</v>
      </c>
      <c r="P11" s="27">
        <v>7442.2200704240004</v>
      </c>
      <c r="Q11" s="27">
        <v>123729.509347707</v>
      </c>
      <c r="R11" s="27">
        <v>1813.9125081280099</v>
      </c>
      <c r="S11" s="27">
        <v>949.65516191977395</v>
      </c>
      <c r="T11" s="27">
        <v>432.71559081964602</v>
      </c>
      <c r="U11" s="27">
        <v>28.504310480775501</v>
      </c>
      <c r="V11" s="27">
        <v>3520.49704255504</v>
      </c>
      <c r="W11" s="27">
        <v>3520.49704255504</v>
      </c>
      <c r="X11" s="27">
        <v>24494740.208475899</v>
      </c>
      <c r="Y11" s="27">
        <v>0</v>
      </c>
      <c r="Z11" s="27">
        <v>406.543056920374</v>
      </c>
      <c r="AA11" s="27">
        <v>161.103470987571</v>
      </c>
      <c r="AB11" s="27">
        <v>347.92864865287601</v>
      </c>
      <c r="AC11" s="27">
        <v>3166.9212415305601</v>
      </c>
      <c r="AD11" s="27">
        <v>0</v>
      </c>
      <c r="AE11" s="27">
        <v>2374.1114556788302</v>
      </c>
      <c r="AF11" s="27">
        <v>0</v>
      </c>
      <c r="AG11" s="27">
        <v>3314.2513204759698</v>
      </c>
      <c r="AH11" s="27">
        <v>368.250152775012</v>
      </c>
      <c r="AI11" s="27">
        <v>3682.5014732509799</v>
      </c>
      <c r="AJ11" s="27">
        <v>0</v>
      </c>
      <c r="AK11" s="27">
        <v>2423.2576523878702</v>
      </c>
      <c r="AL11" s="27">
        <v>8.1275661215738708</v>
      </c>
      <c r="AM11" s="27">
        <v>4196.4022808842701</v>
      </c>
      <c r="AN11" s="27">
        <v>51.528765709309397</v>
      </c>
      <c r="AO11" s="27">
        <v>559.05123772989998</v>
      </c>
      <c r="AP11" s="27">
        <v>1273.0430480001301</v>
      </c>
      <c r="AQ11" s="27">
        <v>5.8000966726742602</v>
      </c>
      <c r="AR11" s="27">
        <v>0</v>
      </c>
      <c r="AS11" s="27">
        <v>396.39514961115998</v>
      </c>
      <c r="AT11" s="27">
        <v>15658.1473038856</v>
      </c>
      <c r="AU11" s="27">
        <v>13407.0665160639</v>
      </c>
      <c r="AV11" s="27">
        <v>2251.0807878216701</v>
      </c>
      <c r="AW11" s="27">
        <v>4.2365711800790304</v>
      </c>
      <c r="AX11" s="27">
        <v>0.21362651642167799</v>
      </c>
      <c r="AY11" s="27">
        <v>184.22692304215701</v>
      </c>
      <c r="AZ11" s="27">
        <v>76.910528161290102</v>
      </c>
      <c r="BA11" s="27">
        <v>4330.1384281045202</v>
      </c>
      <c r="BB11" s="27">
        <v>118.36712360764299</v>
      </c>
      <c r="BC11" s="27">
        <v>17.855966293534301</v>
      </c>
      <c r="BD11" s="27">
        <v>6187.0603952887204</v>
      </c>
      <c r="BE11" s="27">
        <v>405.83274633791302</v>
      </c>
      <c r="BF11" s="27">
        <v>24.288203084266101</v>
      </c>
      <c r="BG11" s="27">
        <v>169.13472894723699</v>
      </c>
      <c r="BH11" s="27">
        <v>0.68815799335306405</v>
      </c>
      <c r="BI11" s="27">
        <v>967.87752404195305</v>
      </c>
      <c r="BJ11" s="27">
        <v>745.29317732897096</v>
      </c>
      <c r="BK11" s="27">
        <v>0</v>
      </c>
      <c r="BL11" s="27">
        <v>348.40168709849598</v>
      </c>
      <c r="BM11" s="27">
        <v>1066.02612722962</v>
      </c>
      <c r="BN11" s="27">
        <v>6380.2766073179801</v>
      </c>
      <c r="BO11" s="27">
        <v>32781.960063162398</v>
      </c>
      <c r="BP11" s="27">
        <v>242.04358610918399</v>
      </c>
      <c r="BR11" s="24">
        <f t="shared" si="0"/>
        <v>-0.96019476200919462</v>
      </c>
      <c r="BS11" s="24">
        <f t="shared" si="1"/>
        <v>-0.95435499671176671</v>
      </c>
      <c r="BT11" s="24">
        <f t="shared" si="2"/>
        <v>-0.94993769530681982</v>
      </c>
      <c r="BU11" s="24">
        <f t="shared" si="3"/>
        <v>-0.95471044441363906</v>
      </c>
      <c r="BV11" s="24">
        <f t="shared" si="4"/>
        <v>-0.95427506153396291</v>
      </c>
      <c r="BW11" s="24">
        <f t="shared" si="5"/>
        <v>-0.96991668300225131</v>
      </c>
      <c r="BX11" s="24">
        <f t="shared" si="6"/>
        <v>-0.95605470516082891</v>
      </c>
    </row>
    <row r="12" spans="1:76" x14ac:dyDescent="0.3">
      <c r="A12" s="85" t="s">
        <v>73</v>
      </c>
      <c r="B12" s="100">
        <v>894762.33530999999</v>
      </c>
      <c r="C12" s="100">
        <v>15048.02455</v>
      </c>
      <c r="D12" s="100">
        <v>19624.109443000001</v>
      </c>
      <c r="E12" s="100">
        <v>98522.760041999994</v>
      </c>
      <c r="F12" s="100">
        <v>83573.959189000001</v>
      </c>
      <c r="G12" s="100">
        <v>8580.0868759999994</v>
      </c>
      <c r="H12" s="100">
        <v>215105.13316</v>
      </c>
      <c r="J12" s="29" t="s">
        <v>73</v>
      </c>
      <c r="K12" s="27">
        <v>839.35882990611105</v>
      </c>
      <c r="L12" s="27">
        <v>756.45151653389905</v>
      </c>
      <c r="M12" s="27">
        <v>756.45151653389905</v>
      </c>
      <c r="N12" s="27">
        <v>2502.6019213631098</v>
      </c>
      <c r="O12" s="27">
        <v>739.59010711869496</v>
      </c>
      <c r="P12" s="27">
        <v>7110.3607636219704</v>
      </c>
      <c r="Q12" s="27">
        <v>126731.883579644</v>
      </c>
      <c r="R12" s="27">
        <v>1695.48067854941</v>
      </c>
      <c r="S12" s="27">
        <v>907.30869046380599</v>
      </c>
      <c r="T12" s="27">
        <v>407.80197690716699</v>
      </c>
      <c r="U12" s="27">
        <v>27.233256951297601</v>
      </c>
      <c r="V12" s="27">
        <v>3330.1598764463902</v>
      </c>
      <c r="W12" s="27">
        <v>3330.1598764463902</v>
      </c>
      <c r="X12" s="27">
        <v>8810135.5860811193</v>
      </c>
      <c r="Y12" s="27">
        <v>0</v>
      </c>
      <c r="Z12" s="27">
        <v>376.02142498929101</v>
      </c>
      <c r="AA12" s="27">
        <v>151.32298091945401</v>
      </c>
      <c r="AB12" s="27">
        <v>329.41087356704497</v>
      </c>
      <c r="AC12" s="27">
        <v>3025.7034529214802</v>
      </c>
      <c r="AD12" s="27">
        <v>0</v>
      </c>
      <c r="AE12" s="27">
        <v>2193.9379089931999</v>
      </c>
      <c r="AF12" s="27">
        <v>0</v>
      </c>
      <c r="AG12" s="27">
        <v>2053.8139637714398</v>
      </c>
      <c r="AH12" s="27">
        <v>228.20160197335699</v>
      </c>
      <c r="AI12" s="27">
        <v>2282.0155657447999</v>
      </c>
      <c r="AJ12" s="27">
        <v>0</v>
      </c>
      <c r="AK12" s="27">
        <v>2295.47871167016</v>
      </c>
      <c r="AL12" s="27">
        <v>7.0894937989495004</v>
      </c>
      <c r="AM12" s="27">
        <v>3941.7644602896798</v>
      </c>
      <c r="AN12" s="27">
        <v>45.016144779730602</v>
      </c>
      <c r="AO12" s="27">
        <v>484.59213574959801</v>
      </c>
      <c r="AP12" s="27">
        <v>1107.7349320149599</v>
      </c>
      <c r="AQ12" s="27">
        <v>5.0642842925092397</v>
      </c>
      <c r="AR12" s="27">
        <v>0</v>
      </c>
      <c r="AS12" s="27">
        <v>343.32750672685199</v>
      </c>
      <c r="AT12" s="27">
        <v>13763.5355119866</v>
      </c>
      <c r="AU12" s="27">
        <v>11672.595196725601</v>
      </c>
      <c r="AV12" s="27">
        <v>2090.9403152609402</v>
      </c>
      <c r="AW12" s="27">
        <v>3.6670544196608099</v>
      </c>
      <c r="AX12" s="27">
        <v>0.186686691909588</v>
      </c>
      <c r="AY12" s="27">
        <v>159.94911223179301</v>
      </c>
      <c r="AZ12" s="27">
        <v>66.925020563611596</v>
      </c>
      <c r="BA12" s="27">
        <v>3772.1907854516999</v>
      </c>
      <c r="BB12" s="27">
        <v>102.652806362539</v>
      </c>
      <c r="BC12" s="27">
        <v>15.4511063002585</v>
      </c>
      <c r="BD12" s="27">
        <v>5389.8446475636101</v>
      </c>
      <c r="BE12" s="27">
        <v>378.35915133157602</v>
      </c>
      <c r="BF12" s="27">
        <v>21.218709245633399</v>
      </c>
      <c r="BG12" s="27">
        <v>147.08383208496599</v>
      </c>
      <c r="BH12" s="27">
        <v>0.60093844739496305</v>
      </c>
      <c r="BI12" s="27">
        <v>909.11657384105695</v>
      </c>
      <c r="BJ12" s="27">
        <v>690.66372712438499</v>
      </c>
      <c r="BK12" s="27">
        <v>0</v>
      </c>
      <c r="BL12" s="27">
        <v>332.81158178761302</v>
      </c>
      <c r="BM12" s="27">
        <v>1005.87658971085</v>
      </c>
      <c r="BN12" s="27">
        <v>6093.7047730260001</v>
      </c>
      <c r="BO12" s="27">
        <v>30924.515465423199</v>
      </c>
      <c r="BP12" s="27">
        <v>226.98029484759601</v>
      </c>
      <c r="BR12" s="24">
        <f t="shared" si="0"/>
        <v>-0.85836251865056834</v>
      </c>
      <c r="BS12" s="24">
        <f t="shared" si="1"/>
        <v>-0.85420425772808839</v>
      </c>
      <c r="BT12" s="24">
        <f t="shared" si="2"/>
        <v>-0.88371367514163524</v>
      </c>
      <c r="BU12" s="24">
        <f t="shared" si="3"/>
        <v>-0.86030095476294777</v>
      </c>
      <c r="BV12" s="24">
        <f t="shared" si="4"/>
        <v>-0.86033214999030527</v>
      </c>
      <c r="BW12" s="24">
        <f t="shared" si="5"/>
        <v>-0.89404343021467358</v>
      </c>
      <c r="BX12" s="24">
        <f t="shared" si="6"/>
        <v>-0.85623534403327861</v>
      </c>
    </row>
    <row r="13" spans="1:76" x14ac:dyDescent="0.3">
      <c r="A13" s="85" t="s">
        <v>86</v>
      </c>
      <c r="B13" s="100">
        <v>152668.39546999999</v>
      </c>
      <c r="C13" s="100">
        <v>2540.3200919999999</v>
      </c>
      <c r="D13" s="100">
        <v>3866.3351259999999</v>
      </c>
      <c r="E13" s="100">
        <v>17123.284533999999</v>
      </c>
      <c r="F13" s="100">
        <v>14511.257958</v>
      </c>
      <c r="G13" s="100">
        <v>1692.579352</v>
      </c>
      <c r="H13" s="100">
        <v>36517.099382</v>
      </c>
      <c r="J13" s="29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R13" s="24">
        <f t="shared" si="0"/>
        <v>-1</v>
      </c>
      <c r="BS13" s="24">
        <f t="shared" si="1"/>
        <v>-1</v>
      </c>
      <c r="BT13" s="24">
        <f t="shared" si="2"/>
        <v>-1</v>
      </c>
      <c r="BU13" s="24">
        <f t="shared" si="3"/>
        <v>-1</v>
      </c>
      <c r="BV13" s="24">
        <f t="shared" si="4"/>
        <v>-1</v>
      </c>
      <c r="BW13" s="24">
        <f t="shared" si="5"/>
        <v>-1</v>
      </c>
      <c r="BX13" s="24">
        <f t="shared" si="6"/>
        <v>-1</v>
      </c>
    </row>
    <row r="14" spans="1:76" x14ac:dyDescent="0.3">
      <c r="A14" s="85" t="s">
        <v>180</v>
      </c>
      <c r="B14" s="100">
        <v>1931352.6743999999</v>
      </c>
      <c r="C14" s="100">
        <v>31810.205475999999</v>
      </c>
      <c r="D14" s="100">
        <v>32104.53196</v>
      </c>
      <c r="E14" s="100">
        <v>201610.93411</v>
      </c>
      <c r="F14" s="100">
        <v>170856.72425</v>
      </c>
      <c r="G14" s="100">
        <v>16272.841281999999</v>
      </c>
      <c r="H14" s="100">
        <v>457271.76030999998</v>
      </c>
      <c r="J14" s="29" t="s">
        <v>180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R14" s="24">
        <f t="shared" si="0"/>
        <v>-1</v>
      </c>
      <c r="BS14" s="24">
        <f t="shared" si="1"/>
        <v>-1</v>
      </c>
      <c r="BT14" s="24">
        <f t="shared" si="2"/>
        <v>-1</v>
      </c>
      <c r="BU14" s="24">
        <f t="shared" si="3"/>
        <v>-1</v>
      </c>
      <c r="BV14" s="24">
        <f t="shared" si="4"/>
        <v>-1</v>
      </c>
      <c r="BW14" s="24">
        <f t="shared" si="5"/>
        <v>-1</v>
      </c>
      <c r="BX14" s="24">
        <f t="shared" si="6"/>
        <v>-1</v>
      </c>
    </row>
    <row r="15" spans="1:76" s="55" customFormat="1" x14ac:dyDescent="0.3">
      <c r="A15" s="85" t="s">
        <v>88</v>
      </c>
      <c r="B15" s="100">
        <v>108.47972</v>
      </c>
      <c r="C15" s="100">
        <v>1.7656780000000001</v>
      </c>
      <c r="D15" s="100">
        <v>0.71761600000000003</v>
      </c>
      <c r="E15" s="100">
        <v>10.354509999999999</v>
      </c>
      <c r="F15" s="100">
        <v>8.774972</v>
      </c>
      <c r="G15" s="100">
        <v>0.58207200000000003</v>
      </c>
      <c r="H15" s="100">
        <v>25.380762000000001</v>
      </c>
      <c r="J15" s="55" t="s">
        <v>88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/>
      <c r="BR15" s="79">
        <f>IF(B15&lt;&gt;0,(Q15-B15)/B15,"")</f>
        <v>-1</v>
      </c>
      <c r="BS15" s="79">
        <f>IF(C15&lt;&gt;0,(AE15-C15)/C15,"")</f>
        <v>-1</v>
      </c>
      <c r="BT15" s="79">
        <f>IF(D15&lt;&gt;0,(AI15-D15)/D15,"")</f>
        <v>-1</v>
      </c>
      <c r="BU15" s="79">
        <f>IF(E15&lt;&gt;0,(AT15-E15)/E15,"")</f>
        <v>-1</v>
      </c>
      <c r="BV15" s="79">
        <f>IF(F15&lt;&gt;0,(AU15-F15)/F15,"")</f>
        <v>-1</v>
      </c>
      <c r="BW15" s="79">
        <f>IF(G15&lt;&gt;0,(BI15-G15)/G15,"")</f>
        <v>-1</v>
      </c>
      <c r="BX15" s="79">
        <f>IF(H15&lt;&gt;0,(BO15-H15)/H15,"")</f>
        <v>-1</v>
      </c>
    </row>
    <row r="16" spans="1:76" s="15" customFormat="1" x14ac:dyDescent="0.3">
      <c r="A16" s="13" t="s">
        <v>479</v>
      </c>
      <c r="B16" s="90">
        <v>1.2278519999999999</v>
      </c>
      <c r="C16" s="90">
        <v>1.9928000000000001E-2</v>
      </c>
      <c r="D16" s="90">
        <v>5.3460000000000001E-3</v>
      </c>
      <c r="E16" s="90">
        <v>0.114708</v>
      </c>
      <c r="F16" s="90">
        <v>9.7212000000000007E-2</v>
      </c>
      <c r="G16" s="90">
        <v>5.7359999999999998E-3</v>
      </c>
      <c r="H16" s="90">
        <v>0.28649400000000003</v>
      </c>
      <c r="J16" s="15" t="s">
        <v>479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/>
      <c r="BR16" s="78">
        <f t="shared" si="0"/>
        <v>-1</v>
      </c>
      <c r="BS16" s="78">
        <f t="shared" si="1"/>
        <v>-1</v>
      </c>
      <c r="BT16" s="78">
        <f t="shared" si="2"/>
        <v>-1</v>
      </c>
      <c r="BU16" s="78">
        <f t="shared" si="3"/>
        <v>-1</v>
      </c>
      <c r="BV16" s="78">
        <f t="shared" si="3"/>
        <v>-1</v>
      </c>
      <c r="BW16" s="78">
        <f t="shared" si="5"/>
        <v>-1</v>
      </c>
      <c r="BX16" s="78">
        <f t="shared" si="6"/>
        <v>-1</v>
      </c>
    </row>
    <row r="17" spans="1:76" x14ac:dyDescent="0.3">
      <c r="A17" s="99" t="s">
        <v>181</v>
      </c>
      <c r="B17" s="100">
        <v>3074.1307357999999</v>
      </c>
      <c r="C17" s="100">
        <v>59.170986845000002</v>
      </c>
      <c r="D17" s="100">
        <v>161.32133578</v>
      </c>
      <c r="E17" s="100">
        <v>258.80704692</v>
      </c>
      <c r="F17" s="100">
        <v>211.00164555000001</v>
      </c>
      <c r="G17" s="100">
        <v>15.246944554000001</v>
      </c>
      <c r="H17" s="100">
        <v>1431.1220566</v>
      </c>
      <c r="J17" s="29" t="s">
        <v>181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R17" s="24">
        <f t="shared" si="0"/>
        <v>-1</v>
      </c>
      <c r="BS17" s="24">
        <f t="shared" si="1"/>
        <v>-1</v>
      </c>
      <c r="BT17" s="24">
        <f t="shared" si="2"/>
        <v>-1</v>
      </c>
      <c r="BU17" s="24">
        <f t="shared" si="3"/>
        <v>-1</v>
      </c>
      <c r="BV17" s="24">
        <f t="shared" si="4"/>
        <v>-1</v>
      </c>
      <c r="BW17" s="24">
        <f t="shared" si="5"/>
        <v>-1</v>
      </c>
      <c r="BX17" s="24">
        <f t="shared" si="6"/>
        <v>-1</v>
      </c>
    </row>
    <row r="18" spans="1:76" x14ac:dyDescent="0.3">
      <c r="A18" s="99" t="s">
        <v>90</v>
      </c>
      <c r="B18" s="100">
        <v>15788.142963</v>
      </c>
      <c r="C18" s="100">
        <v>318.35340036999997</v>
      </c>
      <c r="D18" s="100">
        <v>809.34155274</v>
      </c>
      <c r="E18" s="100">
        <v>1253.9635903999999</v>
      </c>
      <c r="F18" s="100">
        <v>1031.5047368999999</v>
      </c>
      <c r="G18" s="100">
        <v>72.589446108000004</v>
      </c>
      <c r="H18" s="100">
        <v>7831.7496354000004</v>
      </c>
      <c r="J18" s="29" t="s">
        <v>336</v>
      </c>
      <c r="K18" s="27">
        <v>7.2840467437491796</v>
      </c>
      <c r="L18" s="27">
        <v>946.69784162673398</v>
      </c>
      <c r="M18" s="27">
        <v>946.69784162673398</v>
      </c>
      <c r="N18" s="27">
        <v>2015.1765034334401</v>
      </c>
      <c r="O18" s="27">
        <v>147.09786217855401</v>
      </c>
      <c r="P18" s="27">
        <v>61.7043549140473</v>
      </c>
      <c r="Q18" s="27">
        <v>15788.499174832001</v>
      </c>
      <c r="R18" s="27">
        <v>732.47702101577204</v>
      </c>
      <c r="S18" s="27">
        <v>7.8737204021838902</v>
      </c>
      <c r="T18" s="27">
        <v>110.93826484388001</v>
      </c>
      <c r="U18" s="27">
        <v>0.236332443381052</v>
      </c>
      <c r="V18" s="27">
        <v>666.49578862591898</v>
      </c>
      <c r="W18" s="27">
        <v>666.49578862591898</v>
      </c>
      <c r="X18" s="27">
        <v>2542722.7192237498</v>
      </c>
      <c r="Y18" s="27">
        <v>0</v>
      </c>
      <c r="Z18" s="27">
        <v>240.180500530888</v>
      </c>
      <c r="AA18" s="27">
        <v>50.952669825850101</v>
      </c>
      <c r="AB18" s="27">
        <v>60.267299353183702</v>
      </c>
      <c r="AC18" s="27">
        <v>26.257315800281699</v>
      </c>
      <c r="AD18" s="27">
        <v>0</v>
      </c>
      <c r="AE18" s="27">
        <v>318.35966277109901</v>
      </c>
      <c r="AF18" s="27">
        <v>0</v>
      </c>
      <c r="AG18" s="27">
        <v>728.42130968655795</v>
      </c>
      <c r="AH18" s="27">
        <v>80.935683238369194</v>
      </c>
      <c r="AI18" s="27">
        <v>809.356992924927</v>
      </c>
      <c r="AJ18" s="27">
        <v>0</v>
      </c>
      <c r="AK18" s="27">
        <v>396.94367277090601</v>
      </c>
      <c r="AL18" s="27">
        <v>0.41057274547087902</v>
      </c>
      <c r="AM18" s="27">
        <v>1324.8353807133001</v>
      </c>
      <c r="AN18" s="27">
        <v>1.5004220153551899</v>
      </c>
      <c r="AO18" s="27">
        <v>77.244367907317695</v>
      </c>
      <c r="AP18" s="27">
        <v>107.80326428457199</v>
      </c>
      <c r="AQ18" s="27">
        <v>0.21297495053379401</v>
      </c>
      <c r="AR18" s="27">
        <v>0</v>
      </c>
      <c r="AS18" s="27">
        <v>59.140546542326</v>
      </c>
      <c r="AT18" s="27">
        <v>1254.00136360488</v>
      </c>
      <c r="AU18" s="27">
        <v>1031.5314298758201</v>
      </c>
      <c r="AV18" s="27">
        <v>222.46993372906201</v>
      </c>
      <c r="AW18" s="27">
        <v>0.66966223206953301</v>
      </c>
      <c r="AX18" s="27">
        <v>5.2608110804301198E-3</v>
      </c>
      <c r="AY18" s="27">
        <v>21.300366498564198</v>
      </c>
      <c r="AZ18" s="27">
        <v>6.4882114860805604</v>
      </c>
      <c r="BA18" s="27">
        <v>297.20640034833002</v>
      </c>
      <c r="BB18" s="27">
        <v>15.540204259329601</v>
      </c>
      <c r="BC18" s="27">
        <v>2.8946389231523901</v>
      </c>
      <c r="BD18" s="27">
        <v>424.64892519166398</v>
      </c>
      <c r="BE18" s="27">
        <v>182.53813691445001</v>
      </c>
      <c r="BF18" s="27">
        <v>0.70333787242954804</v>
      </c>
      <c r="BG18" s="27">
        <v>15.7383130320717</v>
      </c>
      <c r="BH18" s="27">
        <v>2.3960775475784998E-2</v>
      </c>
      <c r="BI18" s="27">
        <v>72.593020337858306</v>
      </c>
      <c r="BJ18" s="27">
        <v>415.004209917747</v>
      </c>
      <c r="BK18" s="27">
        <v>0</v>
      </c>
      <c r="BL18" s="27">
        <v>3.9288937863017899</v>
      </c>
      <c r="BM18" s="27">
        <v>249.86273905220099</v>
      </c>
      <c r="BN18" s="27">
        <v>92.372850454074893</v>
      </c>
      <c r="BO18" s="27">
        <v>7831.7868219822803</v>
      </c>
      <c r="BP18" s="27">
        <v>83.601192360038397</v>
      </c>
      <c r="BR18" s="24">
        <f t="shared" si="0"/>
        <v>2.2561984195060003E-5</v>
      </c>
      <c r="BS18" s="24">
        <f t="shared" si="1"/>
        <v>1.9671224154533434E-5</v>
      </c>
      <c r="BT18" s="24">
        <f t="shared" si="2"/>
        <v>1.9077464730099866E-5</v>
      </c>
      <c r="BU18" s="24">
        <f t="shared" si="3"/>
        <v>3.0123047566332339E-5</v>
      </c>
      <c r="BV18" s="24">
        <f t="shared" si="4"/>
        <v>2.5877705516329179E-5</v>
      </c>
      <c r="BW18" s="24">
        <f t="shared" si="5"/>
        <v>4.9238974120065365E-5</v>
      </c>
      <c r="BX18" s="24">
        <f t="shared" si="6"/>
        <v>4.7481832299407552E-6</v>
      </c>
    </row>
    <row r="19" spans="1:76" x14ac:dyDescent="0.3">
      <c r="A19" s="99" t="s">
        <v>91</v>
      </c>
      <c r="B19" s="99"/>
      <c r="C19" s="99"/>
      <c r="D19" s="99"/>
      <c r="E19" s="99"/>
      <c r="F19" s="99"/>
      <c r="G19" s="99"/>
      <c r="H19" s="99"/>
      <c r="BR19" s="24" t="str">
        <f t="shared" si="0"/>
        <v/>
      </c>
      <c r="BS19" s="24" t="str">
        <f t="shared" si="1"/>
        <v/>
      </c>
      <c r="BT19" s="24" t="str">
        <f t="shared" si="2"/>
        <v/>
      </c>
      <c r="BU19" s="24" t="str">
        <f t="shared" si="3"/>
        <v/>
      </c>
      <c r="BV19" s="24" t="str">
        <f t="shared" si="4"/>
        <v/>
      </c>
      <c r="BW19" s="24" t="str">
        <f t="shared" si="5"/>
        <v/>
      </c>
      <c r="BX19" s="24" t="str">
        <f t="shared" si="6"/>
        <v/>
      </c>
    </row>
    <row r="20" spans="1:76" x14ac:dyDescent="0.3">
      <c r="A20" s="99" t="s">
        <v>183</v>
      </c>
      <c r="B20" s="100">
        <v>1283550.6287</v>
      </c>
      <c r="C20" s="100">
        <v>21096.894973999999</v>
      </c>
      <c r="D20" s="100">
        <v>64910.199392000002</v>
      </c>
      <c r="E20" s="100">
        <v>219936.56659999999</v>
      </c>
      <c r="F20" s="100">
        <v>130920.59581</v>
      </c>
      <c r="G20" s="100">
        <v>7295.5789562999998</v>
      </c>
      <c r="H20" s="100">
        <v>430766.00096999999</v>
      </c>
      <c r="J20" s="29" t="s">
        <v>183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R20" s="24">
        <f t="shared" si="0"/>
        <v>-1</v>
      </c>
      <c r="BS20" s="24">
        <f t="shared" si="1"/>
        <v>-1</v>
      </c>
      <c r="BT20" s="24">
        <f t="shared" si="2"/>
        <v>-1</v>
      </c>
      <c r="BU20" s="24">
        <f t="shared" si="3"/>
        <v>-1</v>
      </c>
      <c r="BV20" s="24">
        <f t="shared" si="4"/>
        <v>-1</v>
      </c>
      <c r="BW20" s="24">
        <f t="shared" si="5"/>
        <v>-1</v>
      </c>
      <c r="BX20" s="24">
        <f t="shared" si="6"/>
        <v>-1</v>
      </c>
    </row>
    <row r="21" spans="1:76" x14ac:dyDescent="0.3">
      <c r="A21" s="99" t="s">
        <v>184</v>
      </c>
      <c r="B21" s="100">
        <v>5613.5404368999998</v>
      </c>
      <c r="C21" s="100">
        <v>86.332378414000004</v>
      </c>
      <c r="D21" s="100">
        <v>310.16362982999999</v>
      </c>
      <c r="E21" s="100">
        <v>670.07088936000002</v>
      </c>
      <c r="F21" s="100">
        <v>534.21237401999997</v>
      </c>
      <c r="G21" s="100">
        <v>41.418855141000002</v>
      </c>
      <c r="H21" s="100">
        <v>1550.3473432000001</v>
      </c>
      <c r="J21" s="29" t="s">
        <v>184</v>
      </c>
      <c r="K21" s="27">
        <v>5.7740407019703799</v>
      </c>
      <c r="L21" s="27">
        <v>171.46755640179299</v>
      </c>
      <c r="M21" s="27">
        <v>171.46755640179299</v>
      </c>
      <c r="N21" s="27">
        <v>369.761501841415</v>
      </c>
      <c r="O21" s="27">
        <v>29.9670764090781</v>
      </c>
      <c r="P21" s="27">
        <v>48.912992702443198</v>
      </c>
      <c r="Q21" s="27">
        <v>5613.4706208766602</v>
      </c>
      <c r="R21" s="27">
        <v>138.60082098956201</v>
      </c>
      <c r="S21" s="27">
        <v>6.2414750228826499</v>
      </c>
      <c r="T21" s="27">
        <v>21.799027222981501</v>
      </c>
      <c r="U21" s="27">
        <v>0.18734032537643699</v>
      </c>
      <c r="V21" s="27">
        <v>135.66827853166799</v>
      </c>
      <c r="W21" s="27">
        <v>135.66827853166799</v>
      </c>
      <c r="X21" s="27">
        <v>1316788.1067047999</v>
      </c>
      <c r="Y21" s="27">
        <v>0</v>
      </c>
      <c r="Z21" s="27">
        <v>44.4858244057341</v>
      </c>
      <c r="AA21" s="27">
        <v>9.8197749298545407</v>
      </c>
      <c r="AB21" s="27">
        <v>12.4188475342052</v>
      </c>
      <c r="AC21" s="27">
        <v>20.814140106166199</v>
      </c>
      <c r="AD21" s="27">
        <v>0</v>
      </c>
      <c r="AE21" s="27">
        <v>86.331772412462797</v>
      </c>
      <c r="AF21" s="27">
        <v>0</v>
      </c>
      <c r="AG21" s="27">
        <v>279.14289741122201</v>
      </c>
      <c r="AH21" s="27">
        <v>31.015871968782498</v>
      </c>
      <c r="AI21" s="27">
        <v>310.15876938000503</v>
      </c>
      <c r="AJ21" s="27">
        <v>0</v>
      </c>
      <c r="AK21" s="27">
        <v>82.467932413950905</v>
      </c>
      <c r="AL21" s="27">
        <v>0.24252316539625299</v>
      </c>
      <c r="AM21" s="27">
        <v>255.36521944770899</v>
      </c>
      <c r="AN21" s="27">
        <v>1.1200882984176299</v>
      </c>
      <c r="AO21" s="27">
        <v>35.237307947111098</v>
      </c>
      <c r="AP21" s="27">
        <v>54.456459663684797</v>
      </c>
      <c r="AQ21" s="27">
        <v>0.14277115604865501</v>
      </c>
      <c r="AR21" s="27">
        <v>0</v>
      </c>
      <c r="AS21" s="27">
        <v>26.639903393464301</v>
      </c>
      <c r="AT21" s="27">
        <v>670.06076539358503</v>
      </c>
      <c r="AU21" s="27">
        <v>534.204286285134</v>
      </c>
      <c r="AV21" s="27">
        <v>135.85647910845</v>
      </c>
      <c r="AW21" s="27">
        <v>0.29895101682677699</v>
      </c>
      <c r="AX21" s="27">
        <v>4.2802763714126597E-3</v>
      </c>
      <c r="AY21" s="27">
        <v>10.0388495830508</v>
      </c>
      <c r="AZ21" s="27">
        <v>3.28062094060197</v>
      </c>
      <c r="BA21" s="27">
        <v>158.920888462661</v>
      </c>
      <c r="BB21" s="27">
        <v>7.15227781874699</v>
      </c>
      <c r="BC21" s="27">
        <v>1.28733646885695</v>
      </c>
      <c r="BD21" s="27">
        <v>227.06801832040799</v>
      </c>
      <c r="BE21" s="27">
        <v>34.304222914098403</v>
      </c>
      <c r="BF21" s="27">
        <v>0.52648308492755003</v>
      </c>
      <c r="BG21" s="27">
        <v>7.7710826512783999</v>
      </c>
      <c r="BH21" s="27">
        <v>1.6444037280157801E-2</v>
      </c>
      <c r="BI21" s="27">
        <v>41.4182649951222</v>
      </c>
      <c r="BJ21" s="27">
        <v>77.085257074214496</v>
      </c>
      <c r="BK21" s="27">
        <v>0</v>
      </c>
      <c r="BL21" s="27">
        <v>2.4735042681063901</v>
      </c>
      <c r="BM21" s="27">
        <v>49.564332181108298</v>
      </c>
      <c r="BN21" s="27">
        <v>48.903350473393999</v>
      </c>
      <c r="BO21" s="27">
        <v>1550.3344615486301</v>
      </c>
      <c r="BP21" s="27">
        <v>15.998025201548099</v>
      </c>
      <c r="BR21" s="24">
        <f t="shared" si="0"/>
        <v>-1.243707498403298E-5</v>
      </c>
      <c r="BS21" s="24">
        <f t="shared" si="1"/>
        <v>-7.0194004652704334E-6</v>
      </c>
      <c r="BT21" s="24">
        <f t="shared" si="2"/>
        <v>-1.5670599411119583E-5</v>
      </c>
      <c r="BU21" s="24">
        <f t="shared" si="3"/>
        <v>-1.5108799047611197E-5</v>
      </c>
      <c r="BV21" s="24">
        <f t="shared" si="4"/>
        <v>-1.5139549848136111E-5</v>
      </c>
      <c r="BW21" s="24">
        <f t="shared" si="5"/>
        <v>-1.4248242154261878E-5</v>
      </c>
      <c r="BX21" s="24">
        <f t="shared" si="6"/>
        <v>-8.3088808623955835E-6</v>
      </c>
    </row>
    <row r="22" spans="1:76" x14ac:dyDescent="0.3">
      <c r="A22" s="99" t="s">
        <v>185</v>
      </c>
      <c r="B22" s="100">
        <v>47531.137287999998</v>
      </c>
      <c r="C22" s="100">
        <v>892.10476986000003</v>
      </c>
      <c r="D22" s="100">
        <v>1807.5224426</v>
      </c>
      <c r="E22" s="100">
        <v>6439.3757027000001</v>
      </c>
      <c r="F22" s="100">
        <v>5426.3907448</v>
      </c>
      <c r="G22" s="100">
        <v>397.66107419000002</v>
      </c>
      <c r="H22" s="100">
        <v>13200.583500000001</v>
      </c>
      <c r="J22" s="29" t="s">
        <v>185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R22" s="24">
        <f t="shared" si="0"/>
        <v>-1</v>
      </c>
      <c r="BS22" s="24">
        <f t="shared" si="1"/>
        <v>-1</v>
      </c>
      <c r="BT22" s="24">
        <f t="shared" si="2"/>
        <v>-1</v>
      </c>
      <c r="BU22" s="24">
        <f t="shared" si="3"/>
        <v>-1</v>
      </c>
      <c r="BV22" s="24">
        <f t="shared" si="4"/>
        <v>-1</v>
      </c>
      <c r="BW22" s="24">
        <f t="shared" si="5"/>
        <v>-1</v>
      </c>
      <c r="BX22" s="24">
        <f t="shared" si="6"/>
        <v>-1</v>
      </c>
    </row>
    <row r="23" spans="1:76" x14ac:dyDescent="0.3">
      <c r="A23" s="99" t="s">
        <v>186</v>
      </c>
      <c r="B23" s="100">
        <v>1004002.8617</v>
      </c>
      <c r="C23" s="100">
        <v>14935.639654000001</v>
      </c>
      <c r="D23" s="100">
        <v>57330.250367000001</v>
      </c>
      <c r="E23" s="100">
        <v>189363.65852999999</v>
      </c>
      <c r="F23" s="100">
        <v>100607.72206</v>
      </c>
      <c r="G23" s="100">
        <v>5004.9045281999997</v>
      </c>
      <c r="H23" s="100">
        <v>324891.93745999999</v>
      </c>
      <c r="J23" s="29" t="s">
        <v>186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R23" s="24">
        <f t="shared" si="0"/>
        <v>-1</v>
      </c>
      <c r="BS23" s="24">
        <f t="shared" si="1"/>
        <v>-1</v>
      </c>
      <c r="BT23" s="24">
        <f t="shared" si="2"/>
        <v>-1</v>
      </c>
      <c r="BU23" s="24">
        <f t="shared" si="3"/>
        <v>-1</v>
      </c>
      <c r="BV23" s="24">
        <f t="shared" si="4"/>
        <v>-1</v>
      </c>
      <c r="BW23" s="24">
        <f t="shared" si="5"/>
        <v>-1</v>
      </c>
      <c r="BX23" s="24">
        <f t="shared" si="6"/>
        <v>-1</v>
      </c>
    </row>
    <row r="24" spans="1:76" x14ac:dyDescent="0.3">
      <c r="A24" s="99" t="s">
        <v>187</v>
      </c>
      <c r="B24" s="100">
        <v>102591.00046</v>
      </c>
      <c r="C24" s="100">
        <v>2005.7027734000001</v>
      </c>
      <c r="D24" s="100">
        <v>4468.1303017</v>
      </c>
      <c r="E24" s="100">
        <v>11955.877704</v>
      </c>
      <c r="F24" s="100">
        <v>10132.994936999999</v>
      </c>
      <c r="G24" s="100">
        <v>736.27872639999998</v>
      </c>
      <c r="H24" s="100">
        <v>35686.292329000004</v>
      </c>
      <c r="J24" s="29" t="s">
        <v>187</v>
      </c>
      <c r="K24" s="27">
        <v>363.62966961101</v>
      </c>
      <c r="L24" s="27">
        <v>3097.7514183061899</v>
      </c>
      <c r="M24" s="27">
        <v>3097.7514183061899</v>
      </c>
      <c r="N24" s="27">
        <v>6957.7762876122197</v>
      </c>
      <c r="O24" s="27">
        <v>734.91069513286902</v>
      </c>
      <c r="P24" s="27">
        <v>3080.3728449054402</v>
      </c>
      <c r="Q24" s="27">
        <v>102584.307230829</v>
      </c>
      <c r="R24" s="27">
        <v>2849.3627090745999</v>
      </c>
      <c r="S24" s="27">
        <v>393.06711478621997</v>
      </c>
      <c r="T24" s="27">
        <v>493.11414699483498</v>
      </c>
      <c r="U24" s="27">
        <v>11.7980795802884</v>
      </c>
      <c r="V24" s="27">
        <v>3321.3369153485901</v>
      </c>
      <c r="W24" s="27">
        <v>3321.3369153485901</v>
      </c>
      <c r="X24" s="27">
        <v>24976447.7240871</v>
      </c>
      <c r="Y24" s="27">
        <v>0</v>
      </c>
      <c r="Z24" s="27">
        <v>860.96203327491696</v>
      </c>
      <c r="AA24" s="27">
        <v>211.816036394478</v>
      </c>
      <c r="AB24" s="27">
        <v>311.85913620520802</v>
      </c>
      <c r="AC24" s="27">
        <v>1310.80417368183</v>
      </c>
      <c r="AD24" s="27">
        <v>0</v>
      </c>
      <c r="AE24" s="27">
        <v>2005.5588798470001</v>
      </c>
      <c r="AF24" s="27">
        <v>0</v>
      </c>
      <c r="AG24" s="27">
        <v>4021.0073827455199</v>
      </c>
      <c r="AH24" s="27">
        <v>446.77856021649399</v>
      </c>
      <c r="AI24" s="27">
        <v>4467.7859429620203</v>
      </c>
      <c r="AJ24" s="27">
        <v>0</v>
      </c>
      <c r="AK24" s="27">
        <v>2105.3283017016902</v>
      </c>
      <c r="AL24" s="27">
        <v>5.47054895605637</v>
      </c>
      <c r="AM24" s="27">
        <v>5510.4135919591899</v>
      </c>
      <c r="AN24" s="27">
        <v>31.232208698335999</v>
      </c>
      <c r="AO24" s="27">
        <v>529.66654365978195</v>
      </c>
      <c r="AP24" s="27">
        <v>993.00095969399695</v>
      </c>
      <c r="AQ24" s="27">
        <v>3.6534959721556199</v>
      </c>
      <c r="AR24" s="27">
        <v>0</v>
      </c>
      <c r="AS24" s="27">
        <v>389.239132977287</v>
      </c>
      <c r="AT24" s="27">
        <v>11955.735006404801</v>
      </c>
      <c r="AU24" s="27">
        <v>10132.9174864943</v>
      </c>
      <c r="AV24" s="27">
        <v>1822.8175199104901</v>
      </c>
      <c r="AW24" s="27">
        <v>4.2777236391695102</v>
      </c>
      <c r="AX24" s="27">
        <v>0.12647793900913201</v>
      </c>
      <c r="AY24" s="27">
        <v>161.54080282411999</v>
      </c>
      <c r="AZ24" s="27">
        <v>59.914580571768703</v>
      </c>
      <c r="BA24" s="27">
        <v>3160.1456438322898</v>
      </c>
      <c r="BB24" s="27">
        <v>109.595790527841</v>
      </c>
      <c r="BC24" s="27">
        <v>18.255384069401401</v>
      </c>
      <c r="BD24" s="27">
        <v>4515.2997436024598</v>
      </c>
      <c r="BE24" s="27">
        <v>692.07570129578596</v>
      </c>
      <c r="BF24" s="27">
        <v>14.7091931951035</v>
      </c>
      <c r="BG24" s="27">
        <v>136.359876860838</v>
      </c>
      <c r="BH24" s="27">
        <v>0.42937947477085697</v>
      </c>
      <c r="BI24" s="27">
        <v>736.25657313116801</v>
      </c>
      <c r="BJ24" s="27">
        <v>1504.3333714225901</v>
      </c>
      <c r="BK24" s="27">
        <v>0</v>
      </c>
      <c r="BL24" s="27">
        <v>147.248041533997</v>
      </c>
      <c r="BM24" s="27">
        <v>1146.253154412</v>
      </c>
      <c r="BN24" s="27">
        <v>2756.2923664487598</v>
      </c>
      <c r="BO24" s="27">
        <v>35682.326072190299</v>
      </c>
      <c r="BP24" s="27">
        <v>338.85476200624299</v>
      </c>
      <c r="BR24" s="24">
        <f t="shared" si="0"/>
        <v>-6.5241874443031894E-5</v>
      </c>
      <c r="BS24" s="24">
        <f t="shared" si="1"/>
        <v>-7.1742211711695719E-5</v>
      </c>
      <c r="BT24" s="24">
        <f t="shared" si="2"/>
        <v>-7.7069985593018037E-5</v>
      </c>
      <c r="BU24" s="24">
        <f t="shared" si="3"/>
        <v>-1.193535085694231E-5</v>
      </c>
      <c r="BV24" s="24">
        <f t="shared" si="4"/>
        <v>-7.6433972563174203E-6</v>
      </c>
      <c r="BW24" s="24">
        <f t="shared" si="5"/>
        <v>-3.0088155528122587E-5</v>
      </c>
      <c r="BX24" s="24">
        <f t="shared" si="6"/>
        <v>-1.1114230565447447E-4</v>
      </c>
    </row>
    <row r="25" spans="1:76" x14ac:dyDescent="0.3">
      <c r="A25" s="99" t="s">
        <v>188</v>
      </c>
      <c r="B25" s="100">
        <v>1069.0319913999999</v>
      </c>
      <c r="C25" s="100">
        <v>19.637100484000001</v>
      </c>
      <c r="D25" s="100">
        <v>46.160459727999999</v>
      </c>
      <c r="E25" s="100">
        <v>132.16977747999999</v>
      </c>
      <c r="F25" s="100">
        <v>112.63979507000001</v>
      </c>
      <c r="G25" s="100">
        <v>8.4206172060999993</v>
      </c>
      <c r="H25" s="100">
        <v>330.54392222000001</v>
      </c>
      <c r="J25" s="29" t="s">
        <v>188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R25" s="24">
        <f t="shared" si="0"/>
        <v>-1</v>
      </c>
      <c r="BS25" s="24">
        <f t="shared" si="1"/>
        <v>-1</v>
      </c>
      <c r="BT25" s="24">
        <f t="shared" si="2"/>
        <v>-1</v>
      </c>
      <c r="BU25" s="24">
        <f t="shared" si="3"/>
        <v>-1</v>
      </c>
      <c r="BV25" s="24">
        <f t="shared" si="4"/>
        <v>-1</v>
      </c>
      <c r="BW25" s="24">
        <f t="shared" si="5"/>
        <v>-1</v>
      </c>
      <c r="BX25" s="24">
        <f t="shared" si="6"/>
        <v>-1</v>
      </c>
    </row>
    <row r="26" spans="1:76" x14ac:dyDescent="0.3">
      <c r="A26" s="99" t="s">
        <v>189</v>
      </c>
      <c r="B26" s="100">
        <v>118505.42602</v>
      </c>
      <c r="C26" s="100">
        <v>2324.0971982000001</v>
      </c>
      <c r="D26" s="100">
        <v>4268.6423080000004</v>
      </c>
      <c r="E26" s="100">
        <v>16857.428411000001</v>
      </c>
      <c r="F26" s="100">
        <v>14603.281532999999</v>
      </c>
      <c r="G26" s="100">
        <v>1069.9035085</v>
      </c>
      <c r="H26" s="100">
        <v>30097.662101000002</v>
      </c>
      <c r="J26" s="29" t="s">
        <v>189</v>
      </c>
      <c r="K26" s="27">
        <v>416.21585658269998</v>
      </c>
      <c r="L26" s="27">
        <v>488.81330052661701</v>
      </c>
      <c r="M26" s="27">
        <v>488.81330052661701</v>
      </c>
      <c r="N26" s="27">
        <v>1482.0825515056599</v>
      </c>
      <c r="O26" s="27">
        <v>383.75840248993001</v>
      </c>
      <c r="P26" s="27">
        <v>3525.8407313950602</v>
      </c>
      <c r="Q26" s="27">
        <v>62466.174815191996</v>
      </c>
      <c r="R26" s="27">
        <v>927.55743486614699</v>
      </c>
      <c r="S26" s="27">
        <v>449.91035725869199</v>
      </c>
      <c r="T26" s="27">
        <v>215.20820697715499</v>
      </c>
      <c r="U26" s="27">
        <v>13.504264717893699</v>
      </c>
      <c r="V26" s="27">
        <v>1728.4554746798301</v>
      </c>
      <c r="W26" s="27">
        <v>1728.4554746798301</v>
      </c>
      <c r="X26" s="27">
        <v>18980158.126748402</v>
      </c>
      <c r="Y26" s="27">
        <v>0</v>
      </c>
      <c r="Z26" s="27">
        <v>215.11416172962601</v>
      </c>
      <c r="AA26" s="27">
        <v>81.040940153792306</v>
      </c>
      <c r="AB26" s="27">
        <v>170.28972647815701</v>
      </c>
      <c r="AC26" s="27">
        <v>1500.3664722261201</v>
      </c>
      <c r="AD26" s="27">
        <v>0</v>
      </c>
      <c r="AE26" s="27">
        <v>1236.4177298734</v>
      </c>
      <c r="AF26" s="27">
        <v>0</v>
      </c>
      <c r="AG26" s="27">
        <v>1978.36377115494</v>
      </c>
      <c r="AH26" s="27">
        <v>219.818259515313</v>
      </c>
      <c r="AI26" s="27">
        <v>2198.1820306702598</v>
      </c>
      <c r="AJ26" s="27">
        <v>0</v>
      </c>
      <c r="AK26" s="27">
        <v>1183.86825570056</v>
      </c>
      <c r="AL26" s="27">
        <v>4.6474605896371699</v>
      </c>
      <c r="AM26" s="27">
        <v>2110.71827128111</v>
      </c>
      <c r="AN26" s="27">
        <v>29.358973030418198</v>
      </c>
      <c r="AO26" s="27">
        <v>324.38137864944798</v>
      </c>
      <c r="AP26" s="27">
        <v>732.12302783996597</v>
      </c>
      <c r="AQ26" s="27">
        <v>3.30889180991749</v>
      </c>
      <c r="AR26" s="27">
        <v>0</v>
      </c>
      <c r="AS26" s="27">
        <v>230.42239070343899</v>
      </c>
      <c r="AT26" s="27">
        <v>8845.8458893734096</v>
      </c>
      <c r="AU26" s="27">
        <v>7700.3900678044902</v>
      </c>
      <c r="AV26" s="27">
        <v>1145.4558215689101</v>
      </c>
      <c r="AW26" s="27">
        <v>2.4663068181572601</v>
      </c>
      <c r="AX26" s="27">
        <v>0.121623352193874</v>
      </c>
      <c r="AY26" s="27">
        <v>106.49588445124201</v>
      </c>
      <c r="AZ26" s="27">
        <v>44.228632056746903</v>
      </c>
      <c r="BA26" s="27">
        <v>2483.5743066893701</v>
      </c>
      <c r="BB26" s="27">
        <v>68.602541067367696</v>
      </c>
      <c r="BC26" s="27">
        <v>10.401734338089801</v>
      </c>
      <c r="BD26" s="27">
        <v>3548.6215393850198</v>
      </c>
      <c r="BE26" s="27">
        <v>209.299144199545</v>
      </c>
      <c r="BF26" s="27">
        <v>13.8380481175284</v>
      </c>
      <c r="BG26" s="27">
        <v>97.404867981613506</v>
      </c>
      <c r="BH26" s="27">
        <v>0.39246092432855401</v>
      </c>
      <c r="BI26" s="27">
        <v>563.76740431642895</v>
      </c>
      <c r="BJ26" s="27">
        <v>391.95167488959902</v>
      </c>
      <c r="BK26" s="27">
        <v>0</v>
      </c>
      <c r="BL26" s="27">
        <v>165.15833425435201</v>
      </c>
      <c r="BM26" s="27">
        <v>527.95279320009001</v>
      </c>
      <c r="BN26" s="27">
        <v>3026.4838461908998</v>
      </c>
      <c r="BO26" s="27">
        <v>16249.447167975601</v>
      </c>
      <c r="BP26" s="27">
        <v>122.426835326194</v>
      </c>
      <c r="BR26" s="24">
        <f t="shared" si="0"/>
        <v>-0.4728834205055753</v>
      </c>
      <c r="BS26" s="24">
        <f t="shared" si="1"/>
        <v>-0.46800085175826617</v>
      </c>
      <c r="BT26" s="24">
        <f t="shared" si="2"/>
        <v>-0.48503953433845326</v>
      </c>
      <c r="BU26" s="24">
        <f t="shared" si="3"/>
        <v>-0.47525531927507891</v>
      </c>
      <c r="BV26" s="24">
        <f t="shared" si="4"/>
        <v>-0.47269454126434457</v>
      </c>
      <c r="BW26" s="24">
        <f t="shared" si="5"/>
        <v>-0.47306705713412572</v>
      </c>
      <c r="BX26" s="24">
        <f t="shared" si="6"/>
        <v>-0.46010932299503393</v>
      </c>
    </row>
    <row r="27" spans="1:76" x14ac:dyDescent="0.3">
      <c r="A27" s="99" t="s">
        <v>190</v>
      </c>
      <c r="B27" s="100">
        <v>70600.422038999997</v>
      </c>
      <c r="C27" s="100">
        <v>1415.8423829000001</v>
      </c>
      <c r="D27" s="100">
        <v>3715.9953151</v>
      </c>
      <c r="E27" s="100">
        <v>5067.5980539000002</v>
      </c>
      <c r="F27" s="100">
        <v>4158.5304714000004</v>
      </c>
      <c r="G27" s="100">
        <v>293.66807385999999</v>
      </c>
      <c r="H27" s="100">
        <v>37100.637549999999</v>
      </c>
      <c r="J27" s="29" t="s">
        <v>190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R27" s="24">
        <f t="shared" si="0"/>
        <v>-1</v>
      </c>
      <c r="BS27" s="24">
        <f t="shared" si="1"/>
        <v>-1</v>
      </c>
      <c r="BT27" s="24">
        <f t="shared" si="2"/>
        <v>-1</v>
      </c>
      <c r="BU27" s="24">
        <f t="shared" si="3"/>
        <v>-1</v>
      </c>
      <c r="BV27" s="24">
        <f t="shared" si="4"/>
        <v>-1</v>
      </c>
      <c r="BW27" s="24">
        <f t="shared" si="5"/>
        <v>-1</v>
      </c>
      <c r="BX27" s="24">
        <f t="shared" si="6"/>
        <v>-1</v>
      </c>
    </row>
    <row r="28" spans="1:76" x14ac:dyDescent="0.3">
      <c r="A28" s="99" t="s">
        <v>191</v>
      </c>
      <c r="B28" s="100">
        <v>411083.58682999999</v>
      </c>
      <c r="C28" s="100">
        <v>7365.6151275000002</v>
      </c>
      <c r="D28" s="100">
        <v>16811.403760000001</v>
      </c>
      <c r="E28" s="100">
        <v>63061.655917999997</v>
      </c>
      <c r="F28" s="100">
        <v>49391.205256000001</v>
      </c>
      <c r="G28" s="100">
        <v>3481.8777025999998</v>
      </c>
      <c r="H28" s="100">
        <v>97671.109674000007</v>
      </c>
      <c r="J28" s="29" t="s">
        <v>191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R28" s="24">
        <f t="shared" si="0"/>
        <v>-1</v>
      </c>
      <c r="BS28" s="24">
        <f t="shared" si="1"/>
        <v>-1</v>
      </c>
      <c r="BT28" s="24">
        <f t="shared" si="2"/>
        <v>-1</v>
      </c>
      <c r="BU28" s="24">
        <f t="shared" si="3"/>
        <v>-1</v>
      </c>
      <c r="BV28" s="24">
        <f t="shared" si="4"/>
        <v>-1</v>
      </c>
      <c r="BW28" s="24">
        <f t="shared" si="5"/>
        <v>-1</v>
      </c>
      <c r="BX28" s="24">
        <f t="shared" si="6"/>
        <v>-1</v>
      </c>
    </row>
    <row r="29" spans="1:76" x14ac:dyDescent="0.3">
      <c r="A29" s="99" t="s">
        <v>192</v>
      </c>
      <c r="B29" s="100">
        <v>34493.008569999998</v>
      </c>
      <c r="C29" s="100">
        <v>554.05517996000003</v>
      </c>
      <c r="D29" s="100">
        <v>1783.6517039</v>
      </c>
      <c r="E29" s="100">
        <v>5870.6000664000003</v>
      </c>
      <c r="F29" s="100">
        <v>3599.0572861000001</v>
      </c>
      <c r="G29" s="100">
        <v>210.27878222999999</v>
      </c>
      <c r="H29" s="100">
        <v>10742.141755000001</v>
      </c>
      <c r="J29" s="29" t="s">
        <v>192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R29" s="24">
        <f t="shared" si="0"/>
        <v>-1</v>
      </c>
      <c r="BS29" s="24">
        <f t="shared" si="1"/>
        <v>-1</v>
      </c>
      <c r="BT29" s="24">
        <f t="shared" si="2"/>
        <v>-1</v>
      </c>
      <c r="BU29" s="24">
        <f t="shared" si="3"/>
        <v>-1</v>
      </c>
      <c r="BV29" s="24">
        <f t="shared" si="4"/>
        <v>-1</v>
      </c>
      <c r="BW29" s="24">
        <f t="shared" si="5"/>
        <v>-1</v>
      </c>
      <c r="BX29" s="24">
        <f t="shared" si="6"/>
        <v>-1</v>
      </c>
    </row>
    <row r="30" spans="1:76" x14ac:dyDescent="0.3">
      <c r="A30" s="99" t="s">
        <v>193</v>
      </c>
      <c r="B30" s="100">
        <v>666117.55489999999</v>
      </c>
      <c r="C30" s="100">
        <v>12838.494978000001</v>
      </c>
      <c r="D30" s="100">
        <v>23656.703680999999</v>
      </c>
      <c r="E30" s="100">
        <v>93214.051101000005</v>
      </c>
      <c r="F30" s="100">
        <v>78769.758530999999</v>
      </c>
      <c r="G30" s="100">
        <v>5714.5970852999999</v>
      </c>
      <c r="H30" s="100">
        <v>180666.54461000001</v>
      </c>
      <c r="J30" s="29" t="s">
        <v>193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R30" s="24">
        <f t="shared" si="0"/>
        <v>-1</v>
      </c>
      <c r="BS30" s="24">
        <f t="shared" si="1"/>
        <v>-1</v>
      </c>
      <c r="BT30" s="24">
        <f t="shared" si="2"/>
        <v>-1</v>
      </c>
      <c r="BU30" s="24">
        <f t="shared" si="3"/>
        <v>-1</v>
      </c>
      <c r="BV30" s="24">
        <f t="shared" si="4"/>
        <v>-1</v>
      </c>
      <c r="BW30" s="24">
        <f t="shared" si="5"/>
        <v>-1</v>
      </c>
      <c r="BX30" s="24">
        <f t="shared" si="6"/>
        <v>-1</v>
      </c>
    </row>
    <row r="31" spans="1:76" x14ac:dyDescent="0.3">
      <c r="A31" s="99" t="s">
        <v>194</v>
      </c>
      <c r="B31" s="100">
        <v>30367.711017000001</v>
      </c>
      <c r="C31" s="100">
        <v>572.52184753999995</v>
      </c>
      <c r="D31" s="100">
        <v>1406.5452427</v>
      </c>
      <c r="E31" s="100">
        <v>3515.6916697000001</v>
      </c>
      <c r="F31" s="100">
        <v>2932.9608413999999</v>
      </c>
      <c r="G31" s="100">
        <v>214.82335986999999</v>
      </c>
      <c r="H31" s="100">
        <v>10301.847791</v>
      </c>
      <c r="J31" s="29" t="s">
        <v>194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R31" s="24">
        <f t="shared" si="0"/>
        <v>-1</v>
      </c>
      <c r="BS31" s="24">
        <f t="shared" si="1"/>
        <v>-1</v>
      </c>
      <c r="BT31" s="24">
        <f t="shared" si="2"/>
        <v>-1</v>
      </c>
      <c r="BU31" s="24">
        <f t="shared" si="3"/>
        <v>-1</v>
      </c>
      <c r="BV31" s="24">
        <f t="shared" si="4"/>
        <v>-1</v>
      </c>
      <c r="BW31" s="24">
        <f t="shared" si="5"/>
        <v>-1</v>
      </c>
      <c r="BX31" s="24">
        <f t="shared" si="6"/>
        <v>-1</v>
      </c>
    </row>
    <row r="32" spans="1:76" x14ac:dyDescent="0.3">
      <c r="A32" s="99" t="s">
        <v>195</v>
      </c>
      <c r="B32" s="100">
        <v>336988.35797000001</v>
      </c>
      <c r="C32" s="100">
        <v>6286.2055595000002</v>
      </c>
      <c r="D32" s="100">
        <v>13540.667767000001</v>
      </c>
      <c r="E32" s="100">
        <v>48705.483487999998</v>
      </c>
      <c r="F32" s="100">
        <v>40400.259899999997</v>
      </c>
      <c r="G32" s="100">
        <v>2934.3053851999998</v>
      </c>
      <c r="H32" s="100">
        <v>79846.112452999994</v>
      </c>
      <c r="J32" s="29" t="s">
        <v>195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R32" s="24">
        <f t="shared" si="0"/>
        <v>-1</v>
      </c>
      <c r="BS32" s="24">
        <f t="shared" si="1"/>
        <v>-1</v>
      </c>
      <c r="BT32" s="24">
        <f t="shared" si="2"/>
        <v>-1</v>
      </c>
      <c r="BU32" s="24">
        <f t="shared" si="3"/>
        <v>-1</v>
      </c>
      <c r="BV32" s="24">
        <f t="shared" si="4"/>
        <v>-1</v>
      </c>
      <c r="BW32" s="24">
        <f t="shared" si="5"/>
        <v>-1</v>
      </c>
      <c r="BX32" s="24">
        <f t="shared" si="6"/>
        <v>-1</v>
      </c>
    </row>
    <row r="33" spans="1:76" x14ac:dyDescent="0.3">
      <c r="A33" s="99" t="s">
        <v>196</v>
      </c>
      <c r="B33" s="100">
        <v>8913.2498959000004</v>
      </c>
      <c r="C33" s="100">
        <v>155.34282447000001</v>
      </c>
      <c r="D33" s="100">
        <v>466.32045353000001</v>
      </c>
      <c r="E33" s="100">
        <v>941.61385021000001</v>
      </c>
      <c r="F33" s="100">
        <v>765.04382520000001</v>
      </c>
      <c r="G33" s="100">
        <v>57.565506433000003</v>
      </c>
      <c r="H33" s="100">
        <v>3196.1133568999999</v>
      </c>
      <c r="J33" s="29" t="s">
        <v>196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R33" s="24">
        <f t="shared" si="0"/>
        <v>-1</v>
      </c>
      <c r="BS33" s="24">
        <f t="shared" si="1"/>
        <v>-1</v>
      </c>
      <c r="BT33" s="24">
        <f t="shared" si="2"/>
        <v>-1</v>
      </c>
      <c r="BU33" s="24">
        <f t="shared" si="3"/>
        <v>-1</v>
      </c>
      <c r="BV33" s="24">
        <f t="shared" si="4"/>
        <v>-1</v>
      </c>
      <c r="BW33" s="24">
        <f t="shared" si="5"/>
        <v>-1</v>
      </c>
      <c r="BX33" s="24">
        <f t="shared" si="6"/>
        <v>-1</v>
      </c>
    </row>
    <row r="34" spans="1:76" x14ac:dyDescent="0.3">
      <c r="A34" s="99" t="s">
        <v>197</v>
      </c>
      <c r="B34" s="100">
        <v>150842.63454999999</v>
      </c>
      <c r="C34" s="100">
        <v>2879.1583945000002</v>
      </c>
      <c r="D34" s="100">
        <v>5524.3858780999999</v>
      </c>
      <c r="E34" s="100">
        <v>21470.199925000001</v>
      </c>
      <c r="F34" s="100">
        <v>18212.962273000001</v>
      </c>
      <c r="G34" s="100">
        <v>1330.35996</v>
      </c>
      <c r="H34" s="100">
        <v>37827.35658</v>
      </c>
      <c r="J34" s="29" t="s">
        <v>197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R34" s="24">
        <f t="shared" si="0"/>
        <v>-1</v>
      </c>
      <c r="BS34" s="24">
        <f t="shared" si="1"/>
        <v>-1</v>
      </c>
      <c r="BT34" s="24">
        <f t="shared" si="2"/>
        <v>-1</v>
      </c>
      <c r="BU34" s="24">
        <f t="shared" si="3"/>
        <v>-1</v>
      </c>
      <c r="BV34" s="24">
        <f t="shared" si="4"/>
        <v>-1</v>
      </c>
      <c r="BW34" s="24">
        <f t="shared" si="5"/>
        <v>-1</v>
      </c>
      <c r="BX34" s="24">
        <f t="shared" si="6"/>
        <v>-1</v>
      </c>
    </row>
    <row r="35" spans="1:76" x14ac:dyDescent="0.3">
      <c r="A35" s="99" t="s">
        <v>198</v>
      </c>
      <c r="B35" s="100">
        <v>13117.534768</v>
      </c>
      <c r="C35" s="100">
        <v>210.66935968000001</v>
      </c>
      <c r="D35" s="100">
        <v>728.81744512</v>
      </c>
      <c r="E35" s="100">
        <v>1409.3216097</v>
      </c>
      <c r="F35" s="100">
        <v>1125.1369969</v>
      </c>
      <c r="G35" s="100">
        <v>86.859611704000002</v>
      </c>
      <c r="H35" s="100">
        <v>4364.9262212000003</v>
      </c>
      <c r="J35" s="29" t="s">
        <v>198</v>
      </c>
      <c r="K35" s="27">
        <v>9.9222962775644401</v>
      </c>
      <c r="L35" s="27">
        <v>491.93648812143999</v>
      </c>
      <c r="M35" s="27">
        <v>491.93648812143999</v>
      </c>
      <c r="N35" s="27">
        <v>1053.7250205810201</v>
      </c>
      <c r="O35" s="27">
        <v>81.017157579943103</v>
      </c>
      <c r="P35" s="27">
        <v>84.053734534323198</v>
      </c>
      <c r="Q35" s="27">
        <v>12859.9022266461</v>
      </c>
      <c r="R35" s="27">
        <v>388.79432188623502</v>
      </c>
      <c r="S35" s="27">
        <v>10.7255717797615</v>
      </c>
      <c r="T35" s="27">
        <v>59.997262224677002</v>
      </c>
      <c r="U35" s="27">
        <v>0.32193276972943702</v>
      </c>
      <c r="V35" s="27">
        <v>366.932494264198</v>
      </c>
      <c r="W35" s="27">
        <v>366.932494264198</v>
      </c>
      <c r="X35" s="27">
        <v>2728170.20904093</v>
      </c>
      <c r="Y35" s="27">
        <v>0</v>
      </c>
      <c r="Z35" s="27">
        <v>126.161511951503</v>
      </c>
      <c r="AA35" s="27">
        <v>27.291171585822202</v>
      </c>
      <c r="AB35" s="27">
        <v>33.387789919674503</v>
      </c>
      <c r="AC35" s="27">
        <v>35.767756278807497</v>
      </c>
      <c r="AD35" s="27">
        <v>0</v>
      </c>
      <c r="AE35" s="27">
        <v>205.90613949624299</v>
      </c>
      <c r="AF35" s="27">
        <v>0</v>
      </c>
      <c r="AG35" s="27">
        <v>643.53408120504696</v>
      </c>
      <c r="AH35" s="27">
        <v>71.503836342311601</v>
      </c>
      <c r="AI35" s="27">
        <v>715.03791754735801</v>
      </c>
      <c r="AJ35" s="27">
        <v>0</v>
      </c>
      <c r="AK35" s="27">
        <v>220.831546868499</v>
      </c>
      <c r="AL35" s="27">
        <v>0.46910102217298499</v>
      </c>
      <c r="AM35" s="27">
        <v>709.65815160409397</v>
      </c>
      <c r="AN35" s="27">
        <v>1.9378101090736699</v>
      </c>
      <c r="AO35" s="27">
        <v>78.323038266726201</v>
      </c>
      <c r="AP35" s="27">
        <v>114.35493122130499</v>
      </c>
      <c r="AQ35" s="27">
        <v>0.25955562448673603</v>
      </c>
      <c r="AR35" s="27">
        <v>0</v>
      </c>
      <c r="AS35" s="27">
        <v>59.642523046567199</v>
      </c>
      <c r="AT35" s="27">
        <v>1386.65254783926</v>
      </c>
      <c r="AU35" s="27">
        <v>1106.77320416625</v>
      </c>
      <c r="AV35" s="27">
        <v>279.87934367301</v>
      </c>
      <c r="AW35" s="27">
        <v>0.67276704872765802</v>
      </c>
      <c r="AX35" s="27">
        <v>7.1318217342658903E-3</v>
      </c>
      <c r="AY35" s="27">
        <v>21.9056804907488</v>
      </c>
      <c r="AZ35" s="27">
        <v>6.88551323357418</v>
      </c>
      <c r="BA35" s="27">
        <v>323.66981745729902</v>
      </c>
      <c r="BB35" s="27">
        <v>15.817584402299399</v>
      </c>
      <c r="BC35" s="27">
        <v>2.90338173139987</v>
      </c>
      <c r="BD35" s="27">
        <v>462.46145677011799</v>
      </c>
      <c r="BE35" s="27">
        <v>96.564929333503599</v>
      </c>
      <c r="BF35" s="27">
        <v>0.90973485132580301</v>
      </c>
      <c r="BG35" s="27">
        <v>16.523610958073501</v>
      </c>
      <c r="BH35" s="27">
        <v>2.9566110616908298E-2</v>
      </c>
      <c r="BI35" s="27">
        <v>85.507102442831297</v>
      </c>
      <c r="BJ35" s="27">
        <v>218.29404921855601</v>
      </c>
      <c r="BK35" s="27">
        <v>0</v>
      </c>
      <c r="BL35" s="27">
        <v>4.4689280226029604</v>
      </c>
      <c r="BM35" s="27">
        <v>135.77341381083599</v>
      </c>
      <c r="BN35" s="27">
        <v>92.324132358854996</v>
      </c>
      <c r="BO35" s="27">
        <v>4251.2817633668901</v>
      </c>
      <c r="BP35" s="27">
        <v>44.621453161261897</v>
      </c>
      <c r="BR35" s="24">
        <f t="shared" si="0"/>
        <v>-1.9640317019200128E-2</v>
      </c>
      <c r="BS35" s="24">
        <f t="shared" si="1"/>
        <v>-2.2609933361890908E-2</v>
      </c>
      <c r="BT35" s="24">
        <f t="shared" si="2"/>
        <v>-1.8906692841817462E-2</v>
      </c>
      <c r="BU35" s="24">
        <f t="shared" si="3"/>
        <v>-1.6085087821484167E-2</v>
      </c>
      <c r="BV35" s="24">
        <f t="shared" si="4"/>
        <v>-1.6321383782016103E-2</v>
      </c>
      <c r="BW35" s="24">
        <f t="shared" si="5"/>
        <v>-1.5571210078370876E-2</v>
      </c>
      <c r="BX35" s="24">
        <f t="shared" si="6"/>
        <v>-2.6035825595665443E-2</v>
      </c>
    </row>
    <row r="36" spans="1:76" x14ac:dyDescent="0.3">
      <c r="A36" s="99" t="s">
        <v>199</v>
      </c>
      <c r="B36" s="100">
        <v>794179.79229000001</v>
      </c>
      <c r="C36" s="100">
        <v>12474.342118</v>
      </c>
      <c r="D36" s="100">
        <v>41478.949758000002</v>
      </c>
      <c r="E36" s="100">
        <v>144225.78400000001</v>
      </c>
      <c r="F36" s="100">
        <v>83179.348937999996</v>
      </c>
      <c r="G36" s="100">
        <v>4527.2205142000003</v>
      </c>
      <c r="H36" s="100">
        <v>249140.49341</v>
      </c>
      <c r="J36" s="29" t="s">
        <v>199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R36" s="24">
        <f t="shared" si="0"/>
        <v>-1</v>
      </c>
      <c r="BS36" s="24">
        <f t="shared" si="1"/>
        <v>-1</v>
      </c>
      <c r="BT36" s="24">
        <f t="shared" si="2"/>
        <v>-1</v>
      </c>
      <c r="BU36" s="24">
        <f t="shared" si="3"/>
        <v>-1</v>
      </c>
      <c r="BV36" s="24">
        <f t="shared" si="4"/>
        <v>-1</v>
      </c>
      <c r="BW36" s="24">
        <f t="shared" si="5"/>
        <v>-1</v>
      </c>
      <c r="BX36" s="24">
        <f t="shared" si="6"/>
        <v>-1</v>
      </c>
    </row>
    <row r="37" spans="1:76" x14ac:dyDescent="0.3">
      <c r="A37" s="99" t="s">
        <v>200</v>
      </c>
      <c r="B37" s="100">
        <v>28990.79739</v>
      </c>
      <c r="C37" s="100">
        <v>466.27249485999999</v>
      </c>
      <c r="D37" s="100">
        <v>1509.6240272</v>
      </c>
      <c r="E37" s="100">
        <v>4709.5616031999998</v>
      </c>
      <c r="F37" s="100">
        <v>2965.8048051999999</v>
      </c>
      <c r="G37" s="100">
        <v>179.48327044000001</v>
      </c>
      <c r="H37" s="100">
        <v>9004.9575115000007</v>
      </c>
      <c r="J37" s="29" t="s">
        <v>200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R37" s="24">
        <f t="shared" si="0"/>
        <v>-1</v>
      </c>
      <c r="BS37" s="24">
        <f t="shared" si="1"/>
        <v>-1</v>
      </c>
      <c r="BT37" s="24">
        <f t="shared" si="2"/>
        <v>-1</v>
      </c>
      <c r="BU37" s="24">
        <f t="shared" si="3"/>
        <v>-1</v>
      </c>
      <c r="BV37" s="24">
        <f t="shared" si="4"/>
        <v>-1</v>
      </c>
      <c r="BW37" s="24">
        <f t="shared" si="5"/>
        <v>-1</v>
      </c>
      <c r="BX37" s="24">
        <f t="shared" si="6"/>
        <v>-1</v>
      </c>
    </row>
    <row r="38" spans="1:76" x14ac:dyDescent="0.3">
      <c r="A38" s="99" t="s">
        <v>201</v>
      </c>
      <c r="B38" s="100">
        <v>17914.388977999999</v>
      </c>
      <c r="C38" s="100">
        <v>338.71570809000002</v>
      </c>
      <c r="D38" s="100">
        <v>812.73862086999998</v>
      </c>
      <c r="E38" s="100">
        <v>2145.6599339999998</v>
      </c>
      <c r="F38" s="100">
        <v>1732.6596317000001</v>
      </c>
      <c r="G38" s="100">
        <v>123.45961943</v>
      </c>
      <c r="H38" s="100">
        <v>6338.1997334999996</v>
      </c>
      <c r="J38" s="29" t="s">
        <v>201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R38" s="24">
        <f t="shared" si="0"/>
        <v>-1</v>
      </c>
      <c r="BS38" s="24">
        <f t="shared" si="1"/>
        <v>-1</v>
      </c>
      <c r="BT38" s="24">
        <f t="shared" si="2"/>
        <v>-1</v>
      </c>
      <c r="BU38" s="24">
        <f t="shared" si="3"/>
        <v>-1</v>
      </c>
      <c r="BV38" s="24">
        <f t="shared" si="4"/>
        <v>-1</v>
      </c>
      <c r="BW38" s="24">
        <f t="shared" si="5"/>
        <v>-1</v>
      </c>
      <c r="BX38" s="24">
        <f t="shared" si="6"/>
        <v>-1</v>
      </c>
    </row>
    <row r="39" spans="1:76" x14ac:dyDescent="0.3">
      <c r="A39" s="99" t="s">
        <v>202</v>
      </c>
      <c r="B39" s="100">
        <v>401258.47265000001</v>
      </c>
      <c r="C39" s="100">
        <v>5825.6106659999996</v>
      </c>
      <c r="D39" s="100">
        <v>23456.062592999999</v>
      </c>
      <c r="E39" s="100">
        <v>79455.972024999995</v>
      </c>
      <c r="F39" s="100">
        <v>39742.896945</v>
      </c>
      <c r="G39" s="100">
        <v>1798.5932163</v>
      </c>
      <c r="H39" s="100">
        <v>134916.81622000001</v>
      </c>
      <c r="J39" s="29" t="s">
        <v>202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R39" s="24">
        <f t="shared" si="0"/>
        <v>-1</v>
      </c>
      <c r="BS39" s="24">
        <f t="shared" si="1"/>
        <v>-1</v>
      </c>
      <c r="BT39" s="24">
        <f t="shared" si="2"/>
        <v>-1</v>
      </c>
      <c r="BU39" s="24">
        <f t="shared" si="3"/>
        <v>-1</v>
      </c>
      <c r="BV39" s="24">
        <f t="shared" si="4"/>
        <v>-1</v>
      </c>
      <c r="BW39" s="24">
        <f t="shared" si="5"/>
        <v>-1</v>
      </c>
      <c r="BX39" s="24">
        <f t="shared" si="6"/>
        <v>-1</v>
      </c>
    </row>
    <row r="40" spans="1:76" x14ac:dyDescent="0.3">
      <c r="A40" s="99" t="s">
        <v>203</v>
      </c>
      <c r="B40" s="100">
        <v>45153.671575</v>
      </c>
      <c r="C40" s="100">
        <v>757.15673673000003</v>
      </c>
      <c r="D40" s="100">
        <v>2328.2278184000002</v>
      </c>
      <c r="E40" s="100">
        <v>6540.4575862000002</v>
      </c>
      <c r="F40" s="100">
        <v>4415.8449253999997</v>
      </c>
      <c r="G40" s="100">
        <v>284.48726508999999</v>
      </c>
      <c r="H40" s="100">
        <v>14716.656239</v>
      </c>
      <c r="J40" s="29" t="s">
        <v>203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R40" s="24">
        <f t="shared" si="0"/>
        <v>-1</v>
      </c>
      <c r="BS40" s="24">
        <f t="shared" si="1"/>
        <v>-1</v>
      </c>
      <c r="BT40" s="24">
        <f t="shared" si="2"/>
        <v>-1</v>
      </c>
      <c r="BU40" s="24">
        <f t="shared" si="3"/>
        <v>-1</v>
      </c>
      <c r="BV40" s="24">
        <f t="shared" si="4"/>
        <v>-1</v>
      </c>
      <c r="BW40" s="24">
        <f t="shared" si="5"/>
        <v>-1</v>
      </c>
      <c r="BX40" s="24">
        <f t="shared" si="6"/>
        <v>-1</v>
      </c>
    </row>
    <row r="41" spans="1:76" x14ac:dyDescent="0.3">
      <c r="A41" s="99" t="s">
        <v>204</v>
      </c>
      <c r="B41" s="100">
        <v>166340.52807</v>
      </c>
      <c r="C41" s="100">
        <v>3280.0854976999999</v>
      </c>
      <c r="D41" s="100">
        <v>6471.3525651</v>
      </c>
      <c r="E41" s="100">
        <v>20993.484218000001</v>
      </c>
      <c r="F41" s="100">
        <v>18058.270444000002</v>
      </c>
      <c r="G41" s="100">
        <v>1316.7785134000001</v>
      </c>
      <c r="H41" s="100">
        <v>52528.218682999999</v>
      </c>
      <c r="J41" s="29" t="s">
        <v>204</v>
      </c>
      <c r="K41" s="27">
        <v>544.37829179458299</v>
      </c>
      <c r="L41" s="27">
        <v>3125.4238938655299</v>
      </c>
      <c r="M41" s="27">
        <v>3125.4238938655299</v>
      </c>
      <c r="N41" s="27">
        <v>7209.9628708212704</v>
      </c>
      <c r="O41" s="27">
        <v>873.94038863269395</v>
      </c>
      <c r="P41" s="27">
        <v>4611.5268804290099</v>
      </c>
      <c r="Q41" s="27">
        <v>123089.223813444</v>
      </c>
      <c r="R41" s="27">
        <v>3111.2309395724101</v>
      </c>
      <c r="S41" s="27">
        <v>588.448057419527</v>
      </c>
      <c r="T41" s="27">
        <v>565.48314230417304</v>
      </c>
      <c r="U41" s="27">
        <v>17.6625430909125</v>
      </c>
      <c r="V41" s="27">
        <v>3946.7498214676798</v>
      </c>
      <c r="W41" s="27">
        <v>3946.7498214676798</v>
      </c>
      <c r="X41" s="27">
        <v>31506719.880134702</v>
      </c>
      <c r="Y41" s="27">
        <v>0</v>
      </c>
      <c r="Z41" s="27">
        <v>907.85826169343295</v>
      </c>
      <c r="AA41" s="27">
        <v>237.26226541198901</v>
      </c>
      <c r="AB41" s="27">
        <v>374.53765231819699</v>
      </c>
      <c r="AC41" s="27">
        <v>1962.36358878076</v>
      </c>
      <c r="AD41" s="27">
        <v>0</v>
      </c>
      <c r="AE41" s="27">
        <v>2434.1533994168699</v>
      </c>
      <c r="AF41" s="27">
        <v>0</v>
      </c>
      <c r="AG41" s="27">
        <v>4522.4055549353197</v>
      </c>
      <c r="AH41" s="27">
        <v>502.48958291947099</v>
      </c>
      <c r="AI41" s="27">
        <v>5024.8951378547899</v>
      </c>
      <c r="AJ41" s="27">
        <v>0</v>
      </c>
      <c r="AK41" s="27">
        <v>2545.4109663828699</v>
      </c>
      <c r="AL41" s="27">
        <v>7.1332524846640899</v>
      </c>
      <c r="AM41" s="27">
        <v>6173.6025398527099</v>
      </c>
      <c r="AN41" s="27">
        <v>42.064306538798597</v>
      </c>
      <c r="AO41" s="27">
        <v>631.12094271840897</v>
      </c>
      <c r="AP41" s="27">
        <v>1241.9728590089101</v>
      </c>
      <c r="AQ41" s="27">
        <v>4.8611432286689</v>
      </c>
      <c r="AR41" s="27">
        <v>0</v>
      </c>
      <c r="AS41" s="27">
        <v>460.02360225312299</v>
      </c>
      <c r="AT41" s="27">
        <v>14914.052067606701</v>
      </c>
      <c r="AU41" s="27">
        <v>12782.319339883001</v>
      </c>
      <c r="AV41" s="27">
        <v>2131.73272772367</v>
      </c>
      <c r="AW41" s="27">
        <v>5.0243443784895003</v>
      </c>
      <c r="AX41" s="27">
        <v>0.17163859245908999</v>
      </c>
      <c r="AY41" s="27">
        <v>196.06839418641101</v>
      </c>
      <c r="AZ41" s="27">
        <v>74.962653128083005</v>
      </c>
      <c r="BA41" s="27">
        <v>4025.30948858281</v>
      </c>
      <c r="BB41" s="27">
        <v>131.29124770581501</v>
      </c>
      <c r="BC41" s="27">
        <v>21.3831622943501</v>
      </c>
      <c r="BD41" s="27">
        <v>5751.4785248874196</v>
      </c>
      <c r="BE41" s="27">
        <v>747.76926580355996</v>
      </c>
      <c r="BF41" s="27">
        <v>19.815959124213901</v>
      </c>
      <c r="BG41" s="27">
        <v>169.064814773172</v>
      </c>
      <c r="BH41" s="27">
        <v>0.57300599723319801</v>
      </c>
      <c r="BI41" s="27">
        <v>929.35757376940603</v>
      </c>
      <c r="BJ41" s="27">
        <v>1594.2324001664899</v>
      </c>
      <c r="BK41" s="27">
        <v>0</v>
      </c>
      <c r="BL41" s="27">
        <v>218.76651262722501</v>
      </c>
      <c r="BM41" s="27">
        <v>1328.1767669599501</v>
      </c>
      <c r="BN41" s="27">
        <v>4062.83753125885</v>
      </c>
      <c r="BO41" s="27">
        <v>41253.778100277203</v>
      </c>
      <c r="BP41" s="27">
        <v>375.991462960744</v>
      </c>
      <c r="BR41" s="24">
        <f t="shared" si="0"/>
        <v>-0.26001663430066085</v>
      </c>
      <c r="BS41" s="24">
        <f t="shared" si="1"/>
        <v>-0.25789940502352721</v>
      </c>
      <c r="BT41" s="24">
        <f t="shared" si="2"/>
        <v>-0.22351701791769993</v>
      </c>
      <c r="BU41" s="24">
        <f t="shared" si="3"/>
        <v>-0.28958662065159918</v>
      </c>
      <c r="BV41" s="24">
        <f t="shared" si="4"/>
        <v>-0.29216259223041907</v>
      </c>
      <c r="BW41" s="24">
        <f t="shared" si="5"/>
        <v>-0.29421875865080016</v>
      </c>
      <c r="BX41" s="24">
        <f t="shared" si="6"/>
        <v>-0.21463588268169478</v>
      </c>
    </row>
    <row r="42" spans="1:76" x14ac:dyDescent="0.3">
      <c r="A42" s="99" t="s">
        <v>205</v>
      </c>
      <c r="B42" s="100">
        <v>40729.371150999999</v>
      </c>
      <c r="C42" s="100">
        <v>784.03558242999998</v>
      </c>
      <c r="D42" s="100">
        <v>1960.8637771000001</v>
      </c>
      <c r="E42" s="100">
        <v>4380.3941821999997</v>
      </c>
      <c r="F42" s="100">
        <v>3616.7787647</v>
      </c>
      <c r="G42" s="100">
        <v>261.26718339000001</v>
      </c>
      <c r="H42" s="100">
        <v>15218.305517000001</v>
      </c>
      <c r="J42" s="29" t="s">
        <v>205</v>
      </c>
      <c r="K42" s="27">
        <v>70.447339369741897</v>
      </c>
      <c r="L42" s="27">
        <v>1632.5042338785099</v>
      </c>
      <c r="M42" s="27">
        <v>1632.5042338785099</v>
      </c>
      <c r="N42" s="27">
        <v>3536.98333987151</v>
      </c>
      <c r="O42" s="27">
        <v>296.85800828071001</v>
      </c>
      <c r="P42" s="27">
        <v>596.77192640355304</v>
      </c>
      <c r="Q42" s="27">
        <v>40729.360783654898</v>
      </c>
      <c r="R42" s="27">
        <v>1340.1974566019601</v>
      </c>
      <c r="S42" s="27">
        <v>76.1503468067379</v>
      </c>
      <c r="T42" s="27">
        <v>213.468611042384</v>
      </c>
      <c r="U42" s="27">
        <v>2.2856895533768302</v>
      </c>
      <c r="V42" s="27">
        <v>1343.60277463132</v>
      </c>
      <c r="W42" s="27">
        <v>1343.60277463132</v>
      </c>
      <c r="X42" s="27">
        <v>8915156.2060599495</v>
      </c>
      <c r="Y42" s="27">
        <v>0</v>
      </c>
      <c r="Z42" s="27">
        <v>426.95756352406897</v>
      </c>
      <c r="AA42" s="27">
        <v>95.545368807814299</v>
      </c>
      <c r="AB42" s="27">
        <v>123.45836128918501</v>
      </c>
      <c r="AC42" s="27">
        <v>253.947060625322</v>
      </c>
      <c r="AD42" s="27">
        <v>0</v>
      </c>
      <c r="AE42" s="27">
        <v>784.03534100100796</v>
      </c>
      <c r="AF42" s="27">
        <v>0</v>
      </c>
      <c r="AG42" s="27">
        <v>1764.7768337629</v>
      </c>
      <c r="AH42" s="27">
        <v>196.08633357429801</v>
      </c>
      <c r="AI42" s="27">
        <v>1960.8631673371999</v>
      </c>
      <c r="AJ42" s="27">
        <v>0</v>
      </c>
      <c r="AK42" s="27">
        <v>821.88428556000702</v>
      </c>
      <c r="AL42" s="27">
        <v>1.81268837954772</v>
      </c>
      <c r="AM42" s="27">
        <v>2484.7986308966701</v>
      </c>
      <c r="AN42" s="27">
        <v>9.5420549867998297</v>
      </c>
      <c r="AO42" s="27">
        <v>211.36674258502899</v>
      </c>
      <c r="AP42" s="27">
        <v>360.8630785121</v>
      </c>
      <c r="AQ42" s="27">
        <v>1.1520416563325</v>
      </c>
      <c r="AR42" s="27">
        <v>0</v>
      </c>
      <c r="AS42" s="27">
        <v>157.60039218020501</v>
      </c>
      <c r="AT42" s="27">
        <v>4380.4378904763198</v>
      </c>
      <c r="AU42" s="27">
        <v>3616.8226882408298</v>
      </c>
      <c r="AV42" s="27">
        <v>763.61520223548598</v>
      </c>
      <c r="AW42" s="27">
        <v>1.7508741052817201</v>
      </c>
      <c r="AX42" s="27">
        <v>3.7861725877301702E-2</v>
      </c>
      <c r="AY42" s="27">
        <v>62.304116879137098</v>
      </c>
      <c r="AZ42" s="27">
        <v>21.7577615809344</v>
      </c>
      <c r="BA42" s="27">
        <v>1104.5460575296099</v>
      </c>
      <c r="BB42" s="27">
        <v>43.311373546740803</v>
      </c>
      <c r="BC42" s="27">
        <v>7.5071574506853596</v>
      </c>
      <c r="BD42" s="27">
        <v>1578.19729853337</v>
      </c>
      <c r="BE42" s="27">
        <v>330.91893997273701</v>
      </c>
      <c r="BF42" s="27">
        <v>4.4907878084403903</v>
      </c>
      <c r="BG42" s="27">
        <v>50.448029202422802</v>
      </c>
      <c r="BH42" s="27">
        <v>0.134371578310928</v>
      </c>
      <c r="BI42" s="27">
        <v>261.26708535965599</v>
      </c>
      <c r="BJ42" s="27">
        <v>740.57673187217802</v>
      </c>
      <c r="BK42" s="27">
        <v>0</v>
      </c>
      <c r="BL42" s="27">
        <v>29.6697695055908</v>
      </c>
      <c r="BM42" s="27">
        <v>486.85798081263499</v>
      </c>
      <c r="BN42" s="27">
        <v>577.35199283781799</v>
      </c>
      <c r="BO42" s="27">
        <v>15218.3007516658</v>
      </c>
      <c r="BP42" s="27">
        <v>155.287514229256</v>
      </c>
      <c r="BR42" s="24">
        <f t="shared" si="0"/>
        <v>-2.5454223348606033E-7</v>
      </c>
      <c r="BS42" s="24">
        <f t="shared" si="1"/>
        <v>-3.0793116718535011E-7</v>
      </c>
      <c r="BT42" s="24">
        <f t="shared" si="2"/>
        <v>-3.1096642577441823E-7</v>
      </c>
      <c r="BU42" s="24">
        <f t="shared" si="3"/>
        <v>9.9781605266746505E-6</v>
      </c>
      <c r="BV42" s="24">
        <f t="shared" si="4"/>
        <v>1.2144381419879468E-5</v>
      </c>
      <c r="BW42" s="24">
        <f t="shared" si="5"/>
        <v>-3.7521108754705168E-7</v>
      </c>
      <c r="BX42" s="24">
        <f t="shared" si="6"/>
        <v>-3.1313172123270626E-7</v>
      </c>
    </row>
    <row r="43" spans="1:76" x14ac:dyDescent="0.3">
      <c r="A43" s="99" t="s">
        <v>206</v>
      </c>
      <c r="B43" s="100">
        <v>130392.95776</v>
      </c>
      <c r="C43" s="100">
        <v>2194.5747944</v>
      </c>
      <c r="D43" s="100">
        <v>6981.3595564999996</v>
      </c>
      <c r="E43" s="100">
        <v>17150.690963000001</v>
      </c>
      <c r="F43" s="100">
        <v>11050.475570000001</v>
      </c>
      <c r="G43" s="100">
        <v>686.33419765999997</v>
      </c>
      <c r="H43" s="100">
        <v>51064.416384999997</v>
      </c>
      <c r="J43" s="29" t="s">
        <v>206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R43" s="24">
        <f t="shared" si="0"/>
        <v>-1</v>
      </c>
      <c r="BS43" s="24">
        <f t="shared" si="1"/>
        <v>-1</v>
      </c>
      <c r="BT43" s="24">
        <f t="shared" si="2"/>
        <v>-1</v>
      </c>
      <c r="BU43" s="24">
        <f t="shared" si="3"/>
        <v>-1</v>
      </c>
      <c r="BV43" s="24">
        <f t="shared" si="4"/>
        <v>-1</v>
      </c>
      <c r="BW43" s="24">
        <f t="shared" si="5"/>
        <v>-1</v>
      </c>
      <c r="BX43" s="24">
        <f t="shared" si="6"/>
        <v>-1</v>
      </c>
    </row>
    <row r="44" spans="1:76" x14ac:dyDescent="0.3">
      <c r="A44" s="99" t="s">
        <v>207</v>
      </c>
      <c r="B44" s="100">
        <v>82200.448887000006</v>
      </c>
      <c r="C44" s="100">
        <v>1424.1797311</v>
      </c>
      <c r="D44" s="100">
        <v>4344.3220434000004</v>
      </c>
      <c r="E44" s="100">
        <v>9302.3329505999991</v>
      </c>
      <c r="F44" s="100">
        <v>6879.1688345000002</v>
      </c>
      <c r="G44" s="100">
        <v>482.45645882999997</v>
      </c>
      <c r="H44" s="100">
        <v>31414.171951</v>
      </c>
      <c r="J44" s="29" t="s">
        <v>207</v>
      </c>
      <c r="K44" s="27">
        <v>7.6727713502426198</v>
      </c>
      <c r="L44" s="27">
        <v>1207.11481871208</v>
      </c>
      <c r="M44" s="27">
        <v>1207.11481871208</v>
      </c>
      <c r="N44" s="27">
        <v>2567.7806955653</v>
      </c>
      <c r="O44" s="27">
        <v>186.35622329648299</v>
      </c>
      <c r="P44" s="27">
        <v>64.997349844090195</v>
      </c>
      <c r="Q44" s="27">
        <v>21595.124747494701</v>
      </c>
      <c r="R44" s="27">
        <v>931.81525067121299</v>
      </c>
      <c r="S44" s="27">
        <v>8.2939089605049592</v>
      </c>
      <c r="T44" s="27">
        <v>140.83674559152999</v>
      </c>
      <c r="U44" s="27">
        <v>0.24894529534579199</v>
      </c>
      <c r="V44" s="27">
        <v>844.41467165228903</v>
      </c>
      <c r="W44" s="27">
        <v>844.41467165228903</v>
      </c>
      <c r="X44" s="27">
        <v>3558556.3607523199</v>
      </c>
      <c r="Y44" s="27">
        <v>0</v>
      </c>
      <c r="Z44" s="27">
        <v>305.89248001932799</v>
      </c>
      <c r="AA44" s="27">
        <v>64.754422306282507</v>
      </c>
      <c r="AB44" s="27">
        <v>76.300685416461604</v>
      </c>
      <c r="AC44" s="27">
        <v>27.6586178364783</v>
      </c>
      <c r="AD44" s="27">
        <v>0</v>
      </c>
      <c r="AE44" s="27">
        <v>394.840320620711</v>
      </c>
      <c r="AF44" s="27">
        <v>0</v>
      </c>
      <c r="AG44" s="27">
        <v>1059.59487350783</v>
      </c>
      <c r="AH44" s="27">
        <v>117.73274738889999</v>
      </c>
      <c r="AI44" s="27">
        <v>1177.32762089673</v>
      </c>
      <c r="AJ44" s="27">
        <v>0</v>
      </c>
      <c r="AK44" s="27">
        <v>502.30173237492301</v>
      </c>
      <c r="AL44" s="27">
        <v>0.51710580506732295</v>
      </c>
      <c r="AM44" s="27">
        <v>1683.68400142934</v>
      </c>
      <c r="AN44" s="27">
        <v>1.4402243760423701</v>
      </c>
      <c r="AO44" s="27">
        <v>117.265440173283</v>
      </c>
      <c r="AP44" s="27">
        <v>153.50759700612301</v>
      </c>
      <c r="AQ44" s="27">
        <v>0.23561162327419399</v>
      </c>
      <c r="AR44" s="27">
        <v>0</v>
      </c>
      <c r="AS44" s="27">
        <v>90.433277734750803</v>
      </c>
      <c r="AT44" s="27">
        <v>1785.26271267897</v>
      </c>
      <c r="AU44" s="27">
        <v>1443.61568921298</v>
      </c>
      <c r="AV44" s="27">
        <v>341.64702346599603</v>
      </c>
      <c r="AW44" s="27">
        <v>1.02918516992675</v>
      </c>
      <c r="AX44" s="27">
        <v>4.3710374532206697E-3</v>
      </c>
      <c r="AY44" s="27">
        <v>31.7170754316925</v>
      </c>
      <c r="AZ44" s="27">
        <v>9.2329521744737804</v>
      </c>
      <c r="BA44" s="27">
        <v>406.31331927004902</v>
      </c>
      <c r="BB44" s="27">
        <v>23.470312730479399</v>
      </c>
      <c r="BC44" s="27">
        <v>4.4580950991253099</v>
      </c>
      <c r="BD44" s="27">
        <v>580.53793527009304</v>
      </c>
      <c r="BE44" s="27">
        <v>232.300116441586</v>
      </c>
      <c r="BF44" s="27">
        <v>0.67236754084337802</v>
      </c>
      <c r="BG44" s="27">
        <v>22.755044736189401</v>
      </c>
      <c r="BH44" s="27">
        <v>2.5774034112116002E-2</v>
      </c>
      <c r="BI44" s="27">
        <v>107.476047788268</v>
      </c>
      <c r="BJ44" s="27">
        <v>528.46756995086002</v>
      </c>
      <c r="BK44" s="27">
        <v>0</v>
      </c>
      <c r="BL44" s="27">
        <v>4.3709255844163497</v>
      </c>
      <c r="BM44" s="27">
        <v>317.03284909039797</v>
      </c>
      <c r="BN44" s="27">
        <v>106.119311190083</v>
      </c>
      <c r="BO44" s="27">
        <v>9938.3578233546596</v>
      </c>
      <c r="BP44" s="27">
        <v>106.28776641093</v>
      </c>
      <c r="BR44" s="24">
        <f t="shared" si="0"/>
        <v>-0.73728702166600979</v>
      </c>
      <c r="BS44" s="24">
        <f t="shared" si="1"/>
        <v>-0.72275948604060913</v>
      </c>
      <c r="BT44" s="24">
        <f t="shared" si="2"/>
        <v>-0.72899623712626127</v>
      </c>
      <c r="BU44" s="24">
        <f t="shared" si="3"/>
        <v>-0.80808441042052559</v>
      </c>
      <c r="BV44" s="24">
        <f t="shared" si="4"/>
        <v>-0.79014678605167465</v>
      </c>
      <c r="BW44" s="24">
        <f t="shared" si="5"/>
        <v>-0.77723161163826671</v>
      </c>
      <c r="BX44" s="24">
        <f t="shared" si="6"/>
        <v>-0.68363457617611034</v>
      </c>
    </row>
    <row r="45" spans="1:76" x14ac:dyDescent="0.3">
      <c r="A45" s="99" t="s">
        <v>208</v>
      </c>
      <c r="B45" s="100">
        <v>4326.5750668000001</v>
      </c>
      <c r="C45" s="100">
        <v>85.426029524</v>
      </c>
      <c r="D45" s="100">
        <v>207.04788238</v>
      </c>
      <c r="E45" s="100">
        <v>391.16647952</v>
      </c>
      <c r="F45" s="100">
        <v>330.85920234999998</v>
      </c>
      <c r="G45" s="100">
        <v>23.989279195999998</v>
      </c>
      <c r="H45" s="100">
        <v>1961.6232692999999</v>
      </c>
      <c r="J45" s="29" t="s">
        <v>208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R45" s="24">
        <f t="shared" si="0"/>
        <v>-1</v>
      </c>
      <c r="BS45" s="24">
        <f t="shared" si="1"/>
        <v>-1</v>
      </c>
      <c r="BT45" s="24">
        <f t="shared" si="2"/>
        <v>-1</v>
      </c>
      <c r="BU45" s="24">
        <f t="shared" si="3"/>
        <v>-1</v>
      </c>
      <c r="BV45" s="24">
        <f t="shared" si="4"/>
        <v>-1</v>
      </c>
      <c r="BW45" s="24">
        <f t="shared" si="5"/>
        <v>-1</v>
      </c>
      <c r="BX45" s="24">
        <f t="shared" si="6"/>
        <v>-1</v>
      </c>
    </row>
    <row r="46" spans="1:76" x14ac:dyDescent="0.3">
      <c r="A46" s="99" t="s">
        <v>209</v>
      </c>
      <c r="B46" s="100">
        <v>303071.47209</v>
      </c>
      <c r="C46" s="100">
        <v>5333.0941271000002</v>
      </c>
      <c r="D46" s="100">
        <v>15563.567876999999</v>
      </c>
      <c r="E46" s="100">
        <v>36590.329569000001</v>
      </c>
      <c r="F46" s="100">
        <v>25898.516291</v>
      </c>
      <c r="G46" s="100">
        <v>1726.0759029000001</v>
      </c>
      <c r="H46" s="100">
        <v>118259.28051</v>
      </c>
      <c r="J46" s="29" t="s">
        <v>209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R46" s="24">
        <f t="shared" si="0"/>
        <v>-1</v>
      </c>
      <c r="BS46" s="24">
        <f t="shared" si="1"/>
        <v>-1</v>
      </c>
      <c r="BT46" s="24">
        <f t="shared" si="2"/>
        <v>-1</v>
      </c>
      <c r="BU46" s="24">
        <f t="shared" si="3"/>
        <v>-1</v>
      </c>
      <c r="BV46" s="24">
        <f t="shared" si="4"/>
        <v>-1</v>
      </c>
      <c r="BW46" s="24">
        <f t="shared" si="5"/>
        <v>-1</v>
      </c>
      <c r="BX46" s="24">
        <f t="shared" si="6"/>
        <v>-1</v>
      </c>
    </row>
    <row r="47" spans="1:76" x14ac:dyDescent="0.3">
      <c r="A47" s="99" t="s">
        <v>210</v>
      </c>
      <c r="B47" s="100">
        <v>827053.73309999995</v>
      </c>
      <c r="C47" s="100">
        <v>13825.325545</v>
      </c>
      <c r="D47" s="100">
        <v>40812.820198000001</v>
      </c>
      <c r="E47" s="100">
        <v>140470.33561000001</v>
      </c>
      <c r="F47" s="100">
        <v>85653.832634999999</v>
      </c>
      <c r="G47" s="100">
        <v>4873.5354932</v>
      </c>
      <c r="H47" s="100">
        <v>274662.54888000002</v>
      </c>
      <c r="J47" s="29" t="s">
        <v>210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R47" s="24">
        <f t="shared" si="0"/>
        <v>-1</v>
      </c>
      <c r="BS47" s="24">
        <f t="shared" si="1"/>
        <v>-1</v>
      </c>
      <c r="BT47" s="24">
        <f t="shared" si="2"/>
        <v>-1</v>
      </c>
      <c r="BU47" s="24">
        <f t="shared" si="3"/>
        <v>-1</v>
      </c>
      <c r="BV47" s="24">
        <f t="shared" si="4"/>
        <v>-1</v>
      </c>
      <c r="BW47" s="24">
        <f t="shared" si="5"/>
        <v>-1</v>
      </c>
      <c r="BX47" s="24">
        <f t="shared" si="6"/>
        <v>-1</v>
      </c>
    </row>
    <row r="48" spans="1:76" s="15" customFormat="1" x14ac:dyDescent="0.3">
      <c r="A48" s="15" t="s">
        <v>211</v>
      </c>
      <c r="B48" s="90">
        <v>12226.945696000001</v>
      </c>
      <c r="C48" s="90">
        <v>225.25647588000001</v>
      </c>
      <c r="D48" s="90">
        <v>592.59021934999998</v>
      </c>
      <c r="E48" s="90">
        <v>1501.7902342</v>
      </c>
      <c r="F48" s="90">
        <v>1224.7413057000001</v>
      </c>
      <c r="G48" s="90">
        <v>89.259591963999995</v>
      </c>
      <c r="H48" s="90">
        <v>3664.5177856999999</v>
      </c>
      <c r="J48" s="15" t="s">
        <v>211</v>
      </c>
      <c r="K48" s="41">
        <v>0.112274581277688</v>
      </c>
      <c r="L48" s="41">
        <v>0.10104773476314</v>
      </c>
      <c r="M48" s="41">
        <v>0.10104773476314</v>
      </c>
      <c r="N48" s="41">
        <v>0.33447076836587902</v>
      </c>
      <c r="O48" s="41">
        <v>9.89102113883496E-2</v>
      </c>
      <c r="P48" s="41">
        <v>0.951104916792054</v>
      </c>
      <c r="Q48" s="41">
        <v>38.0212613744715</v>
      </c>
      <c r="R48" s="41">
        <v>0.22668608883083299</v>
      </c>
      <c r="S48" s="41">
        <v>0.121364925474958</v>
      </c>
      <c r="T48" s="41">
        <v>5.45334264597628E-2</v>
      </c>
      <c r="U48" s="41">
        <v>3.64279505609109E-3</v>
      </c>
      <c r="V48" s="41">
        <v>0.445358377373964</v>
      </c>
      <c r="W48" s="41">
        <v>0.445358377373964</v>
      </c>
      <c r="X48" s="41">
        <v>12822.206509146399</v>
      </c>
      <c r="Y48" s="41">
        <v>0</v>
      </c>
      <c r="Z48" s="41">
        <v>5.0262965473415001E-2</v>
      </c>
      <c r="AA48" s="41">
        <v>2.0234229617002001E-2</v>
      </c>
      <c r="AB48" s="41">
        <v>4.4054824120769102E-2</v>
      </c>
      <c r="AC48" s="41">
        <v>0.40472802131869401</v>
      </c>
      <c r="AD48" s="41">
        <v>0</v>
      </c>
      <c r="AE48" s="41">
        <v>0.67001908100332297</v>
      </c>
      <c r="AF48" s="41">
        <v>0</v>
      </c>
      <c r="AG48" s="41">
        <v>1.4913900913264599</v>
      </c>
      <c r="AH48" s="41">
        <v>0.165714089187982</v>
      </c>
      <c r="AI48" s="41">
        <v>1.65710418051444</v>
      </c>
      <c r="AJ48" s="41">
        <v>0</v>
      </c>
      <c r="AK48" s="41">
        <v>0.30699541857504198</v>
      </c>
      <c r="AL48" s="41">
        <v>3.16010626277991E-3</v>
      </c>
      <c r="AM48" s="41">
        <v>0.52707448568924697</v>
      </c>
      <c r="AN48" s="41">
        <v>2.00686265756157E-2</v>
      </c>
      <c r="AO48" s="41">
        <v>0.215875703412203</v>
      </c>
      <c r="AP48" s="41">
        <v>0.49365300352188302</v>
      </c>
      <c r="AQ48" s="41">
        <v>2.2575954187954998E-3</v>
      </c>
      <c r="AR48" s="41">
        <v>0</v>
      </c>
      <c r="AS48" s="41">
        <v>0.15293372355142501</v>
      </c>
      <c r="AT48" s="41">
        <v>6.3766751213919903</v>
      </c>
      <c r="AU48" s="41">
        <v>5.2020703825570296</v>
      </c>
      <c r="AV48" s="41">
        <v>1.1746047388349601</v>
      </c>
      <c r="AW48" s="41">
        <v>1.63337720531093E-3</v>
      </c>
      <c r="AX48" s="41">
        <v>8.3229771215352904E-5</v>
      </c>
      <c r="AY48" s="41">
        <v>7.1265078236522797E-2</v>
      </c>
      <c r="AZ48" s="41">
        <v>2.98245561820356E-2</v>
      </c>
      <c r="BA48" s="41">
        <v>1.6812292972216201</v>
      </c>
      <c r="BB48" s="41">
        <v>4.5731807734916197E-2</v>
      </c>
      <c r="BC48" s="41">
        <v>6.8819149346605098E-3</v>
      </c>
      <c r="BD48" s="41">
        <v>2.4022021969058098</v>
      </c>
      <c r="BE48" s="41">
        <v>5.0584188181241899E-2</v>
      </c>
      <c r="BF48" s="41">
        <v>9.4594222788075104E-3</v>
      </c>
      <c r="BG48" s="41">
        <v>6.5542849584153101E-2</v>
      </c>
      <c r="BH48" s="41">
        <v>2.6789375926630099E-4</v>
      </c>
      <c r="BI48" s="41">
        <v>0.37998843455303999</v>
      </c>
      <c r="BJ48" s="41">
        <v>9.2324449174027295E-2</v>
      </c>
      <c r="BK48" s="41">
        <v>0</v>
      </c>
      <c r="BL48" s="41">
        <v>4.4517793511356499E-2</v>
      </c>
      <c r="BM48" s="41">
        <v>0.134514075931149</v>
      </c>
      <c r="BN48" s="41">
        <v>0.81510647001438497</v>
      </c>
      <c r="BO48" s="41">
        <v>4.1354584787005901</v>
      </c>
      <c r="BP48" s="41">
        <v>3.0349765850405299E-2</v>
      </c>
      <c r="BQ48" s="41"/>
      <c r="BR48" s="78">
        <f t="shared" si="0"/>
        <v>-0.99689037128978908</v>
      </c>
      <c r="BS48" s="78">
        <f t="shared" si="1"/>
        <v>-0.99702552799698307</v>
      </c>
      <c r="BT48" s="78">
        <f t="shared" si="2"/>
        <v>-0.99720362549633013</v>
      </c>
      <c r="BU48" s="78">
        <f t="shared" si="3"/>
        <v>-0.9957539508673201</v>
      </c>
      <c r="BV48" s="78">
        <f t="shared" si="4"/>
        <v>-0.99575251495287509</v>
      </c>
      <c r="BW48" s="78">
        <f t="shared" si="5"/>
        <v>-0.99574288402857258</v>
      </c>
      <c r="BX48" s="78">
        <f t="shared" si="6"/>
        <v>-0.99887148631264988</v>
      </c>
    </row>
    <row r="49" spans="1:76" x14ac:dyDescent="0.3">
      <c r="A49" s="99" t="s">
        <v>448</v>
      </c>
      <c r="B49" s="100">
        <v>264940.62718777702</v>
      </c>
      <c r="C49" s="100">
        <v>4854.4304466761496</v>
      </c>
      <c r="D49" s="100">
        <v>13968.881355356199</v>
      </c>
      <c r="E49" s="100">
        <v>26120.099096449299</v>
      </c>
      <c r="F49" s="100">
        <v>19677.183714574101</v>
      </c>
      <c r="G49" s="100">
        <v>1370.9903366708099</v>
      </c>
      <c r="H49" s="100">
        <v>115979.85885214699</v>
      </c>
      <c r="J49" s="29" t="s">
        <v>448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R49" s="79">
        <f t="shared" ref="BR49:BR56" si="7">IF(B49&lt;&gt;0,(Q49-B49)/B49,"")</f>
        <v>-1</v>
      </c>
      <c r="BS49" s="79">
        <f t="shared" ref="BS49:BS56" si="8">IF(C49&lt;&gt;0,(AE49-C49)/C49,"")</f>
        <v>-1</v>
      </c>
      <c r="BT49" s="79">
        <f t="shared" ref="BT49:BT56" si="9">IF(D49&lt;&gt;0,(AI49-D49)/D49,"")</f>
        <v>-1</v>
      </c>
      <c r="BU49" s="79">
        <f t="shared" ref="BU49:BU56" si="10">IF(E49&lt;&gt;0,(AT49-E49)/E49,"")</f>
        <v>-1</v>
      </c>
      <c r="BV49" s="79">
        <f t="shared" ref="BV49:BV56" si="11">IF(F49&lt;&gt;0,(AU49-F49)/F49,"")</f>
        <v>-1</v>
      </c>
      <c r="BW49" s="79">
        <f t="shared" ref="BW49:BW56" si="12">IF(G49&lt;&gt;0,(BI49-G49)/G49,"")</f>
        <v>-1</v>
      </c>
      <c r="BX49" s="79">
        <f t="shared" ref="BX49:BX56" si="13">IF(H49&lt;&gt;0,(BO49-H49)/H49,"")</f>
        <v>-1</v>
      </c>
    </row>
    <row r="50" spans="1:76" x14ac:dyDescent="0.3">
      <c r="A50" s="99" t="s">
        <v>450</v>
      </c>
      <c r="B50" s="100">
        <v>9688.5764743911295</v>
      </c>
      <c r="C50" s="100">
        <v>182.47114963777901</v>
      </c>
      <c r="D50" s="100">
        <v>529.96511789456395</v>
      </c>
      <c r="E50" s="100">
        <v>769.37883749454897</v>
      </c>
      <c r="F50" s="100">
        <v>593.55948240605505</v>
      </c>
      <c r="G50" s="100">
        <v>41.950616158940598</v>
      </c>
      <c r="H50" s="100">
        <v>4840.2860033733004</v>
      </c>
      <c r="J50" s="29" t="s">
        <v>450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R50" s="79">
        <f t="shared" si="7"/>
        <v>-1</v>
      </c>
      <c r="BS50" s="79">
        <f t="shared" si="8"/>
        <v>-1</v>
      </c>
      <c r="BT50" s="79">
        <f t="shared" si="9"/>
        <v>-1</v>
      </c>
      <c r="BU50" s="79">
        <f t="shared" si="10"/>
        <v>-1</v>
      </c>
      <c r="BV50" s="79">
        <f t="shared" si="11"/>
        <v>-1</v>
      </c>
      <c r="BW50" s="79">
        <f t="shared" si="12"/>
        <v>-1</v>
      </c>
      <c r="BX50" s="79">
        <f t="shared" si="13"/>
        <v>-1</v>
      </c>
    </row>
    <row r="51" spans="1:76" x14ac:dyDescent="0.3">
      <c r="A51" s="99" t="s">
        <v>451</v>
      </c>
      <c r="B51" s="100">
        <v>64025.4617407435</v>
      </c>
      <c r="C51" s="100">
        <v>963.94946607110501</v>
      </c>
      <c r="D51" s="100">
        <v>3648.0821572158602</v>
      </c>
      <c r="E51" s="100">
        <v>10694.9707150916</v>
      </c>
      <c r="F51" s="100">
        <v>6217.1473718196603</v>
      </c>
      <c r="G51" s="100">
        <v>354.47815142775897</v>
      </c>
      <c r="H51" s="100">
        <v>20354.609758614999</v>
      </c>
      <c r="J51" s="29" t="s">
        <v>451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  <c r="AD51" s="27">
        <v>0</v>
      </c>
      <c r="AE51" s="27">
        <v>0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R51" s="79">
        <f t="shared" si="7"/>
        <v>-1</v>
      </c>
      <c r="BS51" s="79">
        <f t="shared" si="8"/>
        <v>-1</v>
      </c>
      <c r="BT51" s="79">
        <f t="shared" si="9"/>
        <v>-1</v>
      </c>
      <c r="BU51" s="79">
        <f t="shared" si="10"/>
        <v>-1</v>
      </c>
      <c r="BV51" s="79">
        <f t="shared" si="11"/>
        <v>-1</v>
      </c>
      <c r="BW51" s="79">
        <f t="shared" si="12"/>
        <v>-1</v>
      </c>
      <c r="BX51" s="79">
        <f t="shared" si="13"/>
        <v>-1</v>
      </c>
    </row>
    <row r="52" spans="1:76" x14ac:dyDescent="0.3">
      <c r="A52" s="99" t="s">
        <v>452</v>
      </c>
      <c r="B52" s="100">
        <v>6030.1091494054399</v>
      </c>
      <c r="C52" s="100">
        <v>87.173298709216397</v>
      </c>
      <c r="D52" s="100">
        <v>358.765162413898</v>
      </c>
      <c r="E52" s="100">
        <v>909.82783363042302</v>
      </c>
      <c r="F52" s="100">
        <v>529.87423350629103</v>
      </c>
      <c r="G52" s="100">
        <v>31.471297926112101</v>
      </c>
      <c r="H52" s="100">
        <v>2092.6042336882501</v>
      </c>
      <c r="J52" s="29" t="s">
        <v>452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0</v>
      </c>
      <c r="AG52" s="27">
        <v>0</v>
      </c>
      <c r="AH52" s="27">
        <v>0</v>
      </c>
      <c r="AI52" s="27">
        <v>0</v>
      </c>
      <c r="AJ52" s="27">
        <v>0</v>
      </c>
      <c r="AK52" s="27">
        <v>0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R52" s="79">
        <f t="shared" si="7"/>
        <v>-1</v>
      </c>
      <c r="BS52" s="79">
        <f t="shared" si="8"/>
        <v>-1</v>
      </c>
      <c r="BT52" s="79">
        <f t="shared" si="9"/>
        <v>-1</v>
      </c>
      <c r="BU52" s="79">
        <f t="shared" si="10"/>
        <v>-1</v>
      </c>
      <c r="BV52" s="79">
        <f t="shared" si="11"/>
        <v>-1</v>
      </c>
      <c r="BW52" s="79">
        <f t="shared" si="12"/>
        <v>-1</v>
      </c>
      <c r="BX52" s="79">
        <f t="shared" si="13"/>
        <v>-1</v>
      </c>
    </row>
    <row r="53" spans="1:76" x14ac:dyDescent="0.3">
      <c r="A53" s="99" t="s">
        <v>453</v>
      </c>
      <c r="B53" s="100">
        <v>248277.51137518999</v>
      </c>
      <c r="C53" s="100">
        <v>3589.0738808218698</v>
      </c>
      <c r="D53" s="100">
        <v>14574.612033704299</v>
      </c>
      <c r="E53" s="100">
        <v>49228.491824057499</v>
      </c>
      <c r="F53" s="100">
        <v>24586.116951770899</v>
      </c>
      <c r="G53" s="100">
        <v>1112.3604518597101</v>
      </c>
      <c r="H53" s="100">
        <v>83117.636123080796</v>
      </c>
      <c r="J53" s="29" t="s">
        <v>453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R53" s="79">
        <f t="shared" si="7"/>
        <v>-1</v>
      </c>
      <c r="BS53" s="79">
        <f t="shared" si="8"/>
        <v>-1</v>
      </c>
      <c r="BT53" s="79">
        <f t="shared" si="9"/>
        <v>-1</v>
      </c>
      <c r="BU53" s="79">
        <f t="shared" si="10"/>
        <v>-1</v>
      </c>
      <c r="BV53" s="79">
        <f t="shared" si="11"/>
        <v>-1</v>
      </c>
      <c r="BW53" s="79">
        <f t="shared" si="12"/>
        <v>-1</v>
      </c>
      <c r="BX53" s="79">
        <f t="shared" si="13"/>
        <v>-1</v>
      </c>
    </row>
    <row r="54" spans="1:76" x14ac:dyDescent="0.3">
      <c r="A54" s="99" t="s">
        <v>454</v>
      </c>
      <c r="B54" s="100">
        <v>163116.77942347401</v>
      </c>
      <c r="C54" s="100">
        <v>2359.12773985289</v>
      </c>
      <c r="D54" s="100">
        <v>9212.0169852289091</v>
      </c>
      <c r="E54" s="100">
        <v>29883.3034789796</v>
      </c>
      <c r="F54" s="100">
        <v>16557.961539803</v>
      </c>
      <c r="G54" s="100">
        <v>890.38208092108403</v>
      </c>
      <c r="H54" s="100">
        <v>50101.592893692003</v>
      </c>
      <c r="J54" s="29" t="s">
        <v>454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R54" s="79">
        <f t="shared" si="7"/>
        <v>-1</v>
      </c>
      <c r="BS54" s="79">
        <f t="shared" si="8"/>
        <v>-1</v>
      </c>
      <c r="BT54" s="79">
        <f t="shared" si="9"/>
        <v>-1</v>
      </c>
      <c r="BU54" s="79">
        <f t="shared" si="10"/>
        <v>-1</v>
      </c>
      <c r="BV54" s="79">
        <f t="shared" si="11"/>
        <v>-1</v>
      </c>
      <c r="BW54" s="79">
        <f t="shared" si="12"/>
        <v>-1</v>
      </c>
      <c r="BX54" s="79">
        <f t="shared" si="13"/>
        <v>-1</v>
      </c>
    </row>
    <row r="55" spans="1:76" x14ac:dyDescent="0.3">
      <c r="A55" s="99" t="s">
        <v>455</v>
      </c>
      <c r="B55" s="100">
        <v>1561526.2277655101</v>
      </c>
      <c r="C55" s="100">
        <v>22802.951130035999</v>
      </c>
      <c r="D55" s="100">
        <v>89903.565164363798</v>
      </c>
      <c r="E55" s="100">
        <v>298790.98874275002</v>
      </c>
      <c r="F55" s="100">
        <v>156460.705303733</v>
      </c>
      <c r="G55" s="100">
        <v>7664.9653404449</v>
      </c>
      <c r="H55" s="100">
        <v>505404.62949771102</v>
      </c>
      <c r="J55" s="29" t="s">
        <v>455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R55" s="79">
        <f t="shared" si="7"/>
        <v>-1</v>
      </c>
      <c r="BS55" s="79">
        <f t="shared" si="8"/>
        <v>-1</v>
      </c>
      <c r="BT55" s="79">
        <f t="shared" si="9"/>
        <v>-1</v>
      </c>
      <c r="BU55" s="79">
        <f t="shared" si="10"/>
        <v>-1</v>
      </c>
      <c r="BV55" s="79">
        <f t="shared" si="11"/>
        <v>-1</v>
      </c>
      <c r="BW55" s="79">
        <f t="shared" si="12"/>
        <v>-1</v>
      </c>
      <c r="BX55" s="79">
        <f t="shared" si="13"/>
        <v>-1</v>
      </c>
    </row>
    <row r="56" spans="1:76" x14ac:dyDescent="0.3">
      <c r="A56" s="99" t="s">
        <v>456</v>
      </c>
      <c r="B56" s="100">
        <v>1630499.96753815</v>
      </c>
      <c r="C56" s="100">
        <v>23889.085014072101</v>
      </c>
      <c r="D56" s="100">
        <v>94059.665083492</v>
      </c>
      <c r="E56" s="100">
        <v>319023.93846413802</v>
      </c>
      <c r="F56" s="100">
        <v>164427.587174582</v>
      </c>
      <c r="G56" s="100">
        <v>7806.9584286866502</v>
      </c>
      <c r="H56" s="100">
        <v>529153.41980800498</v>
      </c>
      <c r="J56" s="29" t="s">
        <v>456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R56" s="79">
        <f t="shared" si="7"/>
        <v>-1</v>
      </c>
      <c r="BS56" s="79">
        <f t="shared" si="8"/>
        <v>-1</v>
      </c>
      <c r="BT56" s="79">
        <f t="shared" si="9"/>
        <v>-1</v>
      </c>
      <c r="BU56" s="79">
        <f t="shared" si="10"/>
        <v>-1</v>
      </c>
      <c r="BV56" s="79">
        <f t="shared" si="11"/>
        <v>-1</v>
      </c>
      <c r="BW56" s="79">
        <f t="shared" si="12"/>
        <v>-1</v>
      </c>
      <c r="BX56" s="79">
        <f t="shared" si="13"/>
        <v>-1</v>
      </c>
    </row>
    <row r="57" spans="1:76" x14ac:dyDescent="0.3">
      <c r="BR57" s="24"/>
      <c r="BS57" s="24"/>
      <c r="BT57" s="24"/>
      <c r="BU57" s="24"/>
      <c r="BV57" s="24"/>
      <c r="BW57" s="24"/>
      <c r="BX57" s="24"/>
    </row>
    <row r="58" spans="1:76" x14ac:dyDescent="0.3">
      <c r="A58" s="3"/>
      <c r="BR58" s="24"/>
      <c r="BS58" s="24" t="str">
        <f>IF(AE58&lt;&gt;0,(AE58-C58)/C58,"")</f>
        <v/>
      </c>
      <c r="BT58" s="24" t="str">
        <f>IF(AI58&lt;&gt;0,(AI58-D58)/D58,"")</f>
        <v/>
      </c>
      <c r="BU58" s="24" t="str">
        <f t="shared" ref="BU58:BV61" si="14">IF(AT58&lt;&gt;0,(AT58-E58)/E58,"")</f>
        <v/>
      </c>
      <c r="BV58" s="24" t="str">
        <f t="shared" si="14"/>
        <v/>
      </c>
      <c r="BW58" s="24" t="str">
        <f>IF(BI58&lt;&gt;0,(BI58-G58)/G58,"")</f>
        <v/>
      </c>
      <c r="BX58" s="24" t="str">
        <f>IF(BO58&lt;&gt;0,(BO58-H58)/H58,"")</f>
        <v/>
      </c>
    </row>
    <row r="59" spans="1:76" x14ac:dyDescent="0.3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6433.3327914938463</v>
      </c>
      <c r="L59" s="1">
        <f t="shared" si="16"/>
        <v>15764.307069579065</v>
      </c>
      <c r="M59" s="1">
        <f t="shared" si="16"/>
        <v>15764.307069579065</v>
      </c>
      <c r="N59" s="1">
        <f t="shared" si="16"/>
        <v>40314.199544107854</v>
      </c>
      <c r="O59" s="1">
        <f t="shared" si="16"/>
        <v>7160.0076375507388</v>
      </c>
      <c r="P59" s="1">
        <f t="shared" si="16"/>
        <v>54497.919866915581</v>
      </c>
      <c r="Q59" s="1">
        <f t="shared" si="16"/>
        <v>1145109.0361905321</v>
      </c>
      <c r="R59" s="1">
        <f t="shared" si="16"/>
        <v>20604.206972022141</v>
      </c>
      <c r="S59" s="1">
        <f t="shared" si="16"/>
        <v>6954.1416679333934</v>
      </c>
      <c r="T59" s="1">
        <f t="shared" si="16"/>
        <v>4264.183427357123</v>
      </c>
      <c r="U59" s="1">
        <f t="shared" si="16"/>
        <v>208.73159167189135</v>
      </c>
      <c r="V59" s="1">
        <f t="shared" si="16"/>
        <v>32283.468012429239</v>
      </c>
      <c r="W59" s="1">
        <f t="shared" si="16"/>
        <v>32283.468012429239</v>
      </c>
      <c r="X59" s="1">
        <f t="shared" si="16"/>
        <v>139920379.37777141</v>
      </c>
      <c r="Y59" s="1">
        <f t="shared" si="16"/>
        <v>0</v>
      </c>
      <c r="Z59" s="1">
        <f t="shared" si="16"/>
        <v>5393.6246535126538</v>
      </c>
      <c r="AA59" s="1">
        <f t="shared" si="16"/>
        <v>1686.0592232942363</v>
      </c>
      <c r="AB59" s="1">
        <f t="shared" si="16"/>
        <v>3133.3875094003402</v>
      </c>
      <c r="AC59" s="1">
        <f t="shared" si="16"/>
        <v>23190.767970385608</v>
      </c>
      <c r="AD59" s="1">
        <f t="shared" si="16"/>
        <v>0</v>
      </c>
      <c r="AE59" s="1">
        <f t="shared" si="16"/>
        <v>20481.00597364084</v>
      </c>
      <c r="AF59" s="1">
        <f t="shared" si="16"/>
        <v>0</v>
      </c>
      <c r="AG59" s="1">
        <f t="shared" si="16"/>
        <v>29702.333945375165</v>
      </c>
      <c r="AH59" s="1">
        <f t="shared" si="16"/>
        <v>3300.2632643730553</v>
      </c>
      <c r="AI59" s="1">
        <f t="shared" si="16"/>
        <v>33002.597209748237</v>
      </c>
      <c r="AJ59" s="1">
        <f t="shared" si="16"/>
        <v>0</v>
      </c>
      <c r="AK59" s="1">
        <f t="shared" si="16"/>
        <v>21590.736865043385</v>
      </c>
      <c r="AL59" s="1">
        <f t="shared" si="16"/>
        <v>64.197824370178054</v>
      </c>
      <c r="AM59" s="1">
        <f t="shared" si="16"/>
        <v>43894.028405250792</v>
      </c>
      <c r="AN59" s="1">
        <f t="shared" si="16"/>
        <v>394.23382169092235</v>
      </c>
      <c r="AO59" s="1">
        <f t="shared" si="16"/>
        <v>4983.8184138025808</v>
      </c>
      <c r="AP59" s="1">
        <f t="shared" si="16"/>
        <v>10559.626161825276</v>
      </c>
      <c r="AQ59" s="1">
        <f t="shared" ref="AQ59:BP59" si="17">SUM(AQ3:AQ56)</f>
        <v>44.88609696996749</v>
      </c>
      <c r="AR59" s="1">
        <f t="shared" si="17"/>
        <v>0</v>
      </c>
      <c r="AS59" s="1">
        <f t="shared" si="17"/>
        <v>3584.4329872977346</v>
      </c>
      <c r="AT59" s="1">
        <f t="shared" si="17"/>
        <v>129564.1951362094</v>
      </c>
      <c r="AU59" s="1">
        <f t="shared" si="17"/>
        <v>110005.62857955082</v>
      </c>
      <c r="AV59" s="1">
        <f t="shared" si="17"/>
        <v>19558.56655665853</v>
      </c>
      <c r="AW59" s="1">
        <f t="shared" si="17"/>
        <v>38.745145486168703</v>
      </c>
      <c r="AX59" s="1">
        <f t="shared" si="17"/>
        <v>1.6232806647986857</v>
      </c>
      <c r="AY59" s="1">
        <f t="shared" si="17"/>
        <v>1594.1893800337268</v>
      </c>
      <c r="AZ59" s="1">
        <f t="shared" si="17"/>
        <v>637.67014615530422</v>
      </c>
      <c r="BA59" s="1">
        <f t="shared" si="17"/>
        <v>35112.273469509506</v>
      </c>
      <c r="BB59" s="1">
        <f t="shared" si="17"/>
        <v>1045.7745447538234</v>
      </c>
      <c r="BC59" s="1">
        <f t="shared" si="17"/>
        <v>164.13692753204654</v>
      </c>
      <c r="BD59" s="1">
        <f t="shared" si="17"/>
        <v>50169.585994501613</v>
      </c>
      <c r="BE59" s="1">
        <f t="shared" si="17"/>
        <v>4800.2566627782162</v>
      </c>
      <c r="BF59" s="1">
        <f t="shared" si="17"/>
        <v>185.77797728863419</v>
      </c>
      <c r="BG59" s="1">
        <f t="shared" si="17"/>
        <v>1419.3460117081927</v>
      </c>
      <c r="BH59" s="1">
        <f t="shared" si="17"/>
        <v>5.310395960582456</v>
      </c>
      <c r="BI59" s="1">
        <f t="shared" si="17"/>
        <v>9518.9058580098936</v>
      </c>
      <c r="BJ59" s="1">
        <f t="shared" si="17"/>
        <v>9629.5968809204496</v>
      </c>
      <c r="BK59" s="1">
        <f t="shared" si="17"/>
        <v>0</v>
      </c>
      <c r="BL59" s="1">
        <f t="shared" si="17"/>
        <v>2561.892417432211</v>
      </c>
      <c r="BM59" s="1">
        <f t="shared" si="17"/>
        <v>10265.898138048888</v>
      </c>
      <c r="BN59" s="1">
        <f t="shared" si="17"/>
        <v>47124.379390990332</v>
      </c>
      <c r="BO59" s="1">
        <f t="shared" si="17"/>
        <v>317203.88337810873</v>
      </c>
      <c r="BP59" s="1">
        <f t="shared" si="17"/>
        <v>2605.0897197281361</v>
      </c>
      <c r="BQ59" s="1"/>
      <c r="BR59" s="79">
        <f t="shared" ref="BR59:BR61" si="18">IF(B59&lt;&gt;0,(Q59-B59)/B59,"")</f>
        <v>-0.93964058694813091</v>
      </c>
      <c r="BS59" s="24">
        <f>IF(AE59&lt;&gt;0,(AE59-C59)/C59,"")</f>
        <v>-0.9340389816967406</v>
      </c>
      <c r="BT59" s="24">
        <f>IF(AI59&lt;&gt;0,(AI59-D59)/D59,"")</f>
        <v>-0.95509613844992536</v>
      </c>
      <c r="BU59" s="24">
        <f t="shared" si="14"/>
        <v>-0.95277547906235838</v>
      </c>
      <c r="BV59" s="24">
        <f t="shared" si="14"/>
        <v>-0.94077847629314304</v>
      </c>
      <c r="BW59" s="24">
        <f>IF(BI59&lt;&gt;0,(BI59-G59)/G59,"")</f>
        <v>-0.93142488189045358</v>
      </c>
      <c r="BX59" s="24">
        <f>IF(BO59&lt;&gt;0,(BO59-H59)/H59,"")</f>
        <v>-0.94188333848069639</v>
      </c>
    </row>
    <row r="60" spans="1:76" x14ac:dyDescent="0.3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5007.8962044810078</v>
      </c>
      <c r="L60" s="1">
        <f t="shared" si="20"/>
        <v>4602.4964704054064</v>
      </c>
      <c r="M60" s="1">
        <f t="shared" si="20"/>
        <v>4602.4964704054064</v>
      </c>
      <c r="N60" s="1">
        <f t="shared" si="20"/>
        <v>15120.616302107654</v>
      </c>
      <c r="O60" s="1">
        <f t="shared" si="20"/>
        <v>4426.002913339089</v>
      </c>
      <c r="P60" s="1">
        <f t="shared" si="20"/>
        <v>42422.78794687082</v>
      </c>
      <c r="Q60" s="1">
        <f t="shared" si="20"/>
        <v>760344.95151618822</v>
      </c>
      <c r="R60" s="1">
        <f t="shared" si="20"/>
        <v>10183.94433125541</v>
      </c>
      <c r="S60" s="1">
        <f t="shared" si="20"/>
        <v>5413.3097505714086</v>
      </c>
      <c r="T60" s="1">
        <f t="shared" si="20"/>
        <v>2443.2834867290476</v>
      </c>
      <c r="U60" s="1">
        <f t="shared" si="20"/>
        <v>162.48282110053108</v>
      </c>
      <c r="V60" s="1">
        <f t="shared" si="20"/>
        <v>19929.36643485037</v>
      </c>
      <c r="W60" s="1">
        <f t="shared" si="20"/>
        <v>19929.36643485037</v>
      </c>
      <c r="X60" s="1">
        <f t="shared" si="20"/>
        <v>45382837.838510312</v>
      </c>
      <c r="Y60" s="1">
        <f t="shared" si="20"/>
        <v>0</v>
      </c>
      <c r="Z60" s="1">
        <f t="shared" si="20"/>
        <v>2265.962053417682</v>
      </c>
      <c r="AA60" s="1">
        <f t="shared" si="20"/>
        <v>907.55633964873618</v>
      </c>
      <c r="AB60" s="1">
        <f t="shared" si="20"/>
        <v>1970.8239560619472</v>
      </c>
      <c r="AC60" s="1">
        <f t="shared" si="20"/>
        <v>18052.38411702852</v>
      </c>
      <c r="AD60" s="1">
        <f t="shared" si="20"/>
        <v>0</v>
      </c>
      <c r="AE60" s="1">
        <f t="shared" si="20"/>
        <v>13014.732709121039</v>
      </c>
      <c r="AF60" s="1">
        <f t="shared" si="20"/>
        <v>0</v>
      </c>
      <c r="AG60" s="1">
        <f t="shared" si="20"/>
        <v>14703.595850874504</v>
      </c>
      <c r="AH60" s="1">
        <f t="shared" si="20"/>
        <v>1633.7366751199283</v>
      </c>
      <c r="AI60" s="1">
        <f t="shared" si="20"/>
        <v>16337.33252599443</v>
      </c>
      <c r="AJ60" s="1">
        <f t="shared" si="20"/>
        <v>0</v>
      </c>
      <c r="AK60" s="1">
        <f t="shared" si="20"/>
        <v>13731.393175851405</v>
      </c>
      <c r="AL60" s="1">
        <f t="shared" si="20"/>
        <v>43.491411115902487</v>
      </c>
      <c r="AM60" s="1">
        <f t="shared" si="20"/>
        <v>23640.425543580972</v>
      </c>
      <c r="AN60" s="1">
        <f t="shared" si="20"/>
        <v>276.01766501110529</v>
      </c>
      <c r="AO60" s="1">
        <f t="shared" si="20"/>
        <v>2978.996776192063</v>
      </c>
      <c r="AP60" s="1">
        <f t="shared" si="20"/>
        <v>6801.0503315910964</v>
      </c>
      <c r="AQ60" s="1">
        <f t="shared" ref="AQ60:BP60" si="21">SUM(AQ3:AQ16)</f>
        <v>31.057353353130797</v>
      </c>
      <c r="AR60" s="1">
        <f t="shared" si="21"/>
        <v>0</v>
      </c>
      <c r="AS60" s="1">
        <f t="shared" si="21"/>
        <v>2111.1382847430214</v>
      </c>
      <c r="AT60" s="1">
        <f t="shared" si="21"/>
        <v>84365.770217710073</v>
      </c>
      <c r="AU60" s="1">
        <f t="shared" si="21"/>
        <v>71651.852317205441</v>
      </c>
      <c r="AV60" s="1">
        <f t="shared" si="21"/>
        <v>12713.917900504621</v>
      </c>
      <c r="AW60" s="1">
        <f t="shared" si="21"/>
        <v>22.553697700314689</v>
      </c>
      <c r="AX60" s="1">
        <f t="shared" si="21"/>
        <v>1.144551878848743</v>
      </c>
      <c r="AY60" s="1">
        <f t="shared" si="21"/>
        <v>982.74694461052343</v>
      </c>
      <c r="AZ60" s="1">
        <f t="shared" si="21"/>
        <v>410.88939642685875</v>
      </c>
      <c r="BA60" s="1">
        <f t="shared" si="21"/>
        <v>23150.90631803987</v>
      </c>
      <c r="BB60" s="1">
        <f t="shared" si="21"/>
        <v>630.9474808874686</v>
      </c>
      <c r="BC60" s="1">
        <f t="shared" si="21"/>
        <v>95.039155242050725</v>
      </c>
      <c r="BD60" s="1">
        <f t="shared" si="21"/>
        <v>33078.87035034415</v>
      </c>
      <c r="BE60" s="1">
        <f t="shared" si="21"/>
        <v>2274.4356217147683</v>
      </c>
      <c r="BF60" s="1">
        <f t="shared" si="21"/>
        <v>130.10260627154295</v>
      </c>
      <c r="BG60" s="1">
        <f t="shared" si="21"/>
        <v>903.21482866294946</v>
      </c>
      <c r="BH60" s="1">
        <f t="shared" si="21"/>
        <v>3.6851651346946857</v>
      </c>
      <c r="BI60" s="1">
        <f t="shared" si="21"/>
        <v>6720.8827974346013</v>
      </c>
      <c r="BJ60" s="1">
        <f t="shared" si="21"/>
        <v>4159.5592919590408</v>
      </c>
      <c r="BK60" s="1">
        <f t="shared" si="21"/>
        <v>0</v>
      </c>
      <c r="BL60" s="1">
        <f t="shared" si="21"/>
        <v>1985.7629900561071</v>
      </c>
      <c r="BM60" s="1">
        <f t="shared" si="21"/>
        <v>6024.2895944537395</v>
      </c>
      <c r="BN60" s="1">
        <f t="shared" si="21"/>
        <v>36360.878903307581</v>
      </c>
      <c r="BO60" s="1">
        <f t="shared" si="21"/>
        <v>185224.13495726869</v>
      </c>
      <c r="BP60" s="1">
        <f t="shared" si="21"/>
        <v>1361.9903583060704</v>
      </c>
      <c r="BQ60" s="1"/>
      <c r="BR60" s="79">
        <f t="shared" si="18"/>
        <v>-0.90332934321480995</v>
      </c>
      <c r="BS60" s="24">
        <f>IF(AE60&lt;&gt;0,(AE60-C60)/C60,"")</f>
        <v>-0.90045597748002981</v>
      </c>
      <c r="BT60" s="24">
        <f>IF(AI60&lt;&gt;0,(AI60-D60)/D60,"")</f>
        <v>-0.89817165167668678</v>
      </c>
      <c r="BU60" s="24">
        <f t="shared" si="14"/>
        <v>-0.90076666731045218</v>
      </c>
      <c r="BV60" s="24">
        <f t="shared" si="14"/>
        <v>-0.90059305723150873</v>
      </c>
      <c r="BW60" s="24">
        <f>IF(BI60&lt;&gt;0,(BI60-G60)/G60,"")</f>
        <v>-0.90941849150247156</v>
      </c>
      <c r="BX60" s="24">
        <f>IF(BO60&lt;&gt;0,(BO60-H60)/H60,"")</f>
        <v>-0.90129887450027268</v>
      </c>
    </row>
    <row r="61" spans="1:76" x14ac:dyDescent="0.3">
      <c r="A61" s="4" t="s">
        <v>127</v>
      </c>
      <c r="B61" s="1">
        <f t="shared" ref="B61:H61" si="22">SUM(B17:B48)</f>
        <v>7158089.1155387992</v>
      </c>
      <c r="C61" s="1">
        <f t="shared" si="22"/>
        <v>121029.91439643702</v>
      </c>
      <c r="D61" s="1">
        <f t="shared" si="22"/>
        <v>348265.74997212808</v>
      </c>
      <c r="E61" s="1">
        <f t="shared" si="22"/>
        <v>1157982.0932886899</v>
      </c>
      <c r="F61" s="1">
        <f t="shared" si="22"/>
        <v>747684.45730989019</v>
      </c>
      <c r="G61" s="1">
        <f t="shared" si="22"/>
        <v>45339.278629796107</v>
      </c>
      <c r="H61" s="1">
        <f t="shared" si="22"/>
        <v>2270393.2354035196</v>
      </c>
      <c r="K61" s="1">
        <f t="shared" ref="K61:BP61" si="23">SUM(K17:K48)</f>
        <v>1425.436587012839</v>
      </c>
      <c r="L61" s="1">
        <f t="shared" si="23"/>
        <v>11161.810599173656</v>
      </c>
      <c r="M61" s="1">
        <f t="shared" si="23"/>
        <v>11161.810599173656</v>
      </c>
      <c r="N61" s="1">
        <f t="shared" si="23"/>
        <v>25193.583242000197</v>
      </c>
      <c r="O61" s="1">
        <f t="shared" si="23"/>
        <v>2734.0047242116502</v>
      </c>
      <c r="P61" s="1">
        <f t="shared" si="23"/>
        <v>12075.131920044758</v>
      </c>
      <c r="Q61" s="1">
        <f t="shared" si="23"/>
        <v>384764.08467434387</v>
      </c>
      <c r="R61" s="1">
        <f t="shared" si="23"/>
        <v>10420.262640766729</v>
      </c>
      <c r="S61" s="1">
        <f t="shared" si="23"/>
        <v>1540.8319173619848</v>
      </c>
      <c r="T61" s="1">
        <f t="shared" si="23"/>
        <v>1820.8999406280755</v>
      </c>
      <c r="U61" s="1">
        <f t="shared" si="23"/>
        <v>46.248770571360232</v>
      </c>
      <c r="V61" s="1">
        <f t="shared" si="23"/>
        <v>12354.101577578867</v>
      </c>
      <c r="W61" s="1">
        <f t="shared" si="23"/>
        <v>12354.101577578867</v>
      </c>
      <c r="X61" s="1">
        <f t="shared" si="23"/>
        <v>94537541.539261088</v>
      </c>
      <c r="Y61" s="1">
        <f t="shared" si="23"/>
        <v>0</v>
      </c>
      <c r="Z61" s="1">
        <f t="shared" si="23"/>
        <v>3127.6626000949714</v>
      </c>
      <c r="AA61" s="1">
        <f t="shared" si="23"/>
        <v>778.50288364549999</v>
      </c>
      <c r="AB61" s="1">
        <f t="shared" si="23"/>
        <v>1162.5635533383929</v>
      </c>
      <c r="AC61" s="1">
        <f t="shared" si="23"/>
        <v>5138.3838533570852</v>
      </c>
      <c r="AD61" s="1">
        <f t="shared" si="23"/>
        <v>0</v>
      </c>
      <c r="AE61" s="1">
        <f t="shared" si="23"/>
        <v>7466.2732645197984</v>
      </c>
      <c r="AF61" s="1">
        <f t="shared" si="23"/>
        <v>0</v>
      </c>
      <c r="AG61" s="1">
        <f t="shared" si="23"/>
        <v>14998.738094500663</v>
      </c>
      <c r="AH61" s="1">
        <f t="shared" si="23"/>
        <v>1666.526589253127</v>
      </c>
      <c r="AI61" s="1">
        <f t="shared" si="23"/>
        <v>16665.264683753805</v>
      </c>
      <c r="AJ61" s="1">
        <f t="shared" si="23"/>
        <v>0</v>
      </c>
      <c r="AK61" s="1">
        <f t="shared" si="23"/>
        <v>7859.34368919198</v>
      </c>
      <c r="AL61" s="1">
        <f t="shared" si="23"/>
        <v>20.706413254275571</v>
      </c>
      <c r="AM61" s="1">
        <f t="shared" si="23"/>
        <v>20253.602861669809</v>
      </c>
      <c r="AN61" s="1">
        <f t="shared" si="23"/>
        <v>118.21615667981709</v>
      </c>
      <c r="AO61" s="1">
        <f t="shared" si="23"/>
        <v>2004.8216376105179</v>
      </c>
      <c r="AP61" s="1">
        <f t="shared" si="23"/>
        <v>3758.5758302341796</v>
      </c>
      <c r="AQ61" s="1">
        <f t="shared" si="23"/>
        <v>13.828743616836684</v>
      </c>
      <c r="AR61" s="1">
        <f t="shared" si="23"/>
        <v>0</v>
      </c>
      <c r="AS61" s="1">
        <f t="shared" si="23"/>
        <v>1473.2947025547137</v>
      </c>
      <c r="AT61" s="1">
        <f t="shared" si="23"/>
        <v>45198.424918499317</v>
      </c>
      <c r="AU61" s="1">
        <f t="shared" si="23"/>
        <v>38353.776262345353</v>
      </c>
      <c r="AV61" s="1">
        <f t="shared" si="23"/>
        <v>6844.6486561539105</v>
      </c>
      <c r="AW61" s="1">
        <f t="shared" si="23"/>
        <v>16.19144778585402</v>
      </c>
      <c r="AX61" s="1">
        <f t="shared" si="23"/>
        <v>0.47872878594994234</v>
      </c>
      <c r="AY61" s="1">
        <f t="shared" si="23"/>
        <v>611.44243542320282</v>
      </c>
      <c r="AZ61" s="1">
        <f t="shared" si="23"/>
        <v>226.78074972844556</v>
      </c>
      <c r="BA61" s="1">
        <f t="shared" si="23"/>
        <v>11961.36715146964</v>
      </c>
      <c r="BB61" s="1">
        <f t="shared" si="23"/>
        <v>414.82706386635482</v>
      </c>
      <c r="BC61" s="1">
        <f t="shared" si="23"/>
        <v>69.097772289995859</v>
      </c>
      <c r="BD61" s="1">
        <f t="shared" si="23"/>
        <v>17090.715644157459</v>
      </c>
      <c r="BE61" s="1">
        <f t="shared" si="23"/>
        <v>2525.8210410634474</v>
      </c>
      <c r="BF61" s="1">
        <f t="shared" si="23"/>
        <v>55.675371017091273</v>
      </c>
      <c r="BG61" s="1">
        <f t="shared" si="23"/>
        <v>516.13118304524346</v>
      </c>
      <c r="BH61" s="1">
        <f t="shared" si="23"/>
        <v>1.6252308258877706</v>
      </c>
      <c r="BI61" s="1">
        <f t="shared" si="23"/>
        <v>2798.0230605752913</v>
      </c>
      <c r="BJ61" s="1">
        <f t="shared" si="23"/>
        <v>5470.0375889614088</v>
      </c>
      <c r="BK61" s="1">
        <f t="shared" si="23"/>
        <v>0</v>
      </c>
      <c r="BL61" s="1">
        <f t="shared" si="23"/>
        <v>576.12942737610365</v>
      </c>
      <c r="BM61" s="1">
        <f t="shared" si="23"/>
        <v>4241.6085435951491</v>
      </c>
      <c r="BN61" s="1">
        <f t="shared" si="23"/>
        <v>10763.500487682748</v>
      </c>
      <c r="BO61" s="1">
        <f t="shared" si="23"/>
        <v>131979.74842084007</v>
      </c>
      <c r="BP61" s="1">
        <f t="shared" si="23"/>
        <v>1243.0993614220658</v>
      </c>
      <c r="BQ61" s="1"/>
      <c r="BR61" s="79">
        <f t="shared" si="18"/>
        <v>-0.94624765374335773</v>
      </c>
      <c r="BS61" s="24">
        <f>IF(AE61&lt;&gt;0,(AE61-C61)/C61,"")</f>
        <v>-0.93831051354738793</v>
      </c>
      <c r="BT61" s="24">
        <f>IF(AI61&lt;&gt;0,(AI61-D61)/D61,"")</f>
        <v>-0.95214785064254071</v>
      </c>
      <c r="BU61" s="24">
        <f t="shared" si="14"/>
        <v>-0.9609679414038822</v>
      </c>
      <c r="BV61" s="24">
        <f t="shared" si="14"/>
        <v>-0.948703258590744</v>
      </c>
      <c r="BW61" s="24">
        <f>IF(BI61&lt;&gt;0,(BI61-G61)/G61,"")</f>
        <v>-0.93828699650425207</v>
      </c>
      <c r="BX61" s="24">
        <f>IF(BO61&lt;&gt;0,(BO61-H61)/H61,"")</f>
        <v>-0.94186921174587479</v>
      </c>
    </row>
    <row r="62" spans="1:76" x14ac:dyDescent="0.3">
      <c r="A62" s="4" t="s">
        <v>449</v>
      </c>
      <c r="B62" s="1">
        <f>SUM(B49:B56)</f>
        <v>3948105.2606546413</v>
      </c>
      <c r="C62" s="1">
        <f t="shared" ref="C62:H62" si="24">SUM(C49:C56)</f>
        <v>58728.262125877111</v>
      </c>
      <c r="D62" s="1">
        <f t="shared" si="24"/>
        <v>226255.55305966953</v>
      </c>
      <c r="E62" s="1">
        <f t="shared" si="24"/>
        <v>735420.99899259093</v>
      </c>
      <c r="F62" s="1">
        <f t="shared" si="24"/>
        <v>389050.135772195</v>
      </c>
      <c r="G62" s="1">
        <f t="shared" si="24"/>
        <v>19273.556704095965</v>
      </c>
      <c r="H62" s="1">
        <f t="shared" si="24"/>
        <v>1311044.6371703125</v>
      </c>
      <c r="K62" s="1">
        <f t="shared" ref="K62:BP62" si="25">SUM(K49:K56)</f>
        <v>0</v>
      </c>
      <c r="L62" s="1">
        <f t="shared" si="25"/>
        <v>0</v>
      </c>
      <c r="M62" s="1">
        <f t="shared" si="25"/>
        <v>0</v>
      </c>
      <c r="N62" s="1">
        <f t="shared" si="25"/>
        <v>0</v>
      </c>
      <c r="O62" s="1">
        <f t="shared" si="25"/>
        <v>0</v>
      </c>
      <c r="P62" s="1">
        <f t="shared" si="25"/>
        <v>0</v>
      </c>
      <c r="Q62" s="1">
        <f t="shared" si="25"/>
        <v>0</v>
      </c>
      <c r="R62" s="1">
        <f t="shared" si="25"/>
        <v>0</v>
      </c>
      <c r="S62" s="1">
        <f t="shared" si="25"/>
        <v>0</v>
      </c>
      <c r="T62" s="1">
        <f t="shared" si="25"/>
        <v>0</v>
      </c>
      <c r="U62" s="1">
        <f t="shared" si="25"/>
        <v>0</v>
      </c>
      <c r="V62" s="1">
        <f t="shared" si="25"/>
        <v>0</v>
      </c>
      <c r="W62" s="1">
        <f t="shared" si="25"/>
        <v>0</v>
      </c>
      <c r="X62" s="1">
        <f t="shared" si="25"/>
        <v>0</v>
      </c>
      <c r="Y62" s="1">
        <f t="shared" si="25"/>
        <v>0</v>
      </c>
      <c r="Z62" s="1">
        <f t="shared" si="25"/>
        <v>0</v>
      </c>
      <c r="AA62" s="1">
        <f t="shared" si="25"/>
        <v>0</v>
      </c>
      <c r="AB62" s="1">
        <f t="shared" si="25"/>
        <v>0</v>
      </c>
      <c r="AC62" s="1">
        <f t="shared" si="25"/>
        <v>0</v>
      </c>
      <c r="AD62" s="1">
        <f t="shared" si="25"/>
        <v>0</v>
      </c>
      <c r="AE62" s="1">
        <f t="shared" si="25"/>
        <v>0</v>
      </c>
      <c r="AF62" s="1">
        <f t="shared" si="25"/>
        <v>0</v>
      </c>
      <c r="AG62" s="1">
        <f t="shared" si="25"/>
        <v>0</v>
      </c>
      <c r="AH62" s="1">
        <f t="shared" si="25"/>
        <v>0</v>
      </c>
      <c r="AI62" s="1">
        <f t="shared" si="25"/>
        <v>0</v>
      </c>
      <c r="AJ62" s="1">
        <f t="shared" si="25"/>
        <v>0</v>
      </c>
      <c r="AK62" s="1">
        <f t="shared" si="25"/>
        <v>0</v>
      </c>
      <c r="AL62" s="1">
        <f t="shared" si="25"/>
        <v>0</v>
      </c>
      <c r="AM62" s="1">
        <f t="shared" si="25"/>
        <v>0</v>
      </c>
      <c r="AN62" s="1">
        <f t="shared" si="25"/>
        <v>0</v>
      </c>
      <c r="AO62" s="1">
        <f t="shared" si="25"/>
        <v>0</v>
      </c>
      <c r="AP62" s="1">
        <f t="shared" si="25"/>
        <v>0</v>
      </c>
      <c r="AQ62" s="1">
        <f t="shared" si="25"/>
        <v>0</v>
      </c>
      <c r="AR62" s="1">
        <f t="shared" si="25"/>
        <v>0</v>
      </c>
      <c r="AS62" s="1">
        <f t="shared" si="25"/>
        <v>0</v>
      </c>
      <c r="AT62" s="1">
        <f t="shared" si="25"/>
        <v>0</v>
      </c>
      <c r="AU62" s="1">
        <f t="shared" si="25"/>
        <v>0</v>
      </c>
      <c r="AV62" s="1">
        <f t="shared" si="25"/>
        <v>0</v>
      </c>
      <c r="AW62" s="1">
        <f t="shared" si="25"/>
        <v>0</v>
      </c>
      <c r="AX62" s="1">
        <f t="shared" si="25"/>
        <v>0</v>
      </c>
      <c r="AY62" s="1">
        <f t="shared" si="25"/>
        <v>0</v>
      </c>
      <c r="AZ62" s="1">
        <f t="shared" si="25"/>
        <v>0</v>
      </c>
      <c r="BA62" s="1">
        <f t="shared" si="25"/>
        <v>0</v>
      </c>
      <c r="BB62" s="1">
        <f t="shared" si="25"/>
        <v>0</v>
      </c>
      <c r="BC62" s="1">
        <f t="shared" si="25"/>
        <v>0</v>
      </c>
      <c r="BD62" s="1">
        <f t="shared" si="25"/>
        <v>0</v>
      </c>
      <c r="BE62" s="1">
        <f t="shared" si="25"/>
        <v>0</v>
      </c>
      <c r="BF62" s="1">
        <f t="shared" si="25"/>
        <v>0</v>
      </c>
      <c r="BG62" s="1">
        <f t="shared" si="25"/>
        <v>0</v>
      </c>
      <c r="BH62" s="1">
        <f t="shared" si="25"/>
        <v>0</v>
      </c>
      <c r="BI62" s="1">
        <f t="shared" si="25"/>
        <v>0</v>
      </c>
      <c r="BJ62" s="1">
        <f t="shared" si="25"/>
        <v>0</v>
      </c>
      <c r="BK62" s="1">
        <f t="shared" si="25"/>
        <v>0</v>
      </c>
      <c r="BL62" s="1">
        <f t="shared" si="25"/>
        <v>0</v>
      </c>
      <c r="BM62" s="1">
        <f t="shared" si="25"/>
        <v>0</v>
      </c>
      <c r="BN62" s="1">
        <f t="shared" si="25"/>
        <v>0</v>
      </c>
      <c r="BO62" s="1">
        <f t="shared" si="25"/>
        <v>0</v>
      </c>
      <c r="BP62" s="1">
        <f t="shared" si="25"/>
        <v>0</v>
      </c>
    </row>
    <row r="63" spans="1:76" x14ac:dyDescent="0.3">
      <c r="A63" s="85"/>
    </row>
    <row r="64" spans="1:76" x14ac:dyDescent="0.3">
      <c r="A64" s="85"/>
    </row>
    <row r="65" spans="1:1" x14ac:dyDescent="0.3">
      <c r="A65" s="1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29" bestFit="1" customWidth="1"/>
    <col min="2" max="2" width="10.109375" style="27" customWidth="1"/>
    <col min="3" max="7" width="9.109375" style="27"/>
    <col min="8" max="8" width="10.33203125" style="27" bestFit="1" customWidth="1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4" width="7.6640625" style="27" bestFit="1" customWidth="1"/>
    <col min="15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1" width="6.6640625" style="27" bestFit="1" customWidth="1"/>
    <col min="22" max="22" width="7.6640625" style="27" bestFit="1" customWidth="1"/>
    <col min="23" max="23" width="15.44140625" style="27" bestFit="1" customWidth="1"/>
    <col min="24" max="24" width="15.44140625" style="27" customWidth="1"/>
    <col min="25" max="25" width="6.5546875" style="27" bestFit="1" customWidth="1"/>
    <col min="26" max="26" width="6.6640625" style="27" bestFit="1" customWidth="1"/>
    <col min="27" max="27" width="5.6640625" style="27" bestFit="1" customWidth="1"/>
    <col min="28" max="28" width="6.6640625" style="27" bestFit="1" customWidth="1"/>
    <col min="29" max="29" width="7.6640625" style="27" bestFit="1" customWidth="1"/>
    <col min="30" max="30" width="6.6640625" style="27" customWidth="1"/>
    <col min="31" max="31" width="7.6640625" style="27" bestFit="1" customWidth="1"/>
    <col min="32" max="32" width="10" style="27" bestFit="1" customWidth="1"/>
    <col min="33" max="33" width="7.6640625" style="27" bestFit="1" customWidth="1"/>
    <col min="34" max="34" width="6.6640625" style="27" bestFit="1" customWidth="1"/>
    <col min="35" max="35" width="7.6640625" style="27" bestFit="1" customWidth="1"/>
    <col min="36" max="36" width="6" style="27" bestFit="1" customWidth="1"/>
    <col min="37" max="37" width="7.6640625" style="27" bestFit="1" customWidth="1"/>
    <col min="38" max="38" width="4.33203125" style="27" bestFit="1" customWidth="1"/>
    <col min="39" max="39" width="7.6640625" style="27" bestFit="1" customWidth="1"/>
    <col min="40" max="40" width="5.6640625" style="27" bestFit="1" customWidth="1"/>
    <col min="41" max="42" width="6.6640625" style="27" bestFit="1" customWidth="1"/>
    <col min="43" max="43" width="4.109375" style="27" bestFit="1" customWidth="1"/>
    <col min="44" max="44" width="5.88671875" style="27" bestFit="1" customWidth="1"/>
    <col min="45" max="45" width="6.6640625" style="27" bestFit="1" customWidth="1"/>
    <col min="46" max="48" width="7.6640625" style="27" bestFit="1" customWidth="1"/>
    <col min="49" max="49" width="5.109375" style="27" bestFit="1" customWidth="1"/>
    <col min="50" max="50" width="5.33203125" style="27" bestFit="1" customWidth="1"/>
    <col min="51" max="51" width="8.6640625" style="27" bestFit="1" customWidth="1"/>
    <col min="52" max="52" width="5.6640625" style="27" bestFit="1" customWidth="1"/>
    <col min="53" max="53" width="7.88671875" style="27" bestFit="1" customWidth="1"/>
    <col min="54" max="54" width="5.88671875" style="27" bestFit="1" customWidth="1"/>
    <col min="55" max="55" width="6" style="27" bestFit="1" customWidth="1"/>
    <col min="56" max="56" width="7.6640625" style="27" bestFit="1" customWidth="1"/>
    <col min="57" max="57" width="6.6640625" style="27" bestFit="1" customWidth="1"/>
    <col min="58" max="59" width="5.6640625" style="27" bestFit="1" customWidth="1"/>
    <col min="60" max="60" width="3.88671875" style="27" bestFit="1" customWidth="1"/>
    <col min="61" max="61" width="6.6640625" style="27" bestFit="1" customWidth="1"/>
    <col min="62" max="62" width="8" style="27" bestFit="1" customWidth="1"/>
    <col min="63" max="63" width="5.33203125" style="27" bestFit="1" customWidth="1"/>
    <col min="64" max="65" width="6.6640625" style="27" bestFit="1" customWidth="1"/>
    <col min="66" max="66" width="7.6640625" style="27" bestFit="1" customWidth="1"/>
    <col min="67" max="67" width="9.33203125" style="27" bestFit="1" customWidth="1"/>
    <col min="68" max="68" width="7.109375" style="27" bestFit="1" customWidth="1"/>
    <col min="69" max="69" width="7.6640625" style="27" customWidth="1"/>
    <col min="70" max="70" width="10.33203125" style="29" bestFit="1" customWidth="1"/>
    <col min="71" max="74" width="9.109375" style="29"/>
    <col min="75" max="75" width="8.5546875" style="29" customWidth="1"/>
    <col min="76" max="16384" width="9.109375" style="29"/>
  </cols>
  <sheetData>
    <row r="1" spans="1:76" x14ac:dyDescent="0.3">
      <c r="B1" s="27" t="s">
        <v>482</v>
      </c>
      <c r="J1" s="29" t="s">
        <v>483</v>
      </c>
      <c r="BR1" s="29" t="s">
        <v>316</v>
      </c>
    </row>
    <row r="2" spans="1:76" x14ac:dyDescent="0.3">
      <c r="A2" s="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227</v>
      </c>
      <c r="K2" s="27" t="s">
        <v>391</v>
      </c>
      <c r="L2" s="27" t="s">
        <v>131</v>
      </c>
      <c r="M2" s="27" t="s">
        <v>132</v>
      </c>
      <c r="N2" s="27" t="s">
        <v>133</v>
      </c>
      <c r="O2" s="27" t="s">
        <v>392</v>
      </c>
      <c r="P2" s="27" t="s">
        <v>134</v>
      </c>
      <c r="Q2" s="27" t="s">
        <v>59</v>
      </c>
      <c r="R2" s="27" t="s">
        <v>136</v>
      </c>
      <c r="S2" s="27" t="s">
        <v>137</v>
      </c>
      <c r="T2" s="27" t="s">
        <v>393</v>
      </c>
      <c r="U2" s="27" t="s">
        <v>138</v>
      </c>
      <c r="V2" s="27" t="s">
        <v>139</v>
      </c>
      <c r="W2" s="27" t="s">
        <v>140</v>
      </c>
      <c r="X2" s="27" t="s">
        <v>212</v>
      </c>
      <c r="Y2" s="27" t="s">
        <v>141</v>
      </c>
      <c r="Z2" s="27" t="s">
        <v>142</v>
      </c>
      <c r="AA2" s="27" t="s">
        <v>143</v>
      </c>
      <c r="AB2" s="27" t="s">
        <v>394</v>
      </c>
      <c r="AC2" s="27" t="s">
        <v>144</v>
      </c>
      <c r="AD2" s="27" t="s">
        <v>400</v>
      </c>
      <c r="AE2" s="27" t="s">
        <v>57</v>
      </c>
      <c r="AF2" s="27" t="s">
        <v>128</v>
      </c>
      <c r="AG2" s="27" t="s">
        <v>145</v>
      </c>
      <c r="AH2" s="27" t="s">
        <v>146</v>
      </c>
      <c r="AI2" s="27" t="s">
        <v>60</v>
      </c>
      <c r="AJ2" s="27" t="s">
        <v>147</v>
      </c>
      <c r="AK2" s="27" t="s">
        <v>148</v>
      </c>
      <c r="AL2" s="27" t="s">
        <v>149</v>
      </c>
      <c r="AM2" s="27" t="s">
        <v>150</v>
      </c>
      <c r="AN2" s="27" t="s">
        <v>151</v>
      </c>
      <c r="AO2" s="27" t="s">
        <v>152</v>
      </c>
      <c r="AP2" s="27" t="s">
        <v>153</v>
      </c>
      <c r="AQ2" s="27" t="s">
        <v>154</v>
      </c>
      <c r="AR2" s="27" t="s">
        <v>155</v>
      </c>
      <c r="AS2" s="27" t="s">
        <v>156</v>
      </c>
      <c r="AT2" s="27" t="s">
        <v>54</v>
      </c>
      <c r="AU2" s="27" t="s">
        <v>53</v>
      </c>
      <c r="AV2" s="27" t="s">
        <v>157</v>
      </c>
      <c r="AW2" s="27" t="s">
        <v>158</v>
      </c>
      <c r="AX2" s="27" t="s">
        <v>159</v>
      </c>
      <c r="AY2" s="27" t="s">
        <v>160</v>
      </c>
      <c r="AZ2" s="27" t="s">
        <v>161</v>
      </c>
      <c r="BA2" s="27" t="s">
        <v>162</v>
      </c>
      <c r="BB2" s="27" t="s">
        <v>163</v>
      </c>
      <c r="BC2" s="27" t="s">
        <v>164</v>
      </c>
      <c r="BD2" s="27" t="s">
        <v>165</v>
      </c>
      <c r="BE2" s="27" t="s">
        <v>395</v>
      </c>
      <c r="BF2" s="27" t="s">
        <v>166</v>
      </c>
      <c r="BG2" s="27" t="s">
        <v>167</v>
      </c>
      <c r="BH2" s="27" t="s">
        <v>168</v>
      </c>
      <c r="BI2" s="27" t="s">
        <v>61</v>
      </c>
      <c r="BJ2" s="27" t="s">
        <v>401</v>
      </c>
      <c r="BK2" s="27" t="s">
        <v>169</v>
      </c>
      <c r="BL2" s="27" t="s">
        <v>170</v>
      </c>
      <c r="BM2" s="27" t="s">
        <v>171</v>
      </c>
      <c r="BN2" s="27" t="s">
        <v>173</v>
      </c>
      <c r="BO2" s="27" t="s">
        <v>174</v>
      </c>
      <c r="BP2" s="27" t="s">
        <v>402</v>
      </c>
      <c r="BR2" s="27" t="s">
        <v>59</v>
      </c>
      <c r="BS2" s="27" t="s">
        <v>57</v>
      </c>
      <c r="BT2" s="27" t="s">
        <v>60</v>
      </c>
      <c r="BU2" s="27" t="s">
        <v>54</v>
      </c>
      <c r="BV2" s="27" t="s">
        <v>53</v>
      </c>
      <c r="BW2" s="27" t="s">
        <v>61</v>
      </c>
      <c r="BX2" s="27" t="s">
        <v>62</v>
      </c>
    </row>
    <row r="3" spans="1:76" x14ac:dyDescent="0.3">
      <c r="A3" s="26" t="s">
        <v>121</v>
      </c>
      <c r="B3" s="89">
        <v>15941.570755999999</v>
      </c>
      <c r="C3" s="89">
        <v>262.350121</v>
      </c>
      <c r="D3" s="89">
        <v>253.95003600000001</v>
      </c>
      <c r="E3" s="89">
        <v>1654.252864</v>
      </c>
      <c r="F3" s="89">
        <v>1401.9093849999999</v>
      </c>
      <c r="G3" s="89">
        <v>130.94072299999999</v>
      </c>
      <c r="H3" s="89">
        <v>3771.2812560000002</v>
      </c>
      <c r="J3" s="29" t="s">
        <v>121</v>
      </c>
      <c r="K3" s="27">
        <v>102.38763827581</v>
      </c>
      <c r="L3" s="27">
        <v>92.149460746640599</v>
      </c>
      <c r="M3" s="27">
        <v>92.149460746640599</v>
      </c>
      <c r="N3" s="27">
        <v>305.012183220125</v>
      </c>
      <c r="O3" s="27">
        <v>90.199684135568404</v>
      </c>
      <c r="P3" s="27">
        <v>867.34400311169099</v>
      </c>
      <c r="Q3" s="27">
        <v>15941.4837987841</v>
      </c>
      <c r="R3" s="27">
        <v>206.72352582167301</v>
      </c>
      <c r="S3" s="27">
        <v>110.676204937902</v>
      </c>
      <c r="T3" s="27">
        <v>49.730748037669201</v>
      </c>
      <c r="U3" s="27">
        <v>3.3220270104427998</v>
      </c>
      <c r="V3" s="27">
        <v>406.13879335865698</v>
      </c>
      <c r="W3" s="27">
        <v>406.13879335865698</v>
      </c>
      <c r="X3" s="27">
        <v>265925.15547920199</v>
      </c>
      <c r="Y3" s="27">
        <v>0</v>
      </c>
      <c r="Z3" s="27">
        <v>45.837092654254597</v>
      </c>
      <c r="AA3" s="27">
        <v>18.452360206288301</v>
      </c>
      <c r="AB3" s="27">
        <v>40.1752282831307</v>
      </c>
      <c r="AC3" s="27">
        <v>369.08872782268401</v>
      </c>
      <c r="AD3" s="27">
        <v>0</v>
      </c>
      <c r="AE3" s="27">
        <v>262.351052511891</v>
      </c>
      <c r="AF3" s="27">
        <v>0</v>
      </c>
      <c r="AG3" s="27">
        <v>228.55399917150299</v>
      </c>
      <c r="AH3" s="27">
        <v>25.39526466972</v>
      </c>
      <c r="AI3" s="27">
        <v>253.949263841223</v>
      </c>
      <c r="AJ3" s="27">
        <v>0</v>
      </c>
      <c r="AK3" s="27">
        <v>279.96208052194402</v>
      </c>
      <c r="AL3" s="27">
        <v>0.85166212106681605</v>
      </c>
      <c r="AM3" s="27">
        <v>480.65811150845701</v>
      </c>
      <c r="AN3" s="27">
        <v>5.4086078451473503</v>
      </c>
      <c r="AO3" s="27">
        <v>58.178531721754602</v>
      </c>
      <c r="AP3" s="27">
        <v>133.041215661634</v>
      </c>
      <c r="AQ3" s="27">
        <v>0.60842522142672095</v>
      </c>
      <c r="AR3" s="27">
        <v>0</v>
      </c>
      <c r="AS3" s="27">
        <v>41.215700976096301</v>
      </c>
      <c r="AT3" s="27">
        <v>1654.3205526019401</v>
      </c>
      <c r="AU3" s="27">
        <v>1401.9775463794001</v>
      </c>
      <c r="AV3" s="27">
        <v>252.343006222545</v>
      </c>
      <c r="AW3" s="27">
        <v>0.44019808782111702</v>
      </c>
      <c r="AX3" s="27">
        <v>2.2430584610636101E-2</v>
      </c>
      <c r="AY3" s="27">
        <v>19.2061212542094</v>
      </c>
      <c r="AZ3" s="27">
        <v>8.0378397559483403</v>
      </c>
      <c r="BA3" s="27">
        <v>453.09688145196401</v>
      </c>
      <c r="BB3" s="27">
        <v>12.3249480447758</v>
      </c>
      <c r="BC3" s="27">
        <v>1.8547341358157301</v>
      </c>
      <c r="BD3" s="27">
        <v>647.40455596157301</v>
      </c>
      <c r="BE3" s="27">
        <v>46.129838167253602</v>
      </c>
      <c r="BF3" s="27">
        <v>2.5493902037621798</v>
      </c>
      <c r="BG3" s="27">
        <v>17.664104827570998</v>
      </c>
      <c r="BH3" s="27">
        <v>7.2198524226039798E-2</v>
      </c>
      <c r="BI3" s="27">
        <v>130.939436757001</v>
      </c>
      <c r="BJ3" s="27">
        <v>84.195606441092394</v>
      </c>
      <c r="BK3" s="27">
        <v>0</v>
      </c>
      <c r="BL3" s="27">
        <v>40.597498797534499</v>
      </c>
      <c r="BM3" s="27">
        <v>122.670073302228</v>
      </c>
      <c r="BN3" s="27">
        <v>743.329108975346</v>
      </c>
      <c r="BO3" s="27">
        <v>3771.26402784437</v>
      </c>
      <c r="BP3" s="27">
        <v>27.676949942679201</v>
      </c>
      <c r="BR3" s="24">
        <f>IF(B3&lt;&gt;0,(Q3-B3)/B3,"")</f>
        <v>-5.4547457857182001E-6</v>
      </c>
      <c r="BS3" s="24">
        <f>IF(C3&lt;&gt;0,(AE3-C3)/C3,"")</f>
        <v>3.5506440303746488E-6</v>
      </c>
      <c r="BT3" s="24">
        <f>IF(D3&lt;&gt;0,(AI3-D3)/D3,"")</f>
        <v>-3.0405932961184745E-6</v>
      </c>
      <c r="BU3" s="24">
        <f>IF(E3&lt;&gt;0,(AT3-E3)/E3,"")</f>
        <v>4.0917929424883045E-5</v>
      </c>
      <c r="BV3" s="24">
        <f>IF(F3&lt;&gt;0,(AU3-F3)/F3,"")</f>
        <v>4.8620388827898832E-5</v>
      </c>
      <c r="BW3" s="24">
        <f>IF(G3&lt;&gt;0,(BI3-G3)/G3,"")</f>
        <v>-9.8230937596595421E-6</v>
      </c>
      <c r="BX3" s="24">
        <f>IF(H3&lt;&gt;0,(BO3-H3)/H3,"")</f>
        <v>-4.5682500086024105E-6</v>
      </c>
    </row>
    <row r="4" spans="1:76" x14ac:dyDescent="0.3">
      <c r="A4" s="26" t="s">
        <v>77</v>
      </c>
      <c r="B4" s="89">
        <v>158.47557599999999</v>
      </c>
      <c r="C4" s="89">
        <v>2.5784400000000001</v>
      </c>
      <c r="D4" s="89">
        <v>1.000238</v>
      </c>
      <c r="E4" s="89">
        <v>15.083665999999999</v>
      </c>
      <c r="F4" s="89">
        <v>12.782778</v>
      </c>
      <c r="G4" s="89">
        <v>0.835538</v>
      </c>
      <c r="H4" s="89">
        <v>37.064833999999998</v>
      </c>
      <c r="J4" s="29" t="s">
        <v>77</v>
      </c>
      <c r="K4" s="27">
        <v>1.0062841606034001</v>
      </c>
      <c r="L4" s="27">
        <v>0.90565781370260701</v>
      </c>
      <c r="M4" s="27">
        <v>0.90565781370260701</v>
      </c>
      <c r="N4" s="27">
        <v>2.99770706030192</v>
      </c>
      <c r="O4" s="27">
        <v>0.88649059734453195</v>
      </c>
      <c r="P4" s="27">
        <v>8.5244551600831109</v>
      </c>
      <c r="Q4" s="27">
        <v>158.475496839123</v>
      </c>
      <c r="R4" s="27">
        <v>2.0317347021280101</v>
      </c>
      <c r="S4" s="27">
        <v>1.0877529236660599</v>
      </c>
      <c r="T4" s="27">
        <v>0.48876326856594798</v>
      </c>
      <c r="U4" s="27">
        <v>3.2649471870324097E-2</v>
      </c>
      <c r="V4" s="27">
        <v>3.99161924116911</v>
      </c>
      <c r="W4" s="27">
        <v>3.99161924116911</v>
      </c>
      <c r="X4" s="27">
        <v>957.64534356277898</v>
      </c>
      <c r="Y4" s="27">
        <v>0</v>
      </c>
      <c r="Z4" s="27">
        <v>0.45049739501865599</v>
      </c>
      <c r="AA4" s="27">
        <v>0.181349201192369</v>
      </c>
      <c r="AB4" s="27">
        <v>0.39485288643440902</v>
      </c>
      <c r="AC4" s="27">
        <v>3.6274496066403201</v>
      </c>
      <c r="AD4" s="27">
        <v>0</v>
      </c>
      <c r="AE4" s="27">
        <v>2.57843967878657</v>
      </c>
      <c r="AF4" s="27">
        <v>0</v>
      </c>
      <c r="AG4" s="27">
        <v>0.90021521078942002</v>
      </c>
      <c r="AH4" s="27">
        <v>0.100023862167033</v>
      </c>
      <c r="AI4" s="27">
        <v>1.0002390729564501</v>
      </c>
      <c r="AJ4" s="27">
        <v>0</v>
      </c>
      <c r="AK4" s="27">
        <v>2.7515045530955602</v>
      </c>
      <c r="AL4" s="27">
        <v>7.7655086889664099E-3</v>
      </c>
      <c r="AM4" s="27">
        <v>4.7240047173399002</v>
      </c>
      <c r="AN4" s="27">
        <v>4.9315908001124301E-2</v>
      </c>
      <c r="AO4" s="27">
        <v>0.53048540264664801</v>
      </c>
      <c r="AP4" s="27">
        <v>1.2130854235905499</v>
      </c>
      <c r="AQ4" s="27">
        <v>5.5476915954298101E-3</v>
      </c>
      <c r="AR4" s="27">
        <v>0</v>
      </c>
      <c r="AS4" s="27">
        <v>0.37581353307208498</v>
      </c>
      <c r="AT4" s="27">
        <v>15.0842716282786</v>
      </c>
      <c r="AU4" s="27">
        <v>12.783384598621</v>
      </c>
      <c r="AV4" s="27">
        <v>2.30088702965767</v>
      </c>
      <c r="AW4" s="27">
        <v>4.0137675336342597E-3</v>
      </c>
      <c r="AX4" s="27">
        <v>2.0452465594117999E-4</v>
      </c>
      <c r="AY4" s="27">
        <v>0.175124026521602</v>
      </c>
      <c r="AZ4" s="27">
        <v>7.3290056603669607E-2</v>
      </c>
      <c r="BA4" s="27">
        <v>4.1313923841333304</v>
      </c>
      <c r="BB4" s="27">
        <v>0.11237994455375599</v>
      </c>
      <c r="BC4" s="27">
        <v>1.6911517496431199E-2</v>
      </c>
      <c r="BD4" s="27">
        <v>5.9030882344835902</v>
      </c>
      <c r="BE4" s="27">
        <v>0.45337275289163698</v>
      </c>
      <c r="BF4" s="27">
        <v>2.3245331437358401E-2</v>
      </c>
      <c r="BG4" s="27">
        <v>0.16106303565424901</v>
      </c>
      <c r="BH4" s="27">
        <v>6.5830795262267303E-4</v>
      </c>
      <c r="BI4" s="27">
        <v>0.83554340955813799</v>
      </c>
      <c r="BJ4" s="27">
        <v>0.82748711664875396</v>
      </c>
      <c r="BK4" s="27">
        <v>0</v>
      </c>
      <c r="BL4" s="27">
        <v>0.39900614459388101</v>
      </c>
      <c r="BM4" s="27">
        <v>1.2056095075734199</v>
      </c>
      <c r="BN4" s="27">
        <v>7.3055580184857503</v>
      </c>
      <c r="BO4" s="27">
        <v>37.064818532052399</v>
      </c>
      <c r="BP4" s="27">
        <v>0.27201753034055898</v>
      </c>
      <c r="BR4" s="24">
        <f t="shared" ref="BR4:BR56" si="0">IF(B4&lt;&gt;0,(Q4-B4)/B4,"")</f>
        <v>-4.9951468226877302E-7</v>
      </c>
      <c r="BS4" s="24">
        <f t="shared" ref="BS4:BS56" si="1">IF(C4&lt;&gt;0,(AE4-C4)/C4,"")</f>
        <v>-1.2457665490635379E-7</v>
      </c>
      <c r="BT4" s="24">
        <f t="shared" ref="BT4:BT56" si="2">IF(D4&lt;&gt;0,(AI4-D4)/D4,"")</f>
        <v>1.07270114725912E-6</v>
      </c>
      <c r="BU4" s="24">
        <f t="shared" ref="BU4:BV48" si="3">IF(E4&lt;&gt;0,(AT4-E4)/E4,"")</f>
        <v>4.0151265521318842E-5</v>
      </c>
      <c r="BV4" s="24">
        <f t="shared" si="3"/>
        <v>4.7454365631580341E-5</v>
      </c>
      <c r="BW4" s="24">
        <f t="shared" ref="BW4:BW56" si="4">IF(G4&lt;&gt;0,(BI4-G4)/G4,"")</f>
        <v>6.4743412483837276E-6</v>
      </c>
      <c r="BX4" s="24">
        <f t="shared" ref="BX4:BX56" si="5">IF(H4&lt;&gt;0,(BO4-H4)/H4,"")</f>
        <v>-4.173213779488227E-7</v>
      </c>
    </row>
    <row r="5" spans="1:76" x14ac:dyDescent="0.3">
      <c r="A5" s="6" t="s">
        <v>71</v>
      </c>
      <c r="B5" s="89">
        <v>6434.28024</v>
      </c>
      <c r="C5" s="89">
        <v>105.641082</v>
      </c>
      <c r="D5" s="89">
        <v>89.743403999999998</v>
      </c>
      <c r="E5" s="89">
        <v>656.29297999999994</v>
      </c>
      <c r="F5" s="89">
        <v>556.18055400000003</v>
      </c>
      <c r="G5" s="89">
        <v>48.949418000000001</v>
      </c>
      <c r="H5" s="89">
        <v>1518.589768</v>
      </c>
      <c r="J5" s="29" t="s">
        <v>71</v>
      </c>
      <c r="K5" s="27">
        <v>41.228864576365297</v>
      </c>
      <c r="L5" s="27">
        <v>37.106024689818199</v>
      </c>
      <c r="M5" s="27">
        <v>37.106024689818199</v>
      </c>
      <c r="N5" s="27">
        <v>122.819424490484</v>
      </c>
      <c r="O5" s="27">
        <v>36.320729544544697</v>
      </c>
      <c r="P5" s="27">
        <v>349.25691835660803</v>
      </c>
      <c r="Q5" s="27">
        <v>6434.2791862740196</v>
      </c>
      <c r="R5" s="27">
        <v>83.242526238330598</v>
      </c>
      <c r="S5" s="27">
        <v>44.566501736774697</v>
      </c>
      <c r="T5" s="27">
        <v>20.025239481499302</v>
      </c>
      <c r="U5" s="27">
        <v>1.3376805874318001</v>
      </c>
      <c r="V5" s="27">
        <v>163.54138264034299</v>
      </c>
      <c r="W5" s="27">
        <v>163.54138264034299</v>
      </c>
      <c r="X5" s="27">
        <v>91955.483150845699</v>
      </c>
      <c r="Y5" s="27">
        <v>0</v>
      </c>
      <c r="Z5" s="27">
        <v>18.457255123861099</v>
      </c>
      <c r="AA5" s="27">
        <v>7.43024662326658</v>
      </c>
      <c r="AB5" s="27">
        <v>16.1773967572876</v>
      </c>
      <c r="AC5" s="27">
        <v>148.62086792217599</v>
      </c>
      <c r="AD5" s="27">
        <v>0</v>
      </c>
      <c r="AE5" s="27">
        <v>105.64101796215699</v>
      </c>
      <c r="AF5" s="27">
        <v>0</v>
      </c>
      <c r="AG5" s="27">
        <v>80.769029606971003</v>
      </c>
      <c r="AH5" s="27">
        <v>8.9743382895440202</v>
      </c>
      <c r="AI5" s="27">
        <v>89.743367896514997</v>
      </c>
      <c r="AJ5" s="27">
        <v>0</v>
      </c>
      <c r="AK5" s="27">
        <v>112.732382715212</v>
      </c>
      <c r="AL5" s="27">
        <v>0.33787959457001598</v>
      </c>
      <c r="AM5" s="27">
        <v>193.54809217877201</v>
      </c>
      <c r="AN5" s="27">
        <v>2.1457433114524598</v>
      </c>
      <c r="AO5" s="27">
        <v>23.081487932450301</v>
      </c>
      <c r="AP5" s="27">
        <v>52.781510276294199</v>
      </c>
      <c r="AQ5" s="27">
        <v>0.241382218511108</v>
      </c>
      <c r="AR5" s="27">
        <v>0</v>
      </c>
      <c r="AS5" s="27">
        <v>16.351707115968601</v>
      </c>
      <c r="AT5" s="27">
        <v>656.31929797373095</v>
      </c>
      <c r="AU5" s="27">
        <v>556.20692772951395</v>
      </c>
      <c r="AV5" s="27">
        <v>100.112370244216</v>
      </c>
      <c r="AW5" s="27">
        <v>0.174640732265193</v>
      </c>
      <c r="AX5" s="27">
        <v>8.8988725563143092E-3</v>
      </c>
      <c r="AY5" s="27">
        <v>7.6196724593109399</v>
      </c>
      <c r="AZ5" s="27">
        <v>3.1888595159752402</v>
      </c>
      <c r="BA5" s="27">
        <v>179.75749102994399</v>
      </c>
      <c r="BB5" s="27">
        <v>4.8896607968606096</v>
      </c>
      <c r="BC5" s="27">
        <v>0.73582655246724704</v>
      </c>
      <c r="BD5" s="27">
        <v>256.84423783462</v>
      </c>
      <c r="BE5" s="27">
        <v>18.5751724521371</v>
      </c>
      <c r="BF5" s="27">
        <v>1.01141395084795</v>
      </c>
      <c r="BG5" s="27">
        <v>7.007872275225</v>
      </c>
      <c r="BH5" s="27">
        <v>2.8643260194998799E-2</v>
      </c>
      <c r="BI5" s="27">
        <v>48.949395168570902</v>
      </c>
      <c r="BJ5" s="27">
        <v>33.903077921355802</v>
      </c>
      <c r="BK5" s="27">
        <v>0</v>
      </c>
      <c r="BL5" s="27">
        <v>16.347470045428601</v>
      </c>
      <c r="BM5" s="27">
        <v>49.395178296016802</v>
      </c>
      <c r="BN5" s="27">
        <v>299.31741232824601</v>
      </c>
      <c r="BO5" s="27">
        <v>1518.58921994962</v>
      </c>
      <c r="BP5" s="27">
        <v>11.1447671325071</v>
      </c>
      <c r="BR5" s="24">
        <f t="shared" si="0"/>
        <v>-1.6376749864022956E-7</v>
      </c>
      <c r="BS5" s="24">
        <f t="shared" si="1"/>
        <v>-6.0618314192826622E-7</v>
      </c>
      <c r="BT5" s="24">
        <f t="shared" si="2"/>
        <v>-4.0229680837161009E-7</v>
      </c>
      <c r="BU5" s="24">
        <f t="shared" si="3"/>
        <v>4.0100952673623114E-5</v>
      </c>
      <c r="BV5" s="24">
        <f t="shared" si="3"/>
        <v>4.7419366470552304E-5</v>
      </c>
      <c r="BW5" s="24">
        <f t="shared" si="4"/>
        <v>-4.6642902065378124E-7</v>
      </c>
      <c r="BX5" s="24">
        <f t="shared" si="5"/>
        <v>-3.608942926022913E-7</v>
      </c>
    </row>
    <row r="6" spans="1:76" x14ac:dyDescent="0.3">
      <c r="A6" s="6" t="s">
        <v>122</v>
      </c>
      <c r="B6" s="89">
        <v>3733.4864819999998</v>
      </c>
      <c r="C6" s="89">
        <v>62.283967081</v>
      </c>
      <c r="D6" s="89">
        <v>64.3918058</v>
      </c>
      <c r="E6" s="89">
        <v>397.06755695999999</v>
      </c>
      <c r="F6" s="89">
        <v>337.56994365000003</v>
      </c>
      <c r="G6" s="89">
        <v>31.576463827000001</v>
      </c>
      <c r="H6" s="89">
        <v>892.99486189000004</v>
      </c>
      <c r="J6" s="29" t="s">
        <v>122</v>
      </c>
      <c r="K6" s="27">
        <v>24.244304774734999</v>
      </c>
      <c r="L6" s="27">
        <v>21.819892674989902</v>
      </c>
      <c r="M6" s="27">
        <v>21.819892674989902</v>
      </c>
      <c r="N6" s="27">
        <v>72.223019540666996</v>
      </c>
      <c r="O6" s="27">
        <v>21.3581276805842</v>
      </c>
      <c r="P6" s="27">
        <v>205.378031035345</v>
      </c>
      <c r="Q6" s="27">
        <v>3733.4851444854098</v>
      </c>
      <c r="R6" s="27">
        <v>48.950137470560001</v>
      </c>
      <c r="S6" s="27">
        <v>26.206973814877799</v>
      </c>
      <c r="T6" s="27">
        <v>11.775692370664199</v>
      </c>
      <c r="U6" s="27">
        <v>0.78661774845540799</v>
      </c>
      <c r="V6" s="27">
        <v>96.169169381019302</v>
      </c>
      <c r="W6" s="27">
        <v>96.169169381019302</v>
      </c>
      <c r="X6" s="27">
        <v>125057.18216405599</v>
      </c>
      <c r="Y6" s="27">
        <v>0</v>
      </c>
      <c r="Z6" s="27">
        <v>10.853630522241801</v>
      </c>
      <c r="AA6" s="27">
        <v>4.3692899220564696</v>
      </c>
      <c r="AB6" s="27">
        <v>9.5129809297111301</v>
      </c>
      <c r="AC6" s="27">
        <v>87.395369573240302</v>
      </c>
      <c r="AD6" s="27">
        <v>0</v>
      </c>
      <c r="AE6" s="27">
        <v>62.2839401334898</v>
      </c>
      <c r="AF6" s="27">
        <v>0</v>
      </c>
      <c r="AG6" s="27">
        <v>57.952604181065503</v>
      </c>
      <c r="AH6" s="27">
        <v>6.4391643093745996</v>
      </c>
      <c r="AI6" s="27">
        <v>64.391768490440199</v>
      </c>
      <c r="AJ6" s="27">
        <v>0</v>
      </c>
      <c r="AK6" s="27">
        <v>66.291394436636395</v>
      </c>
      <c r="AL6" s="27">
        <v>0.20507360350975801</v>
      </c>
      <c r="AM6" s="27">
        <v>113.814367610906</v>
      </c>
      <c r="AN6" s="27">
        <v>1.3023446595788</v>
      </c>
      <c r="AO6" s="27">
        <v>14.0091521574981</v>
      </c>
      <c r="AP6" s="27">
        <v>32.035393332120798</v>
      </c>
      <c r="AQ6" s="27">
        <v>0.146505544073149</v>
      </c>
      <c r="AR6" s="27">
        <v>0</v>
      </c>
      <c r="AS6" s="27">
        <v>9.9245587173509193</v>
      </c>
      <c r="AT6" s="27">
        <v>397.08342806737301</v>
      </c>
      <c r="AU6" s="27">
        <v>337.58584466376698</v>
      </c>
      <c r="AV6" s="27">
        <v>59.497583403605603</v>
      </c>
      <c r="AW6" s="27">
        <v>0.10599702706724599</v>
      </c>
      <c r="AX6" s="27">
        <v>5.4010829103214898E-3</v>
      </c>
      <c r="AY6" s="27">
        <v>4.6247110897997601</v>
      </c>
      <c r="AZ6" s="27">
        <v>1.93545722206606</v>
      </c>
      <c r="BA6" s="27">
        <v>109.102565187916</v>
      </c>
      <c r="BB6" s="27">
        <v>2.9677457740152202</v>
      </c>
      <c r="BC6" s="27">
        <v>0.44660490087468302</v>
      </c>
      <c r="BD6" s="27">
        <v>155.88969691959099</v>
      </c>
      <c r="BE6" s="27">
        <v>10.9229728964918</v>
      </c>
      <c r="BF6" s="27">
        <v>0.61387065593015699</v>
      </c>
      <c r="BG6" s="27">
        <v>4.2533819783175399</v>
      </c>
      <c r="BH6" s="27">
        <v>1.7384811146568702E-2</v>
      </c>
      <c r="BI6" s="27">
        <v>31.5764602280681</v>
      </c>
      <c r="BJ6" s="27">
        <v>19.9364225684836</v>
      </c>
      <c r="BK6" s="27">
        <v>0</v>
      </c>
      <c r="BL6" s="27">
        <v>9.61300419710577</v>
      </c>
      <c r="BM6" s="27">
        <v>29.046471161377202</v>
      </c>
      <c r="BN6" s="27">
        <v>176.011233814051</v>
      </c>
      <c r="BO6" s="27">
        <v>892.99426092803503</v>
      </c>
      <c r="BP6" s="27">
        <v>6.5535860993871102</v>
      </c>
      <c r="BR6" s="24">
        <f t="shared" si="0"/>
        <v>-3.5824814055861309E-7</v>
      </c>
      <c r="BS6" s="24">
        <f t="shared" si="1"/>
        <v>-4.3265564900697765E-7</v>
      </c>
      <c r="BT6" s="24">
        <f t="shared" si="2"/>
        <v>-5.7941471491931178E-7</v>
      </c>
      <c r="BU6" s="24">
        <f t="shared" si="3"/>
        <v>3.9970798658362397E-5</v>
      </c>
      <c r="BV6" s="24">
        <f t="shared" si="3"/>
        <v>4.7104352937998138E-5</v>
      </c>
      <c r="BW6" s="24">
        <f t="shared" si="4"/>
        <v>-1.1397514049250575E-7</v>
      </c>
      <c r="BX6" s="24">
        <f t="shared" si="5"/>
        <v>-6.7297359778071767E-7</v>
      </c>
    </row>
    <row r="7" spans="1:76" x14ac:dyDescent="0.3">
      <c r="A7" s="6" t="s">
        <v>123</v>
      </c>
      <c r="B7" s="89">
        <v>82054.484563000005</v>
      </c>
      <c r="C7" s="89">
        <v>1361.5601698999999</v>
      </c>
      <c r="D7" s="89">
        <v>1900.8079207000001</v>
      </c>
      <c r="E7" s="89">
        <v>9043.8216374000003</v>
      </c>
      <c r="F7" s="89">
        <v>7663.8535260999997</v>
      </c>
      <c r="G7" s="89">
        <v>854.90666745999999</v>
      </c>
      <c r="H7" s="89">
        <v>19574.782747000001</v>
      </c>
      <c r="J7" s="29" t="s">
        <v>123</v>
      </c>
      <c r="K7" s="27">
        <v>531.25992937321996</v>
      </c>
      <c r="L7" s="27">
        <v>478.97657160576199</v>
      </c>
      <c r="M7" s="27">
        <v>478.97657160576199</v>
      </c>
      <c r="N7" s="27">
        <v>1584.3888299161599</v>
      </c>
      <c r="O7" s="27">
        <v>468.14307649493799</v>
      </c>
      <c r="P7" s="27">
        <v>4500.3964169798001</v>
      </c>
      <c r="Q7" s="27">
        <v>82054.794198316798</v>
      </c>
      <c r="R7" s="27">
        <v>1073.2761184253</v>
      </c>
      <c r="S7" s="27">
        <v>574.26816332147303</v>
      </c>
      <c r="T7" s="27">
        <v>258.13445379768501</v>
      </c>
      <c r="U7" s="27">
        <v>17.236929265666902</v>
      </c>
      <c r="V7" s="27">
        <v>2107.9052263059398</v>
      </c>
      <c r="W7" s="27">
        <v>2107.9052263059398</v>
      </c>
      <c r="X7" s="27">
        <v>2035229.7192144899</v>
      </c>
      <c r="Y7" s="27">
        <v>0</v>
      </c>
      <c r="Z7" s="27">
        <v>238.045860828706</v>
      </c>
      <c r="AA7" s="27">
        <v>95.787983691318203</v>
      </c>
      <c r="AB7" s="27">
        <v>208.507367640007</v>
      </c>
      <c r="AC7" s="27">
        <v>1915.08738907358</v>
      </c>
      <c r="AD7" s="27">
        <v>0</v>
      </c>
      <c r="AE7" s="27">
        <v>1361.56028793465</v>
      </c>
      <c r="AF7" s="27">
        <v>0</v>
      </c>
      <c r="AG7" s="27">
        <v>1710.7252538456801</v>
      </c>
      <c r="AH7" s="27">
        <v>190.08105688652199</v>
      </c>
      <c r="AI7" s="27">
        <v>1900.8063107322</v>
      </c>
      <c r="AJ7" s="27">
        <v>0</v>
      </c>
      <c r="AK7" s="27">
        <v>1452.9660301052099</v>
      </c>
      <c r="AL7" s="27">
        <v>4.6547546531302801</v>
      </c>
      <c r="AM7" s="27">
        <v>2495.1643217473802</v>
      </c>
      <c r="AN7" s="27">
        <v>29.555246923174401</v>
      </c>
      <c r="AO7" s="27">
        <v>318.21543583723201</v>
      </c>
      <c r="AP7" s="27">
        <v>727.34713746369198</v>
      </c>
      <c r="AQ7" s="27">
        <v>3.3249751262421601</v>
      </c>
      <c r="AR7" s="27">
        <v>0</v>
      </c>
      <c r="AS7" s="27">
        <v>225.454807564058</v>
      </c>
      <c r="AT7" s="27">
        <v>9044.18368562465</v>
      </c>
      <c r="AU7" s="27">
        <v>7664.2238860247899</v>
      </c>
      <c r="AV7" s="27">
        <v>1379.9597995998599</v>
      </c>
      <c r="AW7" s="27">
        <v>2.4081137848399101</v>
      </c>
      <c r="AX7" s="27">
        <v>0.122567842942729</v>
      </c>
      <c r="AY7" s="27">
        <v>105.02900563832</v>
      </c>
      <c r="AZ7" s="27">
        <v>43.943310923350801</v>
      </c>
      <c r="BA7" s="27">
        <v>2476.7881579832101</v>
      </c>
      <c r="BB7" s="27">
        <v>67.407938700485502</v>
      </c>
      <c r="BC7" s="27">
        <v>10.146666439590501</v>
      </c>
      <c r="BD7" s="27">
        <v>3538.92230096397</v>
      </c>
      <c r="BE7" s="27">
        <v>239.513713786925</v>
      </c>
      <c r="BF7" s="27">
        <v>13.931096903057201</v>
      </c>
      <c r="BG7" s="27">
        <v>96.577820477631207</v>
      </c>
      <c r="BH7" s="27">
        <v>0.39454879985890401</v>
      </c>
      <c r="BI7" s="27">
        <v>854.91022642570101</v>
      </c>
      <c r="BJ7" s="27">
        <v>437.22932442156002</v>
      </c>
      <c r="BK7" s="27">
        <v>0</v>
      </c>
      <c r="BL7" s="27">
        <v>210.648680138451</v>
      </c>
      <c r="BM7" s="27">
        <v>636.70379642139301</v>
      </c>
      <c r="BN7" s="27">
        <v>3856.9314412506801</v>
      </c>
      <c r="BO7" s="27">
        <v>19574.7667800944</v>
      </c>
      <c r="BP7" s="27">
        <v>143.68079488992299</v>
      </c>
      <c r="BR7" s="24">
        <f t="shared" si="0"/>
        <v>3.7735331401083795E-6</v>
      </c>
      <c r="BS7" s="24">
        <f t="shared" si="1"/>
        <v>8.6690733685785789E-8</v>
      </c>
      <c r="BT7" s="24">
        <f t="shared" si="2"/>
        <v>-8.4699131486004003E-7</v>
      </c>
      <c r="BU7" s="24">
        <f t="shared" si="3"/>
        <v>4.0032658666384596E-5</v>
      </c>
      <c r="BV7" s="24">
        <f t="shared" si="3"/>
        <v>4.8325548437067566E-5</v>
      </c>
      <c r="BW7" s="24">
        <f t="shared" si="4"/>
        <v>4.1629874189562202E-6</v>
      </c>
      <c r="BX7" s="24">
        <f t="shared" si="5"/>
        <v>-8.1568749995638559E-7</v>
      </c>
    </row>
    <row r="8" spans="1:76" x14ac:dyDescent="0.3">
      <c r="A8" s="6" t="s">
        <v>72</v>
      </c>
      <c r="B8" s="89">
        <v>151959.17806000001</v>
      </c>
      <c r="C8" s="89">
        <v>2536.8532309000002</v>
      </c>
      <c r="D8" s="89">
        <v>4290.9327548000001</v>
      </c>
      <c r="E8" s="89">
        <v>17432.794422999999</v>
      </c>
      <c r="F8" s="89">
        <v>14772.902984</v>
      </c>
      <c r="G8" s="89">
        <v>1818.1974196000001</v>
      </c>
      <c r="H8" s="89">
        <v>36487.444025999997</v>
      </c>
      <c r="J8" s="29" t="s">
        <v>72</v>
      </c>
      <c r="K8" s="27">
        <v>989.39439790979202</v>
      </c>
      <c r="L8" s="27">
        <v>896.03335296943806</v>
      </c>
      <c r="M8" s="27">
        <v>896.03335296943806</v>
      </c>
      <c r="N8" s="27">
        <v>2959.1981000825199</v>
      </c>
      <c r="O8" s="27">
        <v>872.44428497900901</v>
      </c>
      <c r="P8" s="27">
        <v>8381.3143383076895</v>
      </c>
      <c r="Q8" s="27">
        <v>151959.17690042901</v>
      </c>
      <c r="R8" s="27">
        <v>2001.87255676583</v>
      </c>
      <c r="S8" s="27">
        <v>1069.48761007145</v>
      </c>
      <c r="T8" s="27">
        <v>481.19606851436703</v>
      </c>
      <c r="U8" s="27">
        <v>32.101147351953202</v>
      </c>
      <c r="V8" s="27">
        <v>3928.36898754503</v>
      </c>
      <c r="W8" s="27">
        <v>3928.36898754503</v>
      </c>
      <c r="X8" s="27">
        <v>4653813.8615965797</v>
      </c>
      <c r="Y8" s="27">
        <v>0</v>
      </c>
      <c r="Z8" s="27">
        <v>444.33444000636098</v>
      </c>
      <c r="AA8" s="27">
        <v>178.60240275020399</v>
      </c>
      <c r="AB8" s="27">
        <v>388.557956943401</v>
      </c>
      <c r="AC8" s="27">
        <v>3566.5423775884401</v>
      </c>
      <c r="AD8" s="27">
        <v>0</v>
      </c>
      <c r="AE8" s="27">
        <v>2536.84816301416</v>
      </c>
      <c r="AF8" s="27">
        <v>0</v>
      </c>
      <c r="AG8" s="27">
        <v>3861.8149245474901</v>
      </c>
      <c r="AH8" s="27">
        <v>429.09133394056698</v>
      </c>
      <c r="AI8" s="27">
        <v>4290.9062584880603</v>
      </c>
      <c r="AJ8" s="27">
        <v>0</v>
      </c>
      <c r="AK8" s="27">
        <v>2707.5530655001999</v>
      </c>
      <c r="AL8" s="27">
        <v>8.9720514527687296</v>
      </c>
      <c r="AM8" s="27">
        <v>4652.3449375481696</v>
      </c>
      <c r="AN8" s="27">
        <v>56.9654681427713</v>
      </c>
      <c r="AO8" s="27">
        <v>613.46606011982101</v>
      </c>
      <c r="AP8" s="27">
        <v>1402.05998607174</v>
      </c>
      <c r="AQ8" s="27">
        <v>6.4087478917310001</v>
      </c>
      <c r="AR8" s="27">
        <v>0</v>
      </c>
      <c r="AS8" s="27">
        <v>434.65115238303099</v>
      </c>
      <c r="AT8" s="27">
        <v>17433.4246973476</v>
      </c>
      <c r="AU8" s="27">
        <v>14773.547365745701</v>
      </c>
      <c r="AV8" s="27">
        <v>2659.8773316019301</v>
      </c>
      <c r="AW8" s="27">
        <v>4.6426105535915996</v>
      </c>
      <c r="AX8" s="27">
        <v>0.236238007146722</v>
      </c>
      <c r="AY8" s="27">
        <v>202.46977352634801</v>
      </c>
      <c r="AZ8" s="27">
        <v>84.706669871635896</v>
      </c>
      <c r="BA8" s="27">
        <v>4774.1729868009297</v>
      </c>
      <c r="BB8" s="27">
        <v>129.949525288557</v>
      </c>
      <c r="BC8" s="27">
        <v>19.561929753313802</v>
      </c>
      <c r="BD8" s="27">
        <v>6821.5038727238598</v>
      </c>
      <c r="BE8" s="27">
        <v>446.82288118009399</v>
      </c>
      <c r="BF8" s="27">
        <v>26.851091739226199</v>
      </c>
      <c r="BG8" s="27">
        <v>186.16873162651501</v>
      </c>
      <c r="BH8" s="27">
        <v>0.76046979273025905</v>
      </c>
      <c r="BI8" s="27">
        <v>1818.1971742993101</v>
      </c>
      <c r="BJ8" s="27">
        <v>816.01882591592903</v>
      </c>
      <c r="BK8" s="27">
        <v>0</v>
      </c>
      <c r="BL8" s="27">
        <v>392.30508350226398</v>
      </c>
      <c r="BM8" s="27">
        <v>1186.79328268471</v>
      </c>
      <c r="BN8" s="27">
        <v>7183.1548492198099</v>
      </c>
      <c r="BO8" s="27">
        <v>36487.286688944303</v>
      </c>
      <c r="BP8" s="27">
        <v>267.93165387443099</v>
      </c>
      <c r="BR8" s="24">
        <f t="shared" si="0"/>
        <v>-7.6308059150535142E-9</v>
      </c>
      <c r="BS8" s="24">
        <f t="shared" si="1"/>
        <v>-1.9977055741472889E-6</v>
      </c>
      <c r="BT8" s="24">
        <f t="shared" si="2"/>
        <v>-6.1749538978836638E-6</v>
      </c>
      <c r="BU8" s="24">
        <f t="shared" si="3"/>
        <v>3.6154521891753344E-5</v>
      </c>
      <c r="BV8" s="24">
        <f t="shared" si="3"/>
        <v>4.3619168581702346E-5</v>
      </c>
      <c r="BW8" s="24">
        <f t="shared" si="4"/>
        <v>-1.349142218525151E-7</v>
      </c>
      <c r="BX8" s="24">
        <f t="shared" si="5"/>
        <v>-4.3120876206690664E-6</v>
      </c>
    </row>
    <row r="9" spans="1:76" x14ac:dyDescent="0.3">
      <c r="A9" s="6" t="s">
        <v>124</v>
      </c>
      <c r="B9" s="89">
        <v>163368.38094</v>
      </c>
      <c r="C9" s="89">
        <v>2707.200155</v>
      </c>
      <c r="D9" s="89">
        <v>3595.9027194999999</v>
      </c>
      <c r="E9" s="89">
        <v>17806.272534</v>
      </c>
      <c r="F9" s="89">
        <v>15087.260732000001</v>
      </c>
      <c r="G9" s="89">
        <v>1636.3088279999999</v>
      </c>
      <c r="H9" s="89">
        <v>39029.527453000002</v>
      </c>
      <c r="J9" s="29" t="s">
        <v>124</v>
      </c>
      <c r="K9" s="27">
        <v>1052.8710882686</v>
      </c>
      <c r="L9" s="27">
        <v>978.51777907496296</v>
      </c>
      <c r="M9" s="27">
        <v>978.51777907496296</v>
      </c>
      <c r="N9" s="27">
        <v>3202.0615189603</v>
      </c>
      <c r="O9" s="27">
        <v>932.16272863605298</v>
      </c>
      <c r="P9" s="27">
        <v>8919.0768129058506</v>
      </c>
      <c r="Q9" s="27">
        <v>163368.761641341</v>
      </c>
      <c r="R9" s="27">
        <v>2149.4081462641898</v>
      </c>
      <c r="S9" s="27">
        <v>1138.1103196766501</v>
      </c>
      <c r="T9" s="27">
        <v>514.92639104370699</v>
      </c>
      <c r="U9" s="27">
        <v>34.160782456382798</v>
      </c>
      <c r="V9" s="27">
        <v>4197.3781684464102</v>
      </c>
      <c r="W9" s="27">
        <v>4197.3781684464102</v>
      </c>
      <c r="X9" s="27">
        <v>3910026.5827217102</v>
      </c>
      <c r="Y9" s="27">
        <v>0</v>
      </c>
      <c r="Z9" s="27">
        <v>479.14241855668899</v>
      </c>
      <c r="AA9" s="27">
        <v>191.38105600666401</v>
      </c>
      <c r="AB9" s="27">
        <v>415.014714738978</v>
      </c>
      <c r="AC9" s="27">
        <v>3795.3837141681101</v>
      </c>
      <c r="AD9" s="27">
        <v>0</v>
      </c>
      <c r="AE9" s="27">
        <v>2707.20286863208</v>
      </c>
      <c r="AF9" s="27">
        <v>0</v>
      </c>
      <c r="AG9" s="27">
        <v>3236.29733449075</v>
      </c>
      <c r="AH9" s="27">
        <v>359.59115700105201</v>
      </c>
      <c r="AI9" s="27">
        <v>3595.8884914918099</v>
      </c>
      <c r="AJ9" s="27">
        <v>0</v>
      </c>
      <c r="AK9" s="27">
        <v>2891.27861142765</v>
      </c>
      <c r="AL9" s="27">
        <v>9.1536082210353999</v>
      </c>
      <c r="AM9" s="27">
        <v>4985.1597375971796</v>
      </c>
      <c r="AN9" s="27">
        <v>58.0700004508452</v>
      </c>
      <c r="AO9" s="27">
        <v>628.01862839442902</v>
      </c>
      <c r="AP9" s="27">
        <v>1432.32734502885</v>
      </c>
      <c r="AQ9" s="27">
        <v>6.5349342438422102</v>
      </c>
      <c r="AR9" s="27">
        <v>0</v>
      </c>
      <c r="AS9" s="27">
        <v>445.152475581055</v>
      </c>
      <c r="AT9" s="27">
        <v>17806.9691169084</v>
      </c>
      <c r="AU9" s="27">
        <v>15087.963385442399</v>
      </c>
      <c r="AV9" s="27">
        <v>2719.0057314660098</v>
      </c>
      <c r="AW9" s="27">
        <v>4.7564508088206896</v>
      </c>
      <c r="AX9" s="27">
        <v>0.24077617850824201</v>
      </c>
      <c r="AY9" s="27">
        <v>207.090413509923</v>
      </c>
      <c r="AZ9" s="27">
        <v>86.534211125624793</v>
      </c>
      <c r="BA9" s="27">
        <v>4874.1936167374897</v>
      </c>
      <c r="BB9" s="27">
        <v>132.996259638331</v>
      </c>
      <c r="BC9" s="27">
        <v>20.044785238953398</v>
      </c>
      <c r="BD9" s="27">
        <v>6964.4527247474298</v>
      </c>
      <c r="BE9" s="27">
        <v>480.25742597031399</v>
      </c>
      <c r="BF9" s="27">
        <v>27.3716005809178</v>
      </c>
      <c r="BG9" s="27">
        <v>190.25016884097499</v>
      </c>
      <c r="BH9" s="27">
        <v>0.77538611540093805</v>
      </c>
      <c r="BI9" s="27">
        <v>1636.3070711442499</v>
      </c>
      <c r="BJ9" s="27">
        <v>879.24602480260899</v>
      </c>
      <c r="BK9" s="27">
        <v>0</v>
      </c>
      <c r="BL9" s="27">
        <v>417.50277166338202</v>
      </c>
      <c r="BM9" s="27">
        <v>1269.3548818101699</v>
      </c>
      <c r="BN9" s="27">
        <v>7645.0727594161899</v>
      </c>
      <c r="BO9" s="27">
        <v>39029.612425469997</v>
      </c>
      <c r="BP9" s="27">
        <v>287.292853207093</v>
      </c>
      <c r="BR9" s="24">
        <f t="shared" si="0"/>
        <v>2.3303245022469348E-6</v>
      </c>
      <c r="BS9" s="24">
        <f t="shared" si="1"/>
        <v>1.0023758586963244E-6</v>
      </c>
      <c r="BT9" s="24">
        <f t="shared" si="2"/>
        <v>-3.9567277815515951E-6</v>
      </c>
      <c r="BU9" s="24">
        <f t="shared" si="3"/>
        <v>3.9120085749000916E-5</v>
      </c>
      <c r="BV9" s="24">
        <f t="shared" si="3"/>
        <v>4.657263202909921E-5</v>
      </c>
      <c r="BW9" s="24">
        <f t="shared" si="4"/>
        <v>-1.0736700309761825E-6</v>
      </c>
      <c r="BX9" s="24">
        <f t="shared" si="5"/>
        <v>2.1771329436926219E-6</v>
      </c>
    </row>
    <row r="10" spans="1:76" x14ac:dyDescent="0.3">
      <c r="A10" s="6" t="s">
        <v>125</v>
      </c>
      <c r="B10" s="89">
        <v>1354397.2471</v>
      </c>
      <c r="C10" s="89">
        <v>22292.169242</v>
      </c>
      <c r="D10" s="89">
        <v>21089.127386</v>
      </c>
      <c r="E10" s="89">
        <v>140168.50925999999</v>
      </c>
      <c r="F10" s="89">
        <v>118798.71279000001</v>
      </c>
      <c r="G10" s="89">
        <v>10956.031047</v>
      </c>
      <c r="H10" s="89">
        <v>320412.88108999998</v>
      </c>
      <c r="J10" s="29" t="s">
        <v>125</v>
      </c>
      <c r="K10" s="27">
        <v>8698.0925252151592</v>
      </c>
      <c r="L10" s="27">
        <v>7832.7221657949403</v>
      </c>
      <c r="M10" s="27">
        <v>7832.7221657949403</v>
      </c>
      <c r="N10" s="27">
        <v>25920.748751254101</v>
      </c>
      <c r="O10" s="27">
        <v>7663.2530671571803</v>
      </c>
      <c r="P10" s="27">
        <v>73682.531589687002</v>
      </c>
      <c r="Q10" s="27">
        <v>1354398.58306387</v>
      </c>
      <c r="R10" s="27">
        <v>17565.140173269199</v>
      </c>
      <c r="S10" s="27">
        <v>9402.2091322813903</v>
      </c>
      <c r="T10" s="27">
        <v>4225.2360172854796</v>
      </c>
      <c r="U10" s="27">
        <v>282.21053779315901</v>
      </c>
      <c r="V10" s="27">
        <v>34505.246602090097</v>
      </c>
      <c r="W10" s="27">
        <v>34505.246602090097</v>
      </c>
      <c r="X10" s="27">
        <v>22822075.949083701</v>
      </c>
      <c r="Y10" s="27">
        <v>0</v>
      </c>
      <c r="Z10" s="27">
        <v>3895.03927842132</v>
      </c>
      <c r="AA10" s="27">
        <v>1567.7893812319301</v>
      </c>
      <c r="AB10" s="27">
        <v>3413.2142449406902</v>
      </c>
      <c r="AC10" s="27">
        <v>31354.498062088001</v>
      </c>
      <c r="AD10" s="27">
        <v>0</v>
      </c>
      <c r="AE10" s="27">
        <v>22292.115485022299</v>
      </c>
      <c r="AF10" s="27">
        <v>0</v>
      </c>
      <c r="AG10" s="27">
        <v>18980.236317436898</v>
      </c>
      <c r="AH10" s="27">
        <v>2108.90861879969</v>
      </c>
      <c r="AI10" s="27">
        <v>21089.1449362366</v>
      </c>
      <c r="AJ10" s="27">
        <v>0</v>
      </c>
      <c r="AK10" s="27">
        <v>23784.989093597698</v>
      </c>
      <c r="AL10" s="27">
        <v>72.168551449814501</v>
      </c>
      <c r="AM10" s="27">
        <v>40839.012633376798</v>
      </c>
      <c r="AN10" s="27">
        <v>458.30728717626403</v>
      </c>
      <c r="AO10" s="27">
        <v>4930.3913407959699</v>
      </c>
      <c r="AP10" s="27">
        <v>11274.080359684</v>
      </c>
      <c r="AQ10" s="27">
        <v>51.557146820328697</v>
      </c>
      <c r="AR10" s="27">
        <v>0</v>
      </c>
      <c r="AS10" s="27">
        <v>3492.8666355814898</v>
      </c>
      <c r="AT10" s="27">
        <v>140174.29472342401</v>
      </c>
      <c r="AU10" s="27">
        <v>118804.437092401</v>
      </c>
      <c r="AV10" s="27">
        <v>21369.857631023398</v>
      </c>
      <c r="AW10" s="27">
        <v>37.305222233612803</v>
      </c>
      <c r="AX10" s="27">
        <v>1.9006916551750701</v>
      </c>
      <c r="AY10" s="27">
        <v>1627.5971149434699</v>
      </c>
      <c r="AZ10" s="27">
        <v>681.13492381377603</v>
      </c>
      <c r="BA10" s="27">
        <v>38395.466068442503</v>
      </c>
      <c r="BB10" s="27">
        <v>1044.45914469485</v>
      </c>
      <c r="BC10" s="27">
        <v>157.18108973252399</v>
      </c>
      <c r="BD10" s="27">
        <v>54860.995389804702</v>
      </c>
      <c r="BE10" s="27">
        <v>3919.6621923247499</v>
      </c>
      <c r="BF10" s="27">
        <v>216.02630248074999</v>
      </c>
      <c r="BG10" s="27">
        <v>1496.8819101947199</v>
      </c>
      <c r="BH10" s="27">
        <v>6.1179128969283996</v>
      </c>
      <c r="BI10" s="27">
        <v>10955.978689912199</v>
      </c>
      <c r="BJ10" s="27">
        <v>7154.4566125951296</v>
      </c>
      <c r="BK10" s="27">
        <v>0</v>
      </c>
      <c r="BL10" s="27">
        <v>3448.80778810422</v>
      </c>
      <c r="BM10" s="27">
        <v>10422.0246275351</v>
      </c>
      <c r="BN10" s="27">
        <v>63147.382101201001</v>
      </c>
      <c r="BO10" s="27">
        <v>320413.313872142</v>
      </c>
      <c r="BP10" s="27">
        <v>2351.6018238033598</v>
      </c>
      <c r="BR10" s="24">
        <f t="shared" si="0"/>
        <v>9.8638997738187226E-7</v>
      </c>
      <c r="BS10" s="24">
        <f t="shared" si="1"/>
        <v>-2.411473603896953E-6</v>
      </c>
      <c r="BT10" s="24">
        <f t="shared" si="2"/>
        <v>8.3219358861303722E-7</v>
      </c>
      <c r="BU10" s="24">
        <f t="shared" si="3"/>
        <v>4.1275058531796401E-5</v>
      </c>
      <c r="BV10" s="24">
        <f t="shared" si="3"/>
        <v>4.8184885732842537E-5</v>
      </c>
      <c r="BW10" s="24">
        <f t="shared" si="4"/>
        <v>-4.7788371150718715E-6</v>
      </c>
      <c r="BX10" s="24">
        <f t="shared" si="5"/>
        <v>1.3507014466564988E-6</v>
      </c>
    </row>
    <row r="11" spans="1:76" x14ac:dyDescent="0.3">
      <c r="A11" s="6" t="s">
        <v>126</v>
      </c>
      <c r="B11" s="89">
        <v>3108372.5558000002</v>
      </c>
      <c r="C11" s="89">
        <v>52012.515821000001</v>
      </c>
      <c r="D11" s="89">
        <v>73558.368833</v>
      </c>
      <c r="E11" s="89">
        <v>345734.17868999997</v>
      </c>
      <c r="F11" s="89">
        <v>293211.25332999998</v>
      </c>
      <c r="G11" s="89">
        <v>32173.231565999999</v>
      </c>
      <c r="H11" s="89">
        <v>745972.01323000004</v>
      </c>
      <c r="J11" s="29" t="s">
        <v>126</v>
      </c>
      <c r="K11" s="27">
        <v>20239.207906680502</v>
      </c>
      <c r="L11" s="27">
        <v>18276.4559917101</v>
      </c>
      <c r="M11" s="27">
        <v>18276.4559917101</v>
      </c>
      <c r="N11" s="27">
        <v>60421.224740869402</v>
      </c>
      <c r="O11" s="27">
        <v>17839.410992110701</v>
      </c>
      <c r="P11" s="27">
        <v>171453.07765723101</v>
      </c>
      <c r="Q11" s="27">
        <v>3108339.3504165001</v>
      </c>
      <c r="R11" s="27">
        <v>40910.151288937297</v>
      </c>
      <c r="S11" s="27">
        <v>21877.710848315299</v>
      </c>
      <c r="T11" s="27">
        <v>9837.4675561802396</v>
      </c>
      <c r="U11" s="27">
        <v>656.68646168042903</v>
      </c>
      <c r="V11" s="27">
        <v>80325.261483141599</v>
      </c>
      <c r="W11" s="27">
        <v>80325.261483141599</v>
      </c>
      <c r="X11" s="27">
        <v>105368234.449994</v>
      </c>
      <c r="Y11" s="27">
        <v>0</v>
      </c>
      <c r="Z11" s="27">
        <v>9076.1546452963903</v>
      </c>
      <c r="AA11" s="27">
        <v>3650.6976421326399</v>
      </c>
      <c r="AB11" s="27">
        <v>7945.2152717945701</v>
      </c>
      <c r="AC11" s="27">
        <v>72959.208803541202</v>
      </c>
      <c r="AD11" s="27">
        <v>0</v>
      </c>
      <c r="AE11" s="27">
        <v>52012.533130056101</v>
      </c>
      <c r="AF11" s="27">
        <v>0</v>
      </c>
      <c r="AG11" s="27">
        <v>66201.359617319395</v>
      </c>
      <c r="AH11" s="27">
        <v>7355.8566894512096</v>
      </c>
      <c r="AI11" s="27">
        <v>73557.216306770701</v>
      </c>
      <c r="AJ11" s="27">
        <v>0</v>
      </c>
      <c r="AK11" s="27">
        <v>55365.056077039902</v>
      </c>
      <c r="AL11" s="27">
        <v>178.105973940155</v>
      </c>
      <c r="AM11" s="27">
        <v>95098.446668876801</v>
      </c>
      <c r="AN11" s="27">
        <v>1130.98166624227</v>
      </c>
      <c r="AO11" s="27">
        <v>12171.5560626112</v>
      </c>
      <c r="AP11" s="27">
        <v>27826.508775167102</v>
      </c>
      <c r="AQ11" s="27">
        <v>127.228769314858</v>
      </c>
      <c r="AR11" s="27">
        <v>0</v>
      </c>
      <c r="AS11" s="27">
        <v>8623.2857391711696</v>
      </c>
      <c r="AT11" s="27">
        <v>345750.938954007</v>
      </c>
      <c r="AU11" s="27">
        <v>293228.28559840698</v>
      </c>
      <c r="AV11" s="27">
        <v>52522.653355599999</v>
      </c>
      <c r="AW11" s="27">
        <v>92.103338626520596</v>
      </c>
      <c r="AX11" s="27">
        <v>4.6903054457470104</v>
      </c>
      <c r="AY11" s="27">
        <v>4017.7147058538199</v>
      </c>
      <c r="AZ11" s="27">
        <v>1681.1809091728701</v>
      </c>
      <c r="BA11" s="27">
        <v>94763.012493041504</v>
      </c>
      <c r="BB11" s="27">
        <v>2578.40282154136</v>
      </c>
      <c r="BC11" s="27">
        <v>388.07470331299498</v>
      </c>
      <c r="BD11" s="27">
        <v>135402.46274343101</v>
      </c>
      <c r="BE11" s="27">
        <v>9130.2668426118707</v>
      </c>
      <c r="BF11" s="27">
        <v>533.09225926575004</v>
      </c>
      <c r="BG11" s="27">
        <v>3694.7869414617699</v>
      </c>
      <c r="BH11" s="27">
        <v>15.097390806175101</v>
      </c>
      <c r="BI11" s="27">
        <v>32172.643654628198</v>
      </c>
      <c r="BJ11" s="27">
        <v>16669.652446427601</v>
      </c>
      <c r="BK11" s="27">
        <v>0</v>
      </c>
      <c r="BL11" s="27">
        <v>8025.0070889458802</v>
      </c>
      <c r="BM11" s="27">
        <v>24264.357596006201</v>
      </c>
      <c r="BN11" s="27">
        <v>146941.38953562401</v>
      </c>
      <c r="BO11" s="27">
        <v>745963.97182933998</v>
      </c>
      <c r="BP11" s="27">
        <v>5476.3340577982999</v>
      </c>
      <c r="BR11" s="24">
        <f t="shared" si="0"/>
        <v>-1.0682562306801164E-5</v>
      </c>
      <c r="BS11" s="24">
        <f t="shared" si="1"/>
        <v>3.3278636549271107E-7</v>
      </c>
      <c r="BT11" s="24">
        <f t="shared" si="2"/>
        <v>-1.5668186333990423E-5</v>
      </c>
      <c r="BU11" s="24">
        <f t="shared" si="3"/>
        <v>4.8477313034339501E-5</v>
      </c>
      <c r="BV11" s="24">
        <f t="shared" si="3"/>
        <v>5.8088726860113456E-5</v>
      </c>
      <c r="BW11" s="24">
        <f t="shared" si="4"/>
        <v>-1.8273308063385178E-5</v>
      </c>
      <c r="BX11" s="24">
        <f t="shared" si="5"/>
        <v>-1.0779761864313886E-5</v>
      </c>
    </row>
    <row r="12" spans="1:76" x14ac:dyDescent="0.3">
      <c r="A12" s="6" t="s">
        <v>73</v>
      </c>
      <c r="B12" s="89">
        <v>894762.33530999999</v>
      </c>
      <c r="C12" s="89">
        <v>15048.02455</v>
      </c>
      <c r="D12" s="89">
        <v>19624.109443000001</v>
      </c>
      <c r="E12" s="89">
        <v>98522.760041999994</v>
      </c>
      <c r="F12" s="89">
        <v>83573.959189000001</v>
      </c>
      <c r="G12" s="89">
        <v>8580.0868759999994</v>
      </c>
      <c r="H12" s="89">
        <v>215105.13316</v>
      </c>
      <c r="J12" s="29" t="s">
        <v>73</v>
      </c>
      <c r="K12" s="27">
        <v>5576.5224158191404</v>
      </c>
      <c r="L12" s="27">
        <v>5020.6480420243897</v>
      </c>
      <c r="M12" s="27">
        <v>5020.6480420243897</v>
      </c>
      <c r="N12" s="27">
        <v>16616.030586114099</v>
      </c>
      <c r="O12" s="27">
        <v>4912.9259199868802</v>
      </c>
      <c r="P12" s="27">
        <v>47239.777163832397</v>
      </c>
      <c r="Q12" s="27">
        <v>853462.70021792594</v>
      </c>
      <c r="R12" s="27">
        <v>11260.559425384101</v>
      </c>
      <c r="S12" s="27">
        <v>6027.9699018238198</v>
      </c>
      <c r="T12" s="27">
        <v>2708.7745794768398</v>
      </c>
      <c r="U12" s="27">
        <v>180.93199446419001</v>
      </c>
      <c r="V12" s="27">
        <v>22121.4470690491</v>
      </c>
      <c r="W12" s="27">
        <v>22121.4470690491</v>
      </c>
      <c r="X12" s="27">
        <v>34625301.561851203</v>
      </c>
      <c r="Y12" s="27">
        <v>0</v>
      </c>
      <c r="Z12" s="27">
        <v>2496.9315721774201</v>
      </c>
      <c r="AA12" s="27">
        <v>1005.09168296217</v>
      </c>
      <c r="AB12" s="27">
        <v>2188.2268038940001</v>
      </c>
      <c r="AC12" s="27">
        <v>20102.1561987446</v>
      </c>
      <c r="AD12" s="27">
        <v>0</v>
      </c>
      <c r="AE12" s="27">
        <v>14373.9603037858</v>
      </c>
      <c r="AF12" s="27">
        <v>0</v>
      </c>
      <c r="AG12" s="27">
        <v>17328.347108576501</v>
      </c>
      <c r="AH12" s="27">
        <v>1925.37110658796</v>
      </c>
      <c r="AI12" s="27">
        <v>19253.718215164499</v>
      </c>
      <c r="AJ12" s="27">
        <v>0</v>
      </c>
      <c r="AK12" s="27">
        <v>15248.6660405821</v>
      </c>
      <c r="AL12" s="27">
        <v>48.694859880840099</v>
      </c>
      <c r="AM12" s="27">
        <v>26181.304426701801</v>
      </c>
      <c r="AN12" s="27">
        <v>309.23105086613998</v>
      </c>
      <c r="AO12" s="27">
        <v>3326.97328571349</v>
      </c>
      <c r="AP12" s="27">
        <v>7607.2421523724497</v>
      </c>
      <c r="AQ12" s="27">
        <v>34.786949474473197</v>
      </c>
      <c r="AR12" s="27">
        <v>0</v>
      </c>
      <c r="AS12" s="27">
        <v>2356.9851967018799</v>
      </c>
      <c r="AT12" s="27">
        <v>94497.711681074405</v>
      </c>
      <c r="AU12" s="27">
        <v>80163.477611066701</v>
      </c>
      <c r="AV12" s="27">
        <v>14334.2340700077</v>
      </c>
      <c r="AW12" s="27">
        <v>25.173637312676</v>
      </c>
      <c r="AX12" s="27">
        <v>1.2824415725568601</v>
      </c>
      <c r="AY12" s="27">
        <v>1098.2596136289701</v>
      </c>
      <c r="AZ12" s="27">
        <v>459.60125017499098</v>
      </c>
      <c r="BA12" s="27">
        <v>25907.241079934</v>
      </c>
      <c r="BB12" s="27">
        <v>704.78914880647199</v>
      </c>
      <c r="BC12" s="27">
        <v>106.066663299106</v>
      </c>
      <c r="BD12" s="27">
        <v>37017.223698473797</v>
      </c>
      <c r="BE12" s="27">
        <v>2512.7759818842801</v>
      </c>
      <c r="BF12" s="27">
        <v>145.758517081962</v>
      </c>
      <c r="BG12" s="27">
        <v>1010.0401313293301</v>
      </c>
      <c r="BH12" s="27">
        <v>4.1279344434707301</v>
      </c>
      <c r="BI12" s="27">
        <v>8328.7679566835795</v>
      </c>
      <c r="BJ12" s="27">
        <v>4586.4222241582002</v>
      </c>
      <c r="BK12" s="27">
        <v>0</v>
      </c>
      <c r="BL12" s="27">
        <v>2211.1253832564198</v>
      </c>
      <c r="BM12" s="27">
        <v>6681.54229472919</v>
      </c>
      <c r="BN12" s="27">
        <v>40485.133554263099</v>
      </c>
      <c r="BO12" s="27">
        <v>205415.25619669599</v>
      </c>
      <c r="BP12" s="27">
        <v>1507.5698198382599</v>
      </c>
      <c r="BR12" s="24">
        <f t="shared" si="0"/>
        <v>-4.6157100564325107E-2</v>
      </c>
      <c r="BS12" s="24">
        <f t="shared" si="1"/>
        <v>-4.4794201655804743E-2</v>
      </c>
      <c r="BT12" s="24">
        <f t="shared" si="2"/>
        <v>-1.8874294852020506E-2</v>
      </c>
      <c r="BU12" s="24">
        <f t="shared" si="3"/>
        <v>-4.085399515005185E-2</v>
      </c>
      <c r="BV12" s="24">
        <f t="shared" si="3"/>
        <v>-4.0807945573340595E-2</v>
      </c>
      <c r="BW12" s="24">
        <f t="shared" si="4"/>
        <v>-2.9290952754732907E-2</v>
      </c>
      <c r="BX12" s="24">
        <f t="shared" si="5"/>
        <v>-4.5047167498771218E-2</v>
      </c>
    </row>
    <row r="13" spans="1:76" x14ac:dyDescent="0.3">
      <c r="A13" s="6" t="s">
        <v>86</v>
      </c>
      <c r="B13" s="89">
        <v>152668.39546999999</v>
      </c>
      <c r="C13" s="89">
        <v>2540.3200919999999</v>
      </c>
      <c r="D13" s="89">
        <v>3866.3351259999999</v>
      </c>
      <c r="E13" s="89">
        <v>17123.284533999999</v>
      </c>
      <c r="F13" s="89">
        <v>14511.257958</v>
      </c>
      <c r="G13" s="89">
        <v>1692.579352</v>
      </c>
      <c r="H13" s="89">
        <v>36517.099382</v>
      </c>
      <c r="J13" s="29" t="s">
        <v>86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R13" s="24">
        <f t="shared" si="0"/>
        <v>-1</v>
      </c>
      <c r="BS13" s="24">
        <f t="shared" si="1"/>
        <v>-1</v>
      </c>
      <c r="BT13" s="24">
        <f t="shared" si="2"/>
        <v>-1</v>
      </c>
      <c r="BU13" s="24">
        <f t="shared" si="3"/>
        <v>-1</v>
      </c>
      <c r="BV13" s="24">
        <f t="shared" si="3"/>
        <v>-1</v>
      </c>
      <c r="BW13" s="24">
        <f t="shared" si="4"/>
        <v>-1</v>
      </c>
      <c r="BX13" s="24">
        <f t="shared" si="5"/>
        <v>-1</v>
      </c>
    </row>
    <row r="14" spans="1:76" x14ac:dyDescent="0.3">
      <c r="A14" s="6" t="s">
        <v>180</v>
      </c>
      <c r="B14" s="89">
        <v>1931352.6743999999</v>
      </c>
      <c r="C14" s="89">
        <v>31810.205475999999</v>
      </c>
      <c r="D14" s="89">
        <v>32104.53196</v>
      </c>
      <c r="E14" s="89">
        <v>201610.93411</v>
      </c>
      <c r="F14" s="89">
        <v>170856.72425</v>
      </c>
      <c r="G14" s="89">
        <v>16272.841281999999</v>
      </c>
      <c r="H14" s="89">
        <v>457271.76030999998</v>
      </c>
      <c r="J14" s="29" t="s">
        <v>180</v>
      </c>
      <c r="K14" s="27">
        <v>3498.8581231050998</v>
      </c>
      <c r="L14" s="27">
        <v>3148.9682848625098</v>
      </c>
      <c r="M14" s="27">
        <v>3148.9682848625098</v>
      </c>
      <c r="N14" s="27">
        <v>10422.9911158914</v>
      </c>
      <c r="O14" s="27">
        <v>3082.33353371045</v>
      </c>
      <c r="P14" s="27">
        <v>29639.407729996601</v>
      </c>
      <c r="Q14" s="27">
        <v>542927.33762749599</v>
      </c>
      <c r="R14" s="27">
        <v>7064.3231925058199</v>
      </c>
      <c r="S14" s="27">
        <v>3782.1105036776398</v>
      </c>
      <c r="T14" s="27">
        <v>1699.42600232212</v>
      </c>
      <c r="U14" s="27">
        <v>113.521377577441</v>
      </c>
      <c r="V14" s="27">
        <v>13878.8123262514</v>
      </c>
      <c r="W14" s="27">
        <v>13878.8123262514</v>
      </c>
      <c r="X14" s="27">
        <v>10761504.879150299</v>
      </c>
      <c r="Y14" s="27">
        <v>0</v>
      </c>
      <c r="Z14" s="27">
        <v>1566.35779969344</v>
      </c>
      <c r="AA14" s="27">
        <v>630.56228381214396</v>
      </c>
      <c r="AB14" s="27">
        <v>1372.8843966013501</v>
      </c>
      <c r="AC14" s="27">
        <v>12612.596044550501</v>
      </c>
      <c r="AD14" s="27">
        <v>0</v>
      </c>
      <c r="AE14" s="27">
        <v>8965.1494918897406</v>
      </c>
      <c r="AF14" s="27">
        <v>0</v>
      </c>
      <c r="AG14" s="27">
        <v>9183.2388227318497</v>
      </c>
      <c r="AH14" s="27">
        <v>1020.36168430915</v>
      </c>
      <c r="AI14" s="27">
        <v>10203.600507040999</v>
      </c>
      <c r="AJ14" s="27">
        <v>0</v>
      </c>
      <c r="AK14" s="27">
        <v>9566.9500920705195</v>
      </c>
      <c r="AL14" s="27">
        <v>29.720044379040601</v>
      </c>
      <c r="AM14" s="27">
        <v>16425.301730385701</v>
      </c>
      <c r="AN14" s="27">
        <v>188.74093398810601</v>
      </c>
      <c r="AO14" s="27">
        <v>2030.2609261616899</v>
      </c>
      <c r="AP14" s="27">
        <v>4642.6875866554201</v>
      </c>
      <c r="AQ14" s="27">
        <v>21.232175388702402</v>
      </c>
      <c r="AR14" s="27">
        <v>0</v>
      </c>
      <c r="AS14" s="27">
        <v>1438.3071419831599</v>
      </c>
      <c r="AT14" s="27">
        <v>57730.250369395399</v>
      </c>
      <c r="AU14" s="27">
        <v>48924.280685042198</v>
      </c>
      <c r="AV14" s="27">
        <v>8805.9696843532402</v>
      </c>
      <c r="AW14" s="27">
        <v>15.3615001901486</v>
      </c>
      <c r="AX14" s="27">
        <v>0.78275158650109999</v>
      </c>
      <c r="AY14" s="27">
        <v>670.23012571856896</v>
      </c>
      <c r="AZ14" s="27">
        <v>280.494449202753</v>
      </c>
      <c r="BA14" s="27">
        <v>15811.5791364495</v>
      </c>
      <c r="BB14" s="27">
        <v>430.09836295794099</v>
      </c>
      <c r="BC14" s="27">
        <v>64.723651846095294</v>
      </c>
      <c r="BD14" s="27">
        <v>22592.160583122499</v>
      </c>
      <c r="BE14" s="27">
        <v>1576.3635013308999</v>
      </c>
      <c r="BF14" s="27">
        <v>88.964680192022598</v>
      </c>
      <c r="BG14" s="27">
        <v>616.41714743960699</v>
      </c>
      <c r="BH14" s="27">
        <v>2.5194877803314601</v>
      </c>
      <c r="BI14" s="27">
        <v>4934.9114299729299</v>
      </c>
      <c r="BJ14" s="27">
        <v>2877.1585963739799</v>
      </c>
      <c r="BK14" s="27">
        <v>0</v>
      </c>
      <c r="BL14" s="27">
        <v>1387.31615974893</v>
      </c>
      <c r="BM14" s="27">
        <v>4191.8846464958697</v>
      </c>
      <c r="BN14" s="27">
        <v>25401.342483863798</v>
      </c>
      <c r="BO14" s="27">
        <v>128874.02129609699</v>
      </c>
      <c r="BP14" s="27">
        <v>945.792246734017</v>
      </c>
      <c r="BR14" s="24">
        <f t="shared" si="0"/>
        <v>-0.71888752125700517</v>
      </c>
      <c r="BS14" s="24">
        <f t="shared" si="1"/>
        <v>-0.71816750763670101</v>
      </c>
      <c r="BT14" s="24">
        <f t="shared" si="2"/>
        <v>-0.68217569657287103</v>
      </c>
      <c r="BU14" s="24">
        <f t="shared" si="3"/>
        <v>-0.7136551614909068</v>
      </c>
      <c r="BV14" s="24">
        <f t="shared" si="3"/>
        <v>-0.71365317402752315</v>
      </c>
      <c r="BW14" s="24">
        <f t="shared" si="4"/>
        <v>-0.69673941111736759</v>
      </c>
      <c r="BX14" s="24">
        <f t="shared" si="5"/>
        <v>-0.71816754831147023</v>
      </c>
    </row>
    <row r="15" spans="1:76" s="84" customFormat="1" x14ac:dyDescent="0.3">
      <c r="A15" s="85" t="s">
        <v>88</v>
      </c>
      <c r="B15" s="89">
        <v>108.47972</v>
      </c>
      <c r="C15" s="89">
        <v>1.7656780000000001</v>
      </c>
      <c r="D15" s="89">
        <v>0.71761600000000003</v>
      </c>
      <c r="E15" s="89">
        <v>10.354509999999999</v>
      </c>
      <c r="F15" s="89">
        <v>8.774972</v>
      </c>
      <c r="G15" s="89">
        <v>0.58207200000000003</v>
      </c>
      <c r="H15" s="89">
        <v>25.380762000000001</v>
      </c>
      <c r="J15" s="84" t="s">
        <v>88</v>
      </c>
      <c r="K15" s="87">
        <v>0.26299364041513001</v>
      </c>
      <c r="L15" s="87">
        <v>0.23669923272540799</v>
      </c>
      <c r="M15" s="87">
        <v>0.23669923272540799</v>
      </c>
      <c r="N15" s="87">
        <v>0.78345635675193004</v>
      </c>
      <c r="O15" s="87">
        <v>0.23168556491123601</v>
      </c>
      <c r="P15" s="87">
        <v>2.2278801964318098</v>
      </c>
      <c r="Q15" s="87">
        <v>41.294022277705203</v>
      </c>
      <c r="R15" s="87">
        <v>0.53099653268076497</v>
      </c>
      <c r="S15" s="87">
        <v>0.28428800410059601</v>
      </c>
      <c r="T15" s="87">
        <v>0.127739829263049</v>
      </c>
      <c r="U15" s="87">
        <v>8.5332051685157902E-3</v>
      </c>
      <c r="V15" s="87">
        <v>1.0432188545886401</v>
      </c>
      <c r="W15" s="87">
        <v>1.0432188545886401</v>
      </c>
      <c r="X15" s="87">
        <v>360.55899513329598</v>
      </c>
      <c r="Y15" s="87">
        <v>0</v>
      </c>
      <c r="Z15" s="87">
        <v>0.11773769826441099</v>
      </c>
      <c r="AA15" s="87">
        <v>4.7397361155662801E-2</v>
      </c>
      <c r="AB15" s="87">
        <v>0.103194905779967</v>
      </c>
      <c r="AC15" s="87">
        <v>0.94803786482360197</v>
      </c>
      <c r="AD15" s="87">
        <v>0</v>
      </c>
      <c r="AE15" s="87">
        <v>0.67389286639439505</v>
      </c>
      <c r="AF15" s="87">
        <v>0</v>
      </c>
      <c r="AG15" s="87">
        <v>0.32794303256777801</v>
      </c>
      <c r="AH15" s="87">
        <v>3.64380583894134E-2</v>
      </c>
      <c r="AI15" s="87">
        <v>0.36438109095719101</v>
      </c>
      <c r="AJ15" s="87">
        <v>0</v>
      </c>
      <c r="AK15" s="87">
        <v>0.719113047504092</v>
      </c>
      <c r="AL15" s="87">
        <v>2.0711762209472098E-3</v>
      </c>
      <c r="AM15" s="87">
        <v>1.23462684568197</v>
      </c>
      <c r="AN15" s="87">
        <v>1.31531054856506E-2</v>
      </c>
      <c r="AO15" s="87">
        <v>0.141485915221261</v>
      </c>
      <c r="AP15" s="87">
        <v>0.32354271730683298</v>
      </c>
      <c r="AQ15" s="87">
        <v>1.47968716413961E-3</v>
      </c>
      <c r="AR15" s="87">
        <v>0</v>
      </c>
      <c r="AS15" s="87">
        <v>0.100233359237641</v>
      </c>
      <c r="AT15" s="87">
        <v>4.0231557951244703</v>
      </c>
      <c r="AU15" s="87">
        <v>3.4094637697933701</v>
      </c>
      <c r="AV15" s="87">
        <v>0.61369202533110601</v>
      </c>
      <c r="AW15" s="87">
        <v>1.0705203459051901E-3</v>
      </c>
      <c r="AX15" s="87">
        <v>5.45489618986204E-5</v>
      </c>
      <c r="AY15" s="87">
        <v>4.6707562404581203E-2</v>
      </c>
      <c r="AZ15" s="87">
        <v>1.9547280874353E-2</v>
      </c>
      <c r="BA15" s="87">
        <v>1.10188693596124</v>
      </c>
      <c r="BB15" s="87">
        <v>2.9972938265072701E-2</v>
      </c>
      <c r="BC15" s="87">
        <v>4.5105132911148196E-3</v>
      </c>
      <c r="BD15" s="87">
        <v>1.5744150311127201</v>
      </c>
      <c r="BE15" s="87">
        <v>0.118488086112534</v>
      </c>
      <c r="BF15" s="87">
        <v>6.1997277291842299E-3</v>
      </c>
      <c r="BG15" s="87">
        <v>4.2957169706289197E-2</v>
      </c>
      <c r="BH15" s="87">
        <v>1.7558050452774201E-4</v>
      </c>
      <c r="BI15" s="87">
        <v>0.24946303124500499</v>
      </c>
      <c r="BJ15" s="87">
        <v>0.21626435304155101</v>
      </c>
      <c r="BK15" s="87">
        <v>0</v>
      </c>
      <c r="BL15" s="87">
        <v>0.104279600742957</v>
      </c>
      <c r="BM15" s="87">
        <v>0.315086294592613</v>
      </c>
      <c r="BN15" s="87">
        <v>1.9093216223813201</v>
      </c>
      <c r="BO15" s="87">
        <v>9.6869510629033702</v>
      </c>
      <c r="BP15" s="87">
        <v>7.1091468884516396E-2</v>
      </c>
      <c r="BQ15" s="87"/>
      <c r="BR15" s="86">
        <f t="shared" ref="BR15" si="6">IF(B15&lt;&gt;0,(Q15-B15)/B15,"")</f>
        <v>-0.61933878260650754</v>
      </c>
      <c r="BS15" s="86">
        <f t="shared" ref="BS15" si="7">IF(C15&lt;&gt;0,(AE15-C15)/C15,"")</f>
        <v>-0.6183376207924689</v>
      </c>
      <c r="BT15" s="86">
        <f t="shared" ref="BT15" si="8">IF(D15&lt;&gt;0,(AI15-D15)/D15,"")</f>
        <v>-0.49223388141124086</v>
      </c>
      <c r="BU15" s="86">
        <f t="shared" ref="BU15" si="9">IF(E15&lt;&gt;0,(AT15-E15)/E15,"")</f>
        <v>-0.61145860160215493</v>
      </c>
      <c r="BV15" s="86">
        <f t="shared" ref="BV15" si="10">IF(F15&lt;&gt;0,(AU15-F15)/F15,"")</f>
        <v>-0.61145588045256782</v>
      </c>
      <c r="BW15" s="86">
        <f t="shared" ref="BW15" si="11">IF(G15&lt;&gt;0,(BI15-G15)/G15,"")</f>
        <v>-0.5714223820334855</v>
      </c>
      <c r="BX15" s="86">
        <f t="shared" ref="BX15" si="12">IF(H15&lt;&gt;0,(BO15-H15)/H15,"")</f>
        <v>-0.61833490015377124</v>
      </c>
    </row>
    <row r="16" spans="1:76" s="15" customFormat="1" x14ac:dyDescent="0.3">
      <c r="A16" s="13" t="s">
        <v>479</v>
      </c>
      <c r="B16" s="90">
        <v>1.2278519999999999</v>
      </c>
      <c r="C16" s="90">
        <v>1.9928000000000001E-2</v>
      </c>
      <c r="D16" s="90">
        <v>5.3460000000000001E-3</v>
      </c>
      <c r="E16" s="90">
        <v>0.114708</v>
      </c>
      <c r="F16" s="90">
        <v>9.7212000000000007E-2</v>
      </c>
      <c r="G16" s="90">
        <v>5.7359999999999998E-3</v>
      </c>
      <c r="H16" s="90">
        <v>0.28649400000000003</v>
      </c>
      <c r="J16" s="15" t="s">
        <v>479</v>
      </c>
      <c r="K16" s="41">
        <v>7.7779707174391102E-3</v>
      </c>
      <c r="L16" s="41">
        <v>7.0005555938424903E-3</v>
      </c>
      <c r="M16" s="41">
        <v>7.0005555938424903E-3</v>
      </c>
      <c r="N16" s="41">
        <v>2.3171113775029301E-2</v>
      </c>
      <c r="O16" s="41">
        <v>6.8522023135303102E-3</v>
      </c>
      <c r="P16" s="41">
        <v>6.5890616037522595E-2</v>
      </c>
      <c r="Q16" s="41">
        <v>1.2278502400282101</v>
      </c>
      <c r="R16" s="41">
        <v>1.5704280821442099E-2</v>
      </c>
      <c r="S16" s="41">
        <v>8.4079610750839098E-3</v>
      </c>
      <c r="T16" s="41">
        <v>3.77780672663238E-3</v>
      </c>
      <c r="U16" s="41">
        <v>2.5236475541372402E-4</v>
      </c>
      <c r="V16" s="41">
        <v>3.0853549042367302E-2</v>
      </c>
      <c r="W16" s="41">
        <v>3.0853549042367302E-2</v>
      </c>
      <c r="X16" s="41">
        <v>4.9442603217645704</v>
      </c>
      <c r="Y16" s="41">
        <v>0</v>
      </c>
      <c r="Z16" s="41">
        <v>3.4820999410263599E-3</v>
      </c>
      <c r="AA16" s="41">
        <v>1.4017902464216201E-3</v>
      </c>
      <c r="AB16" s="41">
        <v>3.05199697084938E-3</v>
      </c>
      <c r="AC16" s="41">
        <v>2.80385557477251E-2</v>
      </c>
      <c r="AD16" s="41">
        <v>0</v>
      </c>
      <c r="AE16" s="41">
        <v>1.9928781891234901E-2</v>
      </c>
      <c r="AF16" s="41">
        <v>0</v>
      </c>
      <c r="AG16" s="41">
        <v>4.8113895181247403E-3</v>
      </c>
      <c r="AH16" s="41">
        <v>5.3458644047245005E-4</v>
      </c>
      <c r="AI16" s="41">
        <v>5.3459759585971897E-3</v>
      </c>
      <c r="AJ16" s="41">
        <v>0</v>
      </c>
      <c r="AK16" s="41">
        <v>2.1267840462529601E-2</v>
      </c>
      <c r="AL16" s="41">
        <v>5.9056752481577603E-5</v>
      </c>
      <c r="AM16" s="41">
        <v>3.6513816366011302E-2</v>
      </c>
      <c r="AN16" s="41">
        <v>3.7504478138417101E-4</v>
      </c>
      <c r="AO16" s="41">
        <v>4.0342840765665196E-3</v>
      </c>
      <c r="AP16" s="41">
        <v>9.2254170869227308E-3</v>
      </c>
      <c r="AQ16" s="41">
        <v>4.2189961253768497E-5</v>
      </c>
      <c r="AR16" s="41">
        <v>0</v>
      </c>
      <c r="AS16" s="41">
        <v>2.8580576177956998E-3</v>
      </c>
      <c r="AT16" s="41">
        <v>0.114712675297761</v>
      </c>
      <c r="AU16" s="41">
        <v>9.7216629838456303E-2</v>
      </c>
      <c r="AV16" s="41">
        <v>1.7496045459305401E-2</v>
      </c>
      <c r="AW16" s="41">
        <v>3.0524644918070703E-5</v>
      </c>
      <c r="AX16" s="41">
        <v>1.5553497908364799E-6</v>
      </c>
      <c r="AY16" s="41">
        <v>1.33177135865341E-3</v>
      </c>
      <c r="AZ16" s="41">
        <v>5.5736371302435501E-4</v>
      </c>
      <c r="BA16" s="41">
        <v>3.1418927782095103E-2</v>
      </c>
      <c r="BB16" s="41">
        <v>8.5463604446722502E-4</v>
      </c>
      <c r="BC16" s="41">
        <v>1.28615332043629E-4</v>
      </c>
      <c r="BD16" s="41">
        <v>4.4892519166432401E-2</v>
      </c>
      <c r="BE16" s="41">
        <v>3.5043727010477402E-3</v>
      </c>
      <c r="BF16" s="41">
        <v>1.7677728357501501E-4</v>
      </c>
      <c r="BG16" s="41">
        <v>1.22488246609015E-3</v>
      </c>
      <c r="BH16" s="41">
        <v>5.0064209615458799E-6</v>
      </c>
      <c r="BI16" s="41">
        <v>5.7360242949343297E-3</v>
      </c>
      <c r="BJ16" s="41">
        <v>6.3961228865556602E-3</v>
      </c>
      <c r="BK16" s="41">
        <v>0</v>
      </c>
      <c r="BL16" s="41">
        <v>3.08407219541769E-3</v>
      </c>
      <c r="BM16" s="41">
        <v>9.3188179312929508E-3</v>
      </c>
      <c r="BN16" s="41">
        <v>5.6469124820185498E-2</v>
      </c>
      <c r="BO16" s="41">
        <v>0.28649393453374999</v>
      </c>
      <c r="BP16" s="41">
        <v>2.1025160320111099E-3</v>
      </c>
      <c r="BQ16" s="41"/>
      <c r="BR16" s="78">
        <f t="shared" si="0"/>
        <v>-1.4333745352541433E-6</v>
      </c>
      <c r="BS16" s="78">
        <f t="shared" si="1"/>
        <v>3.9235810663396308E-5</v>
      </c>
      <c r="BT16" s="78">
        <f t="shared" si="2"/>
        <v>-4.4970824561125618E-6</v>
      </c>
      <c r="BU16" s="78">
        <f t="shared" si="3"/>
        <v>4.075825366140173E-5</v>
      </c>
      <c r="BV16" s="78">
        <f t="shared" si="3"/>
        <v>4.762620310554764E-5</v>
      </c>
      <c r="BW16" s="78">
        <f t="shared" si="4"/>
        <v>4.2355185372979254E-6</v>
      </c>
      <c r="BX16" s="78">
        <f t="shared" si="5"/>
        <v>-2.2850827602714242E-7</v>
      </c>
    </row>
    <row r="17" spans="1:76" x14ac:dyDescent="0.3">
      <c r="A17" s="29" t="s">
        <v>181</v>
      </c>
      <c r="B17" s="89">
        <v>3074.1307357999999</v>
      </c>
      <c r="C17" s="89">
        <v>59.170986845000002</v>
      </c>
      <c r="D17" s="89">
        <v>161.32133578</v>
      </c>
      <c r="E17" s="89">
        <v>258.80704692</v>
      </c>
      <c r="F17" s="89">
        <v>211.00164555000001</v>
      </c>
      <c r="G17" s="89">
        <v>15.246944554000001</v>
      </c>
      <c r="H17" s="89">
        <v>1431.1220566</v>
      </c>
      <c r="J17" s="29" t="s">
        <v>181</v>
      </c>
      <c r="K17" s="27">
        <v>1.43083811983862</v>
      </c>
      <c r="L17" s="27">
        <v>172.62529693168199</v>
      </c>
      <c r="M17" s="27">
        <v>172.62529693168199</v>
      </c>
      <c r="N17" s="27">
        <v>367.56656524942503</v>
      </c>
      <c r="O17" s="27">
        <v>26.8991105171425</v>
      </c>
      <c r="P17" s="27">
        <v>12.1208848777702</v>
      </c>
      <c r="Q17" s="27">
        <v>3074.1297887420901</v>
      </c>
      <c r="R17" s="27">
        <v>133.69999116449</v>
      </c>
      <c r="S17" s="27">
        <v>1.5466733940822399</v>
      </c>
      <c r="T17" s="27">
        <v>20.268296240508199</v>
      </c>
      <c r="U17" s="27">
        <v>4.6424044584687699E-2</v>
      </c>
      <c r="V17" s="27">
        <v>121.876418543781</v>
      </c>
      <c r="W17" s="27">
        <v>121.876418543781</v>
      </c>
      <c r="X17" s="27">
        <v>520107.18871453998</v>
      </c>
      <c r="Y17" s="27">
        <v>0</v>
      </c>
      <c r="Z17" s="27">
        <v>43.818294512904203</v>
      </c>
      <c r="AA17" s="27">
        <v>9.3045802258510601</v>
      </c>
      <c r="AB17" s="27">
        <v>11.024062626498401</v>
      </c>
      <c r="AC17" s="27">
        <v>5.1578509141795701</v>
      </c>
      <c r="AD17" s="27">
        <v>0</v>
      </c>
      <c r="AE17" s="27">
        <v>59.170974288596</v>
      </c>
      <c r="AF17" s="27">
        <v>0</v>
      </c>
      <c r="AG17" s="27">
        <v>145.18912269052001</v>
      </c>
      <c r="AH17" s="27">
        <v>16.132140019510899</v>
      </c>
      <c r="AI17" s="27">
        <v>161.32126271003099</v>
      </c>
      <c r="AJ17" s="27">
        <v>0</v>
      </c>
      <c r="AK17" s="27">
        <v>72.624137986518704</v>
      </c>
      <c r="AL17" s="27">
        <v>8.3685085622006494E-2</v>
      </c>
      <c r="AM17" s="27">
        <v>241.931666536417</v>
      </c>
      <c r="AN17" s="27">
        <v>0.30350875499484598</v>
      </c>
      <c r="AO17" s="27">
        <v>15.847332219999201</v>
      </c>
      <c r="AP17" s="27">
        <v>22.064454747377798</v>
      </c>
      <c r="AQ17" s="27">
        <v>4.3241826639549799E-2</v>
      </c>
      <c r="AR17" s="27">
        <v>0</v>
      </c>
      <c r="AS17" s="27">
        <v>12.1365370018243</v>
      </c>
      <c r="AT17" s="27">
        <v>258.80231248310901</v>
      </c>
      <c r="AU17" s="27">
        <v>210.99692604043199</v>
      </c>
      <c r="AV17" s="27">
        <v>47.805386442676998</v>
      </c>
      <c r="AW17" s="27">
        <v>0.13745173399030999</v>
      </c>
      <c r="AX17" s="27">
        <v>1.0606687720806599E-3</v>
      </c>
      <c r="AY17" s="27">
        <v>4.3667584638193899</v>
      </c>
      <c r="AZ17" s="27">
        <v>1.32793285823729</v>
      </c>
      <c r="BA17" s="27">
        <v>60.743172528205399</v>
      </c>
      <c r="BB17" s="27">
        <v>3.1875782348694002</v>
      </c>
      <c r="BC17" s="27">
        <v>0.59418807960889997</v>
      </c>
      <c r="BD17" s="27">
        <v>86.789917051097504</v>
      </c>
      <c r="BE17" s="27">
        <v>33.313476245375298</v>
      </c>
      <c r="BF17" s="27">
        <v>0.142258584742913</v>
      </c>
      <c r="BG17" s="27">
        <v>3.22298708091513</v>
      </c>
      <c r="BH17" s="27">
        <v>4.8611197164855997E-3</v>
      </c>
      <c r="BI17" s="27">
        <v>15.2469462153805</v>
      </c>
      <c r="BJ17" s="27">
        <v>75.718029497201798</v>
      </c>
      <c r="BK17" s="27">
        <v>0</v>
      </c>
      <c r="BL17" s="27">
        <v>0.757006027134972</v>
      </c>
      <c r="BM17" s="27">
        <v>45.660442658163603</v>
      </c>
      <c r="BN17" s="27">
        <v>17.5849144441144</v>
      </c>
      <c r="BO17" s="27">
        <v>1431.1216414513001</v>
      </c>
      <c r="BP17" s="27">
        <v>15.2639311221873</v>
      </c>
      <c r="BR17" s="24">
        <f t="shared" si="0"/>
        <v>-3.0807340064261073E-7</v>
      </c>
      <c r="BS17" s="24">
        <f t="shared" si="1"/>
        <v>-2.1220541808397148E-7</v>
      </c>
      <c r="BT17" s="24">
        <f t="shared" si="2"/>
        <v>-4.529467144066695E-7</v>
      </c>
      <c r="BU17" s="24">
        <f t="shared" si="3"/>
        <v>-1.8293307494298693E-5</v>
      </c>
      <c r="BV17" s="24">
        <f t="shared" si="3"/>
        <v>-2.2367169486842304E-5</v>
      </c>
      <c r="BW17" s="24">
        <f t="shared" si="4"/>
        <v>1.089648154721028E-7</v>
      </c>
      <c r="BX17" s="24">
        <f t="shared" si="5"/>
        <v>-2.9008615857988358E-7</v>
      </c>
    </row>
    <row r="18" spans="1:76" x14ac:dyDescent="0.3">
      <c r="A18" s="29" t="s">
        <v>90</v>
      </c>
      <c r="B18" s="89">
        <v>15788.142963</v>
      </c>
      <c r="C18" s="89">
        <v>318.35340036999997</v>
      </c>
      <c r="D18" s="89">
        <v>809.34155274</v>
      </c>
      <c r="E18" s="89">
        <v>1253.9635903999999</v>
      </c>
      <c r="F18" s="89">
        <v>1031.5047368999999</v>
      </c>
      <c r="G18" s="89">
        <v>72.589446108000004</v>
      </c>
      <c r="H18" s="89">
        <v>7831.7496354000004</v>
      </c>
      <c r="J18" s="29" t="s">
        <v>336</v>
      </c>
      <c r="K18" s="27">
        <v>7.2840467437491796</v>
      </c>
      <c r="L18" s="27">
        <v>946.69784162673398</v>
      </c>
      <c r="M18" s="27">
        <v>946.69784162673398</v>
      </c>
      <c r="N18" s="27">
        <v>2015.17648899867</v>
      </c>
      <c r="O18" s="27">
        <v>147.09786217855401</v>
      </c>
      <c r="P18" s="27">
        <v>61.7043549140473</v>
      </c>
      <c r="Q18" s="27">
        <v>15788.4991316214</v>
      </c>
      <c r="R18" s="27">
        <v>732.47703338502401</v>
      </c>
      <c r="S18" s="27">
        <v>7.8737204021838902</v>
      </c>
      <c r="T18" s="27">
        <v>110.93826513088899</v>
      </c>
      <c r="U18" s="27">
        <v>0.236332443381052</v>
      </c>
      <c r="V18" s="27">
        <v>666.495795245517</v>
      </c>
      <c r="W18" s="27">
        <v>666.495795245517</v>
      </c>
      <c r="X18" s="27">
        <v>2542722.7121689599</v>
      </c>
      <c r="Y18" s="27">
        <v>0</v>
      </c>
      <c r="Z18" s="27">
        <v>240.180506715955</v>
      </c>
      <c r="AA18" s="27">
        <v>50.952669825850101</v>
      </c>
      <c r="AB18" s="27">
        <v>60.267299353183702</v>
      </c>
      <c r="AC18" s="27">
        <v>26.257315800281699</v>
      </c>
      <c r="AD18" s="27">
        <v>0</v>
      </c>
      <c r="AE18" s="27">
        <v>318.35966277109901</v>
      </c>
      <c r="AF18" s="27">
        <v>0</v>
      </c>
      <c r="AG18" s="27">
        <v>728.42130461592706</v>
      </c>
      <c r="AH18" s="27">
        <v>80.935688308999801</v>
      </c>
      <c r="AI18" s="27">
        <v>809.356992924927</v>
      </c>
      <c r="AJ18" s="27">
        <v>0</v>
      </c>
      <c r="AK18" s="27">
        <v>396.94367277090601</v>
      </c>
      <c r="AL18" s="27">
        <v>0.41057273444776898</v>
      </c>
      <c r="AM18" s="27">
        <v>1324.83537276013</v>
      </c>
      <c r="AN18" s="27">
        <v>1.5004220153551899</v>
      </c>
      <c r="AO18" s="27">
        <v>77.244367686855497</v>
      </c>
      <c r="AP18" s="27">
        <v>107.80326406411</v>
      </c>
      <c r="AQ18" s="27">
        <v>0.21297495053379401</v>
      </c>
      <c r="AR18" s="27">
        <v>0</v>
      </c>
      <c r="AS18" s="27">
        <v>59.140546652557099</v>
      </c>
      <c r="AT18" s="27">
        <v>1254.00136701102</v>
      </c>
      <c r="AU18" s="27">
        <v>1031.5314340535799</v>
      </c>
      <c r="AV18" s="27">
        <v>222.469932957445</v>
      </c>
      <c r="AW18" s="27">
        <v>0.66966223206953301</v>
      </c>
      <c r="AX18" s="27">
        <v>5.2608110804301198E-3</v>
      </c>
      <c r="AY18" s="27">
        <v>21.3003667190264</v>
      </c>
      <c r="AZ18" s="27">
        <v>6.4882114860805604</v>
      </c>
      <c r="BA18" s="27">
        <v>297.20640145064101</v>
      </c>
      <c r="BB18" s="27">
        <v>15.540204038867399</v>
      </c>
      <c r="BC18" s="27">
        <v>2.8946389231523901</v>
      </c>
      <c r="BD18" s="27">
        <v>424.64892860882799</v>
      </c>
      <c r="BE18" s="27">
        <v>182.53813691445001</v>
      </c>
      <c r="BF18" s="27">
        <v>0.70333787242954804</v>
      </c>
      <c r="BG18" s="27">
        <v>15.7383130320717</v>
      </c>
      <c r="BH18" s="27">
        <v>2.3960775475784998E-2</v>
      </c>
      <c r="BI18" s="27">
        <v>72.593020337858306</v>
      </c>
      <c r="BJ18" s="27">
        <v>415.004199765397</v>
      </c>
      <c r="BK18" s="27">
        <v>0</v>
      </c>
      <c r="BL18" s="27">
        <v>3.9288937863017899</v>
      </c>
      <c r="BM18" s="27">
        <v>249.86273905220099</v>
      </c>
      <c r="BN18" s="27">
        <v>92.372850454074893</v>
      </c>
      <c r="BO18" s="27">
        <v>7831.7868616654796</v>
      </c>
      <c r="BP18" s="27">
        <v>83.601192360038397</v>
      </c>
      <c r="BR18" s="24">
        <f t="shared" si="0"/>
        <v>2.2559247293013922E-5</v>
      </c>
      <c r="BS18" s="24">
        <f t="shared" si="1"/>
        <v>1.9671224154533434E-5</v>
      </c>
      <c r="BT18" s="24">
        <f t="shared" si="2"/>
        <v>1.9077464730099866E-5</v>
      </c>
      <c r="BU18" s="24">
        <f t="shared" si="3"/>
        <v>3.0125763865269154E-5</v>
      </c>
      <c r="BV18" s="24">
        <f t="shared" si="3"/>
        <v>2.5881755676905682E-5</v>
      </c>
      <c r="BW18" s="24">
        <f t="shared" si="4"/>
        <v>4.9238974120065365E-5</v>
      </c>
      <c r="BX18" s="24">
        <f t="shared" si="5"/>
        <v>4.7532501946797899E-6</v>
      </c>
    </row>
    <row r="19" spans="1:76" x14ac:dyDescent="0.3">
      <c r="A19" s="29" t="s">
        <v>91</v>
      </c>
      <c r="B19" s="88"/>
      <c r="C19" s="88"/>
      <c r="D19" s="88"/>
      <c r="E19" s="88"/>
      <c r="F19" s="88"/>
      <c r="G19" s="88"/>
      <c r="H19" s="88"/>
      <c r="BR19" s="24" t="str">
        <f t="shared" si="0"/>
        <v/>
      </c>
      <c r="BS19" s="24" t="str">
        <f t="shared" si="1"/>
        <v/>
      </c>
      <c r="BT19" s="24" t="str">
        <f t="shared" si="2"/>
        <v/>
      </c>
      <c r="BU19" s="24" t="str">
        <f t="shared" si="3"/>
        <v/>
      </c>
      <c r="BV19" s="24" t="str">
        <f t="shared" si="3"/>
        <v/>
      </c>
      <c r="BW19" s="24" t="str">
        <f t="shared" si="4"/>
        <v/>
      </c>
      <c r="BX19" s="24" t="str">
        <f t="shared" si="5"/>
        <v/>
      </c>
    </row>
    <row r="20" spans="1:76" x14ac:dyDescent="0.3">
      <c r="A20" s="29" t="s">
        <v>183</v>
      </c>
      <c r="B20" s="89">
        <v>1283550.6287</v>
      </c>
      <c r="C20" s="89">
        <v>21096.894973999999</v>
      </c>
      <c r="D20" s="89">
        <v>64910.199392000002</v>
      </c>
      <c r="E20" s="89">
        <v>219936.56659999999</v>
      </c>
      <c r="F20" s="89">
        <v>130920.59581</v>
      </c>
      <c r="G20" s="89">
        <v>7295.5789562999998</v>
      </c>
      <c r="H20" s="89">
        <v>430766.00096999999</v>
      </c>
      <c r="J20" s="29" t="s">
        <v>183</v>
      </c>
      <c r="K20" s="27">
        <v>9999.6714388649707</v>
      </c>
      <c r="L20" s="27">
        <v>16761.644431323701</v>
      </c>
      <c r="M20" s="27">
        <v>16761.644431323701</v>
      </c>
      <c r="N20" s="27">
        <v>46247.103826516599</v>
      </c>
      <c r="O20" s="27">
        <v>9970.7282861065505</v>
      </c>
      <c r="P20" s="27">
        <v>84709.002904512497</v>
      </c>
      <c r="Q20" s="27">
        <v>1283547.35227941</v>
      </c>
      <c r="R20" s="27">
        <v>26115.685480632001</v>
      </c>
      <c r="S20" s="27">
        <v>10809.1863850954</v>
      </c>
      <c r="T20" s="27">
        <v>5743.6428878084998</v>
      </c>
      <c r="U20" s="27">
        <v>324.44234650118199</v>
      </c>
      <c r="V20" s="27">
        <v>44929.5603610158</v>
      </c>
      <c r="W20" s="27">
        <v>44929.5603610158</v>
      </c>
      <c r="X20" s="27">
        <v>322711418.65267998</v>
      </c>
      <c r="Y20" s="27">
        <v>0</v>
      </c>
      <c r="Z20" s="27">
        <v>6432.6689748246699</v>
      </c>
      <c r="AA20" s="27">
        <v>2211.96788181797</v>
      </c>
      <c r="AB20" s="27">
        <v>4397.6551138796203</v>
      </c>
      <c r="AC20" s="27">
        <v>36046.609403356502</v>
      </c>
      <c r="AD20" s="27">
        <v>0</v>
      </c>
      <c r="AE20" s="27">
        <v>21096.849164293901</v>
      </c>
      <c r="AF20" s="27">
        <v>0</v>
      </c>
      <c r="AG20" s="27">
        <v>58419.0220933987</v>
      </c>
      <c r="AH20" s="27">
        <v>6491.0016556005603</v>
      </c>
      <c r="AI20" s="27">
        <v>64910.023748999301</v>
      </c>
      <c r="AJ20" s="27">
        <v>0</v>
      </c>
      <c r="AK20" s="27">
        <v>30454.975772644</v>
      </c>
      <c r="AL20" s="27">
        <v>77.217892614295806</v>
      </c>
      <c r="AM20" s="27">
        <v>57598.961953249498</v>
      </c>
      <c r="AN20" s="27">
        <v>478.51620111741198</v>
      </c>
      <c r="AO20" s="27">
        <v>5802.2874488665402</v>
      </c>
      <c r="AP20" s="27">
        <v>12530.5469464331</v>
      </c>
      <c r="AQ20" s="27">
        <v>54.303608533981397</v>
      </c>
      <c r="AR20" s="27">
        <v>0</v>
      </c>
      <c r="AS20" s="27">
        <v>4157.8897597402902</v>
      </c>
      <c r="AT20" s="27">
        <v>219941.700650254</v>
      </c>
      <c r="AU20" s="27">
        <v>130925.81994741999</v>
      </c>
      <c r="AV20" s="27">
        <v>89015.8807028335</v>
      </c>
      <c r="AW20" s="27">
        <v>44.814966409276998</v>
      </c>
      <c r="AX20" s="27">
        <v>1.97420733499782</v>
      </c>
      <c r="AY20" s="27">
        <v>1870.4400776247401</v>
      </c>
      <c r="AZ20" s="27">
        <v>756.782386216703</v>
      </c>
      <c r="BA20" s="27">
        <v>41925.548974905898</v>
      </c>
      <c r="BB20" s="27">
        <v>1220.3493391535301</v>
      </c>
      <c r="BC20" s="27">
        <v>189.60573577384901</v>
      </c>
      <c r="BD20" s="27">
        <v>59904.628021847799</v>
      </c>
      <c r="BE20" s="27">
        <v>5985.19682384526</v>
      </c>
      <c r="BF20" s="27">
        <v>225.510864702238</v>
      </c>
      <c r="BG20" s="27">
        <v>1678.9737153502299</v>
      </c>
      <c r="BH20" s="27">
        <v>6.4298007957583101</v>
      </c>
      <c r="BI20" s="27">
        <v>7295.56383081288</v>
      </c>
      <c r="BJ20" s="27">
        <v>11599.7440432027</v>
      </c>
      <c r="BK20" s="27">
        <v>0</v>
      </c>
      <c r="BL20" s="27">
        <v>3973.5186531445902</v>
      </c>
      <c r="BM20" s="27">
        <v>13971.179208267</v>
      </c>
      <c r="BN20" s="27">
        <v>72922.647416114502</v>
      </c>
      <c r="BO20" s="27">
        <v>430764.65723606502</v>
      </c>
      <c r="BP20" s="27">
        <v>3377.0226865136601</v>
      </c>
      <c r="BR20" s="24">
        <f t="shared" si="0"/>
        <v>-2.5526227923868493E-6</v>
      </c>
      <c r="BS20" s="24">
        <f t="shared" si="1"/>
        <v>-2.1713956558385356E-6</v>
      </c>
      <c r="BT20" s="24">
        <f t="shared" si="2"/>
        <v>-2.7059383940584469E-6</v>
      </c>
      <c r="BU20" s="24">
        <f t="shared" si="3"/>
        <v>2.3343322728815968E-5</v>
      </c>
      <c r="BV20" s="24">
        <f t="shared" si="3"/>
        <v>3.990309842140035E-5</v>
      </c>
      <c r="BW20" s="24">
        <f t="shared" si="4"/>
        <v>-2.0732401376784532E-6</v>
      </c>
      <c r="BX20" s="24">
        <f t="shared" si="5"/>
        <v>-3.1194057375716809E-6</v>
      </c>
    </row>
    <row r="21" spans="1:76" x14ac:dyDescent="0.3">
      <c r="A21" s="29" t="s">
        <v>184</v>
      </c>
      <c r="B21" s="89">
        <v>5613.5404368999998</v>
      </c>
      <c r="C21" s="89">
        <v>86.332378414000004</v>
      </c>
      <c r="D21" s="89">
        <v>310.16362982999999</v>
      </c>
      <c r="E21" s="89">
        <v>670.07088936000002</v>
      </c>
      <c r="F21" s="89">
        <v>534.21237401999997</v>
      </c>
      <c r="G21" s="89">
        <v>41.418855141000002</v>
      </c>
      <c r="H21" s="89">
        <v>1550.3473432000001</v>
      </c>
      <c r="J21" s="29" t="s">
        <v>184</v>
      </c>
      <c r="K21" s="27">
        <v>5.7740407019703799</v>
      </c>
      <c r="L21" s="27">
        <v>171.46755640179299</v>
      </c>
      <c r="M21" s="27">
        <v>171.46755640179299</v>
      </c>
      <c r="N21" s="27">
        <v>369.761501841415</v>
      </c>
      <c r="O21" s="27">
        <v>29.9670764090781</v>
      </c>
      <c r="P21" s="27">
        <v>48.912992702443198</v>
      </c>
      <c r="Q21" s="27">
        <v>5613.4706116172501</v>
      </c>
      <c r="R21" s="27">
        <v>138.60082098956201</v>
      </c>
      <c r="S21" s="27">
        <v>6.2414750228826499</v>
      </c>
      <c r="T21" s="27">
        <v>21.799027222981501</v>
      </c>
      <c r="U21" s="27">
        <v>0.18734032537643699</v>
      </c>
      <c r="V21" s="27">
        <v>135.66827522186901</v>
      </c>
      <c r="W21" s="27">
        <v>135.66827522186901</v>
      </c>
      <c r="X21" s="27">
        <v>1316788.1102322</v>
      </c>
      <c r="Y21" s="27">
        <v>0</v>
      </c>
      <c r="Z21" s="27">
        <v>44.4858244057341</v>
      </c>
      <c r="AA21" s="27">
        <v>9.8197749298545407</v>
      </c>
      <c r="AB21" s="27">
        <v>12.4188475342052</v>
      </c>
      <c r="AC21" s="27">
        <v>20.814140106166199</v>
      </c>
      <c r="AD21" s="27">
        <v>0</v>
      </c>
      <c r="AE21" s="27">
        <v>86.331772412462797</v>
      </c>
      <c r="AF21" s="27">
        <v>0</v>
      </c>
      <c r="AG21" s="27">
        <v>279.14289741122201</v>
      </c>
      <c r="AH21" s="27">
        <v>31.015871968782498</v>
      </c>
      <c r="AI21" s="27">
        <v>310.15876938000503</v>
      </c>
      <c r="AJ21" s="27">
        <v>0</v>
      </c>
      <c r="AK21" s="27">
        <v>82.467929366061</v>
      </c>
      <c r="AL21" s="27">
        <v>0.24252316539625299</v>
      </c>
      <c r="AM21" s="27">
        <v>255.36521785707399</v>
      </c>
      <c r="AN21" s="27">
        <v>1.1200882984176299</v>
      </c>
      <c r="AO21" s="27">
        <v>35.237307836879999</v>
      </c>
      <c r="AP21" s="27">
        <v>54.456459663684797</v>
      </c>
      <c r="AQ21" s="27">
        <v>0.14277115604865501</v>
      </c>
      <c r="AR21" s="27">
        <v>0</v>
      </c>
      <c r="AS21" s="27">
        <v>26.6399035036954</v>
      </c>
      <c r="AT21" s="27">
        <v>670.06076484242897</v>
      </c>
      <c r="AU21" s="27">
        <v>534.20428573397896</v>
      </c>
      <c r="AV21" s="27">
        <v>135.85647910845</v>
      </c>
      <c r="AW21" s="27">
        <v>0.29895101682677699</v>
      </c>
      <c r="AX21" s="27">
        <v>4.2802763714126597E-3</v>
      </c>
      <c r="AY21" s="27">
        <v>10.0388495830508</v>
      </c>
      <c r="AZ21" s="27">
        <v>3.2806210508330702</v>
      </c>
      <c r="BA21" s="27">
        <v>158.920888242199</v>
      </c>
      <c r="BB21" s="27">
        <v>7.1522777085158902</v>
      </c>
      <c r="BC21" s="27">
        <v>1.28733646885695</v>
      </c>
      <c r="BD21" s="27">
        <v>227.068017989715</v>
      </c>
      <c r="BE21" s="27">
        <v>34.304222914098403</v>
      </c>
      <c r="BF21" s="27">
        <v>0.52648308492755003</v>
      </c>
      <c r="BG21" s="27">
        <v>7.7710826512783999</v>
      </c>
      <c r="BH21" s="27">
        <v>1.6444037280157801E-2</v>
      </c>
      <c r="BI21" s="27">
        <v>41.4182649951222</v>
      </c>
      <c r="BJ21" s="27">
        <v>77.085257074214496</v>
      </c>
      <c r="BK21" s="27">
        <v>0</v>
      </c>
      <c r="BL21" s="27">
        <v>2.4735042681063901</v>
      </c>
      <c r="BM21" s="27">
        <v>49.564332181108298</v>
      </c>
      <c r="BN21" s="27">
        <v>48.903350473393999</v>
      </c>
      <c r="BO21" s="27">
        <v>1550.33446441464</v>
      </c>
      <c r="BP21" s="27">
        <v>15.998025201548099</v>
      </c>
      <c r="BR21" s="24">
        <f t="shared" si="0"/>
        <v>-1.2438724461780444E-5</v>
      </c>
      <c r="BS21" s="24">
        <f t="shared" si="1"/>
        <v>-7.0194004652704334E-6</v>
      </c>
      <c r="BT21" s="24">
        <f t="shared" si="2"/>
        <v>-1.5670599411119583E-5</v>
      </c>
      <c r="BU21" s="24">
        <f t="shared" si="3"/>
        <v>-1.5109621581572548E-5</v>
      </c>
      <c r="BV21" s="24">
        <f t="shared" si="3"/>
        <v>-1.514058156336143E-5</v>
      </c>
      <c r="BW21" s="24">
        <f t="shared" si="4"/>
        <v>-1.4248242154261878E-5</v>
      </c>
      <c r="BX21" s="24">
        <f t="shared" si="5"/>
        <v>-8.3070322379898251E-6</v>
      </c>
    </row>
    <row r="22" spans="1:76" x14ac:dyDescent="0.3">
      <c r="A22" s="29" t="s">
        <v>185</v>
      </c>
      <c r="B22" s="89">
        <v>47531.137287999998</v>
      </c>
      <c r="C22" s="89">
        <v>892.10476986000003</v>
      </c>
      <c r="D22" s="89">
        <v>1807.5224426</v>
      </c>
      <c r="E22" s="89">
        <v>6439.3757027000001</v>
      </c>
      <c r="F22" s="89">
        <v>5426.3907448</v>
      </c>
      <c r="G22" s="89">
        <v>397.66107419000002</v>
      </c>
      <c r="H22" s="89">
        <v>13200.583500000001</v>
      </c>
      <c r="J22" s="29" t="s">
        <v>185</v>
      </c>
      <c r="K22" s="27">
        <v>255.55682878533401</v>
      </c>
      <c r="L22" s="27">
        <v>700.59911455245197</v>
      </c>
      <c r="M22" s="27">
        <v>700.59911455245197</v>
      </c>
      <c r="N22" s="27">
        <v>1759.1509091069599</v>
      </c>
      <c r="O22" s="27">
        <v>295.55311564557098</v>
      </c>
      <c r="P22" s="27">
        <v>2164.8679307688899</v>
      </c>
      <c r="Q22" s="27">
        <v>47527.467492077099</v>
      </c>
      <c r="R22" s="27">
        <v>875.26576720040305</v>
      </c>
      <c r="S22" s="27">
        <v>276.24528382365997</v>
      </c>
      <c r="T22" s="27">
        <v>177.88672190005499</v>
      </c>
      <c r="U22" s="27">
        <v>8.2916008327067097</v>
      </c>
      <c r="V22" s="27">
        <v>1332.8689952715199</v>
      </c>
      <c r="W22" s="27">
        <v>1332.8689952715199</v>
      </c>
      <c r="X22" s="27">
        <v>13375165.083869301</v>
      </c>
      <c r="Y22" s="27">
        <v>0</v>
      </c>
      <c r="Z22" s="27">
        <v>232.999614075636</v>
      </c>
      <c r="AA22" s="27">
        <v>70.904046499614907</v>
      </c>
      <c r="AB22" s="27">
        <v>129.012306394272</v>
      </c>
      <c r="AC22" s="27">
        <v>921.22594423397595</v>
      </c>
      <c r="AD22" s="27">
        <v>0</v>
      </c>
      <c r="AE22" s="27">
        <v>892.04330277727195</v>
      </c>
      <c r="AF22" s="27">
        <v>0</v>
      </c>
      <c r="AG22" s="27">
        <v>1626.5788619344401</v>
      </c>
      <c r="AH22" s="27">
        <v>180.731015269652</v>
      </c>
      <c r="AI22" s="27">
        <v>1807.3098772040901</v>
      </c>
      <c r="AJ22" s="27">
        <v>0</v>
      </c>
      <c r="AK22" s="27">
        <v>887.49594167259102</v>
      </c>
      <c r="AL22" s="27">
        <v>3.1060379778104799</v>
      </c>
      <c r="AM22" s="27">
        <v>1845.74985443377</v>
      </c>
      <c r="AN22" s="27">
        <v>18.750182384078201</v>
      </c>
      <c r="AO22" s="27">
        <v>255.517423094517</v>
      </c>
      <c r="AP22" s="27">
        <v>523.67006653549095</v>
      </c>
      <c r="AQ22" s="27">
        <v>2.1481965635454698</v>
      </c>
      <c r="AR22" s="27">
        <v>0</v>
      </c>
      <c r="AS22" s="27">
        <v>184.90881030881201</v>
      </c>
      <c r="AT22" s="27">
        <v>6439.2707430213704</v>
      </c>
      <c r="AU22" s="27">
        <v>5426.34757420796</v>
      </c>
      <c r="AV22" s="27">
        <v>1012.92316881341</v>
      </c>
      <c r="AW22" s="27">
        <v>2.0083712403754399</v>
      </c>
      <c r="AX22" s="27">
        <v>7.6913919211627102E-2</v>
      </c>
      <c r="AY22" s="27">
        <v>80.652314312957103</v>
      </c>
      <c r="AZ22" s="27">
        <v>31.6162794082794</v>
      </c>
      <c r="BA22" s="27">
        <v>1721.8527138345501</v>
      </c>
      <c r="BB22" s="27">
        <v>53.4042926415229</v>
      </c>
      <c r="BC22" s="27">
        <v>8.5264118399223996</v>
      </c>
      <c r="BD22" s="27">
        <v>2460.2374693144102</v>
      </c>
      <c r="BE22" s="27">
        <v>204.86672742031999</v>
      </c>
      <c r="BF22" s="27">
        <v>8.8346187315707301</v>
      </c>
      <c r="BG22" s="27">
        <v>70.783714889465699</v>
      </c>
      <c r="BH22" s="27">
        <v>0.25375721142876001</v>
      </c>
      <c r="BI22" s="27">
        <v>397.64252735572097</v>
      </c>
      <c r="BJ22" s="27">
        <v>414.88437539087897</v>
      </c>
      <c r="BK22" s="27">
        <v>0</v>
      </c>
      <c r="BL22" s="27">
        <v>101.850617503072</v>
      </c>
      <c r="BM22" s="27">
        <v>426.87881285799102</v>
      </c>
      <c r="BN22" s="27">
        <v>1875.0849414367201</v>
      </c>
      <c r="BO22" s="27">
        <v>13198.9520165126</v>
      </c>
      <c r="BP22" s="27">
        <v>109.942639042447</v>
      </c>
      <c r="BR22" s="24">
        <f t="shared" si="0"/>
        <v>-7.7208249839734604E-5</v>
      </c>
      <c r="BS22" s="24">
        <f t="shared" si="1"/>
        <v>-6.8901192780005267E-5</v>
      </c>
      <c r="BT22" s="24">
        <f t="shared" si="2"/>
        <v>-1.1760041861728938E-4</v>
      </c>
      <c r="BU22" s="24">
        <f t="shared" si="3"/>
        <v>-1.629966684281249E-5</v>
      </c>
      <c r="BV22" s="24">
        <f t="shared" si="3"/>
        <v>-7.9556733140552616E-6</v>
      </c>
      <c r="BW22" s="24">
        <f t="shared" si="4"/>
        <v>-4.6639803296886066E-5</v>
      </c>
      <c r="BX22" s="24">
        <f t="shared" si="5"/>
        <v>-1.2359177057597913E-4</v>
      </c>
    </row>
    <row r="23" spans="1:76" x14ac:dyDescent="0.3">
      <c r="A23" s="29" t="s">
        <v>186</v>
      </c>
      <c r="B23" s="89">
        <v>1004002.8617</v>
      </c>
      <c r="C23" s="89">
        <v>14935.639654000001</v>
      </c>
      <c r="D23" s="89">
        <v>57330.250367000001</v>
      </c>
      <c r="E23" s="89">
        <v>189363.65852999999</v>
      </c>
      <c r="F23" s="89">
        <v>100607.72206</v>
      </c>
      <c r="G23" s="89">
        <v>5004.9045281999997</v>
      </c>
      <c r="H23" s="89">
        <v>324891.93745999999</v>
      </c>
      <c r="J23" s="29" t="s">
        <v>186</v>
      </c>
      <c r="K23" s="27">
        <v>7967.7252917400401</v>
      </c>
      <c r="L23" s="27">
        <v>9877.8475419424794</v>
      </c>
      <c r="M23" s="27">
        <v>9877.8475419424794</v>
      </c>
      <c r="N23" s="27">
        <v>29475.278368764299</v>
      </c>
      <c r="O23" s="27">
        <v>7424.2513536226197</v>
      </c>
      <c r="P23" s="27">
        <v>67496.039232308307</v>
      </c>
      <c r="Q23" s="27">
        <v>982202.12472252001</v>
      </c>
      <c r="R23" s="27">
        <v>18153.758526566999</v>
      </c>
      <c r="S23" s="27">
        <v>8612.7455139542399</v>
      </c>
      <c r="T23" s="27">
        <v>4179.2303420266098</v>
      </c>
      <c r="U23" s="27">
        <v>258.51518329762399</v>
      </c>
      <c r="V23" s="27">
        <v>33441.1661599082</v>
      </c>
      <c r="W23" s="27">
        <v>33441.1661599082</v>
      </c>
      <c r="X23" s="27">
        <v>244048899.67921799</v>
      </c>
      <c r="Y23" s="27">
        <v>0</v>
      </c>
      <c r="Z23" s="27">
        <v>4249.1209547280596</v>
      </c>
      <c r="AA23" s="27">
        <v>1578.8637484834301</v>
      </c>
      <c r="AB23" s="27">
        <v>3291.67699289546</v>
      </c>
      <c r="AC23" s="27">
        <v>28721.890072020102</v>
      </c>
      <c r="AD23" s="27">
        <v>0</v>
      </c>
      <c r="AE23" s="27">
        <v>14535.3756126842</v>
      </c>
      <c r="AF23" s="27">
        <v>0</v>
      </c>
      <c r="AG23" s="27">
        <v>50582.437221955799</v>
      </c>
      <c r="AH23" s="27">
        <v>5620.2735670431002</v>
      </c>
      <c r="AI23" s="27">
        <v>56202.710788998898</v>
      </c>
      <c r="AJ23" s="27">
        <v>0</v>
      </c>
      <c r="AK23" s="27">
        <v>22871.7793005161</v>
      </c>
      <c r="AL23" s="27">
        <v>58.833099729272398</v>
      </c>
      <c r="AM23" s="27">
        <v>41120.382363442201</v>
      </c>
      <c r="AN23" s="27">
        <v>366.89421133704701</v>
      </c>
      <c r="AO23" s="27">
        <v>4318.2535222694296</v>
      </c>
      <c r="AP23" s="27">
        <v>9456.1131481450793</v>
      </c>
      <c r="AQ23" s="27">
        <v>41.541954849231303</v>
      </c>
      <c r="AR23" s="27">
        <v>0</v>
      </c>
      <c r="AS23" s="27">
        <v>3086.0649254562099</v>
      </c>
      <c r="AT23" s="27">
        <v>187356.65351246001</v>
      </c>
      <c r="AU23" s="27">
        <v>99012.183983973999</v>
      </c>
      <c r="AV23" s="27">
        <v>88344.469528486297</v>
      </c>
      <c r="AW23" s="27">
        <v>33.191249558800003</v>
      </c>
      <c r="AX23" s="27">
        <v>1.51574420520621</v>
      </c>
      <c r="AY23" s="27">
        <v>1400.00238640409</v>
      </c>
      <c r="AZ23" s="27">
        <v>571.15164134107101</v>
      </c>
      <c r="BA23" s="27">
        <v>31779.247769749301</v>
      </c>
      <c r="BB23" s="27">
        <v>909.78476902726698</v>
      </c>
      <c r="BC23" s="27">
        <v>140.29172316230901</v>
      </c>
      <c r="BD23" s="27">
        <v>45407.292361976797</v>
      </c>
      <c r="BE23" s="27">
        <v>4105.8849896819302</v>
      </c>
      <c r="BF23" s="27">
        <v>172.914990228454</v>
      </c>
      <c r="BG23" s="27">
        <v>1264.16894702844</v>
      </c>
      <c r="BH23" s="27">
        <v>4.9215395059442004</v>
      </c>
      <c r="BI23" s="27">
        <v>4888.5831726053702</v>
      </c>
      <c r="BJ23" s="27">
        <v>7729.62297217167</v>
      </c>
      <c r="BK23" s="27">
        <v>0</v>
      </c>
      <c r="BL23" s="27">
        <v>3162.2428607895299</v>
      </c>
      <c r="BM23" s="27">
        <v>10240.198658191701</v>
      </c>
      <c r="BN23" s="27">
        <v>57958.596643627003</v>
      </c>
      <c r="BO23" s="27">
        <v>315253.49663255003</v>
      </c>
      <c r="BP23" s="27">
        <v>2388.8316504978602</v>
      </c>
      <c r="BR23" s="24">
        <f t="shared" si="0"/>
        <v>-2.1713819560799368E-2</v>
      </c>
      <c r="BS23" s="24">
        <f t="shared" si="1"/>
        <v>-2.6799256716708717E-2</v>
      </c>
      <c r="BT23" s="24">
        <f t="shared" si="2"/>
        <v>-1.9667445559423683E-2</v>
      </c>
      <c r="BU23" s="24">
        <f t="shared" si="3"/>
        <v>-1.059868104112501E-2</v>
      </c>
      <c r="BV23" s="24">
        <f t="shared" si="3"/>
        <v>-1.5859002105966191E-2</v>
      </c>
      <c r="BW23" s="24">
        <f t="shared" si="4"/>
        <v>-2.3241473426559876E-2</v>
      </c>
      <c r="BX23" s="24">
        <f t="shared" si="5"/>
        <v>-2.9666605157404446E-2</v>
      </c>
    </row>
    <row r="24" spans="1:76" x14ac:dyDescent="0.3">
      <c r="A24" s="29" t="s">
        <v>187</v>
      </c>
      <c r="B24" s="89">
        <v>102591.00046</v>
      </c>
      <c r="C24" s="89">
        <v>2005.7027734000001</v>
      </c>
      <c r="D24" s="89">
        <v>4468.1303017</v>
      </c>
      <c r="E24" s="89">
        <v>11955.877704</v>
      </c>
      <c r="F24" s="89">
        <v>10132.994936999999</v>
      </c>
      <c r="G24" s="89">
        <v>736.27872639999998</v>
      </c>
      <c r="H24" s="89">
        <v>35686.292329000004</v>
      </c>
      <c r="J24" s="29" t="s">
        <v>187</v>
      </c>
      <c r="K24" s="27">
        <v>363.62967601312198</v>
      </c>
      <c r="L24" s="27">
        <v>3097.7513746024902</v>
      </c>
      <c r="M24" s="27">
        <v>3097.7513746024902</v>
      </c>
      <c r="N24" s="27">
        <v>6957.7763164817497</v>
      </c>
      <c r="O24" s="27">
        <v>734.91070374321805</v>
      </c>
      <c r="P24" s="27">
        <v>3080.3729651516901</v>
      </c>
      <c r="Q24" s="27">
        <v>102584.30780799899</v>
      </c>
      <c r="R24" s="27">
        <v>2849.3626997976598</v>
      </c>
      <c r="S24" s="27">
        <v>393.06712472983702</v>
      </c>
      <c r="T24" s="27">
        <v>493.11414986492201</v>
      </c>
      <c r="U24" s="27">
        <v>11.7980795802884</v>
      </c>
      <c r="V24" s="27">
        <v>3321.33686239181</v>
      </c>
      <c r="W24" s="27">
        <v>3321.33686239181</v>
      </c>
      <c r="X24" s="27">
        <v>24976448.370023701</v>
      </c>
      <c r="Y24" s="27">
        <v>0</v>
      </c>
      <c r="Z24" s="27">
        <v>860.96207657038599</v>
      </c>
      <c r="AA24" s="27">
        <v>211.816036394478</v>
      </c>
      <c r="AB24" s="27">
        <v>311.85912985148798</v>
      </c>
      <c r="AC24" s="27">
        <v>1310.8041984060101</v>
      </c>
      <c r="AD24" s="27">
        <v>0</v>
      </c>
      <c r="AE24" s="27">
        <v>2005.55884986414</v>
      </c>
      <c r="AF24" s="27">
        <v>0</v>
      </c>
      <c r="AG24" s="27">
        <v>4021.00727119165</v>
      </c>
      <c r="AH24" s="27">
        <v>446.77857035775497</v>
      </c>
      <c r="AI24" s="27">
        <v>4467.7858415494102</v>
      </c>
      <c r="AJ24" s="27">
        <v>0</v>
      </c>
      <c r="AK24" s="27">
        <v>2105.3283443721498</v>
      </c>
      <c r="AL24" s="27">
        <v>5.4705490662874698</v>
      </c>
      <c r="AM24" s="27">
        <v>5510.4134981117404</v>
      </c>
      <c r="AN24" s="27">
        <v>31.2322082574116</v>
      </c>
      <c r="AO24" s="27">
        <v>529.66654542347999</v>
      </c>
      <c r="AP24" s="27">
        <v>993.00097281149795</v>
      </c>
      <c r="AQ24" s="27">
        <v>3.65349608238671</v>
      </c>
      <c r="AR24" s="27">
        <v>0</v>
      </c>
      <c r="AS24" s="27">
        <v>389.23913099312699</v>
      </c>
      <c r="AT24" s="27">
        <v>11955.734963855601</v>
      </c>
      <c r="AU24" s="27">
        <v>10132.9174529841</v>
      </c>
      <c r="AV24" s="27">
        <v>1822.81751087154</v>
      </c>
      <c r="AW24" s="27">
        <v>4.2777236391695102</v>
      </c>
      <c r="AX24" s="27">
        <v>0.12647804924023201</v>
      </c>
      <c r="AY24" s="27">
        <v>161.54080756405801</v>
      </c>
      <c r="AZ24" s="27">
        <v>59.914582776390702</v>
      </c>
      <c r="BA24" s="27">
        <v>3160.1455586236498</v>
      </c>
      <c r="BB24" s="27">
        <v>109.595793614312</v>
      </c>
      <c r="BC24" s="27">
        <v>18.255384620556899</v>
      </c>
      <c r="BD24" s="27">
        <v>4515.2997721523097</v>
      </c>
      <c r="BE24" s="27">
        <v>692.075672131283</v>
      </c>
      <c r="BF24" s="27">
        <v>14.7091931951035</v>
      </c>
      <c r="BG24" s="27">
        <v>136.359876640376</v>
      </c>
      <c r="BH24" s="27">
        <v>0.42937947477085697</v>
      </c>
      <c r="BI24" s="27">
        <v>736.25658724074901</v>
      </c>
      <c r="BJ24" s="27">
        <v>1504.3333714225901</v>
      </c>
      <c r="BK24" s="27">
        <v>0</v>
      </c>
      <c r="BL24" s="27">
        <v>147.248041533997</v>
      </c>
      <c r="BM24" s="27">
        <v>1146.2531340990599</v>
      </c>
      <c r="BN24" s="27">
        <v>2756.29233781733</v>
      </c>
      <c r="BO24" s="27">
        <v>35682.325963392199</v>
      </c>
      <c r="BP24" s="27">
        <v>338.854785411612</v>
      </c>
      <c r="BR24" s="24">
        <f t="shared" si="0"/>
        <v>-6.5236248511012804E-5</v>
      </c>
      <c r="BS24" s="24">
        <f t="shared" si="1"/>
        <v>-7.1757160516892324E-5</v>
      </c>
      <c r="BT24" s="24">
        <f t="shared" si="2"/>
        <v>-7.7092682471409003E-5</v>
      </c>
      <c r="BU24" s="24">
        <f t="shared" si="3"/>
        <v>-1.1938909708991039E-5</v>
      </c>
      <c r="BV24" s="24">
        <f t="shared" si="3"/>
        <v>-7.6467042943361837E-6</v>
      </c>
      <c r="BW24" s="24">
        <f t="shared" si="4"/>
        <v>-3.0068992159012063E-5</v>
      </c>
      <c r="BX24" s="24">
        <f t="shared" si="5"/>
        <v>-1.1114535439091842E-4</v>
      </c>
    </row>
    <row r="25" spans="1:76" x14ac:dyDescent="0.3">
      <c r="A25" s="29" t="s">
        <v>188</v>
      </c>
      <c r="B25" s="89">
        <v>1069.0319913999999</v>
      </c>
      <c r="C25" s="89">
        <v>19.637100484000001</v>
      </c>
      <c r="D25" s="89">
        <v>46.160459727999999</v>
      </c>
      <c r="E25" s="89">
        <v>132.16977747999999</v>
      </c>
      <c r="F25" s="89">
        <v>112.63979507000001</v>
      </c>
      <c r="G25" s="89">
        <v>8.4206172060999993</v>
      </c>
      <c r="H25" s="89">
        <v>330.54392222000001</v>
      </c>
      <c r="J25" s="29" t="s">
        <v>188</v>
      </c>
      <c r="K25" s="27">
        <v>4.88522761454389</v>
      </c>
      <c r="L25" s="27">
        <v>23.118675685199602</v>
      </c>
      <c r="M25" s="27">
        <v>23.118675685199602</v>
      </c>
      <c r="N25" s="27">
        <v>54.250983246581399</v>
      </c>
      <c r="O25" s="27">
        <v>7.1051851218235003</v>
      </c>
      <c r="P25" s="27">
        <v>41.383638742946502</v>
      </c>
      <c r="Q25" s="27">
        <v>1069.1068322778699</v>
      </c>
      <c r="R25" s="27">
        <v>24.157106202507599</v>
      </c>
      <c r="S25" s="27">
        <v>5.2807086086707704</v>
      </c>
      <c r="T25" s="27">
        <v>4.5115699352234602</v>
      </c>
      <c r="U25" s="27">
        <v>0.158502083348776</v>
      </c>
      <c r="V25" s="27">
        <v>32.0753014798265</v>
      </c>
      <c r="W25" s="27">
        <v>32.0753014798265</v>
      </c>
      <c r="X25" s="27">
        <v>277667.69240683998</v>
      </c>
      <c r="Y25" s="27">
        <v>0</v>
      </c>
      <c r="Z25" s="27">
        <v>6.9050049067081103</v>
      </c>
      <c r="AA25" s="27">
        <v>1.86894341795411</v>
      </c>
      <c r="AB25" s="27">
        <v>3.06010994769975</v>
      </c>
      <c r="AC25" s="27">
        <v>17.6101649124864</v>
      </c>
      <c r="AD25" s="27">
        <v>0</v>
      </c>
      <c r="AE25" s="27">
        <v>19.6377142751478</v>
      </c>
      <c r="AF25" s="27">
        <v>0</v>
      </c>
      <c r="AG25" s="27">
        <v>41.549103869662702</v>
      </c>
      <c r="AH25" s="27">
        <v>4.6165672357898302</v>
      </c>
      <c r="AI25" s="27">
        <v>46.165671105452503</v>
      </c>
      <c r="AJ25" s="27">
        <v>0</v>
      </c>
      <c r="AK25" s="27">
        <v>20.8658186183909</v>
      </c>
      <c r="AL25" s="27">
        <v>6.0615977446716998E-2</v>
      </c>
      <c r="AM25" s="27">
        <v>48.6353805259346</v>
      </c>
      <c r="AN25" s="27">
        <v>0.344905572953697</v>
      </c>
      <c r="AO25" s="27">
        <v>5.9204598797378596</v>
      </c>
      <c r="AP25" s="27">
        <v>11.0486005809178</v>
      </c>
      <c r="AQ25" s="27">
        <v>4.0398130105766698E-2</v>
      </c>
      <c r="AR25" s="27">
        <v>0</v>
      </c>
      <c r="AS25" s="27">
        <v>4.3540687368067097</v>
      </c>
      <c r="AT25" s="27">
        <v>132.18159354689001</v>
      </c>
      <c r="AU25" s="27">
        <v>112.649412062408</v>
      </c>
      <c r="AV25" s="27">
        <v>19.532181484482201</v>
      </c>
      <c r="AW25" s="27">
        <v>4.7878098844226898E-2</v>
      </c>
      <c r="AX25" s="27">
        <v>1.39561269200879E-3</v>
      </c>
      <c r="AY25" s="27">
        <v>1.80255220710218</v>
      </c>
      <c r="AZ25" s="27">
        <v>0.66661566097323</v>
      </c>
      <c r="BA25" s="27">
        <v>35.098214851435998</v>
      </c>
      <c r="BB25" s="27">
        <v>1.2244214586881299</v>
      </c>
      <c r="BC25" s="27">
        <v>0.20437280664913901</v>
      </c>
      <c r="BD25" s="27">
        <v>50.149243891819197</v>
      </c>
      <c r="BE25" s="27">
        <v>5.7706902629650996</v>
      </c>
      <c r="BF25" s="27">
        <v>0.16243315575103201</v>
      </c>
      <c r="BG25" s="27">
        <v>1.51848909538848</v>
      </c>
      <c r="BH25" s="27">
        <v>4.7463450960939504E-3</v>
      </c>
      <c r="BI25" s="27">
        <v>8.4212351694527499</v>
      </c>
      <c r="BJ25" s="27">
        <v>12.162283851892701</v>
      </c>
      <c r="BK25" s="27">
        <v>0</v>
      </c>
      <c r="BL25" s="27">
        <v>1.9577546803936401</v>
      </c>
      <c r="BM25" s="27">
        <v>10.6548264673959</v>
      </c>
      <c r="BN25" s="27">
        <v>36.252697244312898</v>
      </c>
      <c r="BO25" s="27">
        <v>330.55756742009601</v>
      </c>
      <c r="BP25" s="27">
        <v>2.94615722235211</v>
      </c>
      <c r="BR25" s="24">
        <f t="shared" si="0"/>
        <v>7.0008080648702341E-5</v>
      </c>
      <c r="BS25" s="24">
        <f t="shared" si="1"/>
        <v>3.1256709629782399E-5</v>
      </c>
      <c r="BT25" s="24">
        <f t="shared" si="2"/>
        <v>1.1289700066273126E-4</v>
      </c>
      <c r="BU25" s="24">
        <f t="shared" si="3"/>
        <v>8.9400671736836759E-5</v>
      </c>
      <c r="BV25" s="24">
        <f t="shared" si="3"/>
        <v>8.5378283953928155E-5</v>
      </c>
      <c r="BW25" s="24">
        <f t="shared" si="4"/>
        <v>7.3386942741309963E-5</v>
      </c>
      <c r="BX25" s="24">
        <f t="shared" si="5"/>
        <v>4.1281049744764717E-5</v>
      </c>
    </row>
    <row r="26" spans="1:76" x14ac:dyDescent="0.3">
      <c r="A26" s="29" t="s">
        <v>189</v>
      </c>
      <c r="B26" s="89">
        <v>118505.42602</v>
      </c>
      <c r="C26" s="89">
        <v>2324.0971982000001</v>
      </c>
      <c r="D26" s="89">
        <v>4268.6423080000004</v>
      </c>
      <c r="E26" s="89">
        <v>16857.428411000001</v>
      </c>
      <c r="F26" s="89">
        <v>14603.281532999999</v>
      </c>
      <c r="G26" s="89">
        <v>1069.9035085</v>
      </c>
      <c r="H26" s="89">
        <v>30097.662101000002</v>
      </c>
      <c r="J26" s="29" t="s">
        <v>189</v>
      </c>
      <c r="K26" s="27">
        <v>754.76384362941997</v>
      </c>
      <c r="L26" s="27">
        <v>964.84332660918801</v>
      </c>
      <c r="M26" s="27">
        <v>964.84332660918801</v>
      </c>
      <c r="N26" s="27">
        <v>2853.9075924889798</v>
      </c>
      <c r="O26" s="27">
        <v>707.64197481930603</v>
      </c>
      <c r="P26" s="27">
        <v>6393.7413484312301</v>
      </c>
      <c r="Q26" s="27">
        <v>118505.41354114001</v>
      </c>
      <c r="R26" s="27">
        <v>1741.9082568537101</v>
      </c>
      <c r="S26" s="27">
        <v>815.86533581824494</v>
      </c>
      <c r="T26" s="27">
        <v>399.21742780173099</v>
      </c>
      <c r="U26" s="27">
        <v>24.488540894655898</v>
      </c>
      <c r="V26" s="27">
        <v>3187.5653155845198</v>
      </c>
      <c r="W26" s="27">
        <v>3187.5653155845198</v>
      </c>
      <c r="X26" s="27">
        <v>35996275.165870503</v>
      </c>
      <c r="Y26" s="27">
        <v>0</v>
      </c>
      <c r="Z26" s="27">
        <v>409.85211639663999</v>
      </c>
      <c r="AA26" s="27">
        <v>151.10047717299</v>
      </c>
      <c r="AB26" s="27">
        <v>313.591907874573</v>
      </c>
      <c r="AC26" s="27">
        <v>2720.75683760321</v>
      </c>
      <c r="AD26" s="27">
        <v>0</v>
      </c>
      <c r="AE26" s="27">
        <v>2324.09672103506</v>
      </c>
      <c r="AF26" s="27">
        <v>0</v>
      </c>
      <c r="AG26" s="27">
        <v>3841.7767793903099</v>
      </c>
      <c r="AH26" s="27">
        <v>426.86405905807499</v>
      </c>
      <c r="AI26" s="27">
        <v>4268.6408384483802</v>
      </c>
      <c r="AJ26" s="27">
        <v>0</v>
      </c>
      <c r="AK26" s="27">
        <v>2178.27434840464</v>
      </c>
      <c r="AL26" s="27">
        <v>8.7817274026907395</v>
      </c>
      <c r="AM26" s="27">
        <v>3935.2386298013998</v>
      </c>
      <c r="AN26" s="27">
        <v>55.3095797731443</v>
      </c>
      <c r="AO26" s="27">
        <v>620.33971723529305</v>
      </c>
      <c r="AP26" s="27">
        <v>1389.96678686376</v>
      </c>
      <c r="AQ26" s="27">
        <v>6.2403203584494902</v>
      </c>
      <c r="AR26" s="27">
        <v>0</v>
      </c>
      <c r="AS26" s="27">
        <v>441.30487914846401</v>
      </c>
      <c r="AT26" s="27">
        <v>16858.088549082899</v>
      </c>
      <c r="AU26" s="27">
        <v>14603.941903922299</v>
      </c>
      <c r="AV26" s="27">
        <v>2254.1466451605702</v>
      </c>
      <c r="AW26" s="27">
        <v>4.7290499749554904</v>
      </c>
      <c r="AX26" s="27">
        <v>0.22898208111906501</v>
      </c>
      <c r="AY26" s="27">
        <v>203.042398524997</v>
      </c>
      <c r="AZ26" s="27">
        <v>83.966238663998993</v>
      </c>
      <c r="BA26" s="27">
        <v>4704.74494421093</v>
      </c>
      <c r="BB26" s="27">
        <v>131.07278559852699</v>
      </c>
      <c r="BC26" s="27">
        <v>19.955633170191199</v>
      </c>
      <c r="BD26" s="27">
        <v>6722.3101434734799</v>
      </c>
      <c r="BE26" s="27">
        <v>394.49651592144301</v>
      </c>
      <c r="BF26" s="27">
        <v>26.068997147108799</v>
      </c>
      <c r="BG26" s="27">
        <v>185.13976622948999</v>
      </c>
      <c r="BH26" s="27">
        <v>0.73995406573851996</v>
      </c>
      <c r="BI26" s="27">
        <v>1069.90324107739</v>
      </c>
      <c r="BJ26" s="27">
        <v>744.88531023837197</v>
      </c>
      <c r="BK26" s="27">
        <v>0</v>
      </c>
      <c r="BL26" s="27">
        <v>299.584069020144</v>
      </c>
      <c r="BM26" s="27">
        <v>977.50377165790599</v>
      </c>
      <c r="BN26" s="27">
        <v>5491.5052614240403</v>
      </c>
      <c r="BO26" s="27">
        <v>30097.657904043801</v>
      </c>
      <c r="BP26" s="27">
        <v>228.81844537503699</v>
      </c>
      <c r="BR26" s="24">
        <f t="shared" si="0"/>
        <v>-1.0530201369154077E-7</v>
      </c>
      <c r="BS26" s="24">
        <f t="shared" si="1"/>
        <v>-2.053119553103052E-7</v>
      </c>
      <c r="BT26" s="24">
        <f t="shared" si="2"/>
        <v>-3.4426675137931932E-7</v>
      </c>
      <c r="BU26" s="24">
        <f t="shared" si="3"/>
        <v>3.9160070373909517E-5</v>
      </c>
      <c r="BV26" s="24">
        <f t="shared" si="3"/>
        <v>4.5220721165150848E-5</v>
      </c>
      <c r="BW26" s="24">
        <f t="shared" si="4"/>
        <v>-2.4995021317153631E-7</v>
      </c>
      <c r="BX26" s="24">
        <f t="shared" si="5"/>
        <v>-1.3944459163220357E-7</v>
      </c>
    </row>
    <row r="27" spans="1:76" x14ac:dyDescent="0.3">
      <c r="A27" s="29" t="s">
        <v>190</v>
      </c>
      <c r="B27" s="89">
        <v>70600.422038999997</v>
      </c>
      <c r="C27" s="89">
        <v>1415.8423829000001</v>
      </c>
      <c r="D27" s="89">
        <v>3715.9953151</v>
      </c>
      <c r="E27" s="89">
        <v>5067.5980539000002</v>
      </c>
      <c r="F27" s="89">
        <v>4158.5304714000004</v>
      </c>
      <c r="G27" s="89">
        <v>293.66807385999999</v>
      </c>
      <c r="H27" s="89">
        <v>37100.637549999999</v>
      </c>
      <c r="J27" s="29" t="s">
        <v>190</v>
      </c>
      <c r="K27" s="27">
        <v>13.134658747846499</v>
      </c>
      <c r="L27" s="27">
        <v>4563.4030511751298</v>
      </c>
      <c r="M27" s="27">
        <v>4563.4030511751298</v>
      </c>
      <c r="N27" s="27">
        <v>9690.3018733434801</v>
      </c>
      <c r="O27" s="27">
        <v>692.660588118124</v>
      </c>
      <c r="P27" s="27">
        <v>111.265945790329</v>
      </c>
      <c r="Q27" s="27">
        <v>70601.358952363604</v>
      </c>
      <c r="R27" s="27">
        <v>3501.5152321013402</v>
      </c>
      <c r="S27" s="27">
        <v>14.197955385287401</v>
      </c>
      <c r="T27" s="27">
        <v>526.34521100218706</v>
      </c>
      <c r="U27" s="27">
        <v>0.42615676291036497</v>
      </c>
      <c r="V27" s="27">
        <v>3138.9737458367399</v>
      </c>
      <c r="W27" s="27">
        <v>3138.9737458367399</v>
      </c>
      <c r="X27" s="27">
        <v>10250582.2834151</v>
      </c>
      <c r="Y27" s="27">
        <v>0</v>
      </c>
      <c r="Z27" s="27">
        <v>1152.89689953517</v>
      </c>
      <c r="AA27" s="27">
        <v>242.69287377278999</v>
      </c>
      <c r="AB27" s="27">
        <v>283.093297225507</v>
      </c>
      <c r="AC27" s="27">
        <v>47.347481302819098</v>
      </c>
      <c r="AD27" s="27">
        <v>0</v>
      </c>
      <c r="AE27" s="27">
        <v>1415.87263653168</v>
      </c>
      <c r="AF27" s="27">
        <v>0</v>
      </c>
      <c r="AG27" s="27">
        <v>3344.4266161146802</v>
      </c>
      <c r="AH27" s="27">
        <v>371.602983104879</v>
      </c>
      <c r="AI27" s="27">
        <v>3716.0295992195602</v>
      </c>
      <c r="AJ27" s="27">
        <v>0</v>
      </c>
      <c r="AK27" s="27">
        <v>1861.2431239739401</v>
      </c>
      <c r="AL27" s="27">
        <v>1.43059190738382</v>
      </c>
      <c r="AM27" s="27">
        <v>6310.1375715835202</v>
      </c>
      <c r="AN27" s="27">
        <v>3.4722278003935201</v>
      </c>
      <c r="AO27" s="27">
        <v>347.18294577181098</v>
      </c>
      <c r="AP27" s="27">
        <v>444.88886988872099</v>
      </c>
      <c r="AQ27" s="27">
        <v>0.61465597325793497</v>
      </c>
      <c r="AR27" s="27">
        <v>0</v>
      </c>
      <c r="AS27" s="27">
        <v>268.357839492496</v>
      </c>
      <c r="AT27" s="27">
        <v>5067.4424270986401</v>
      </c>
      <c r="AU27" s="27">
        <v>4158.3806160016702</v>
      </c>
      <c r="AV27" s="27">
        <v>909.06181109696399</v>
      </c>
      <c r="AW27" s="27">
        <v>3.0589423512293501</v>
      </c>
      <c r="AX27" s="27">
        <v>9.5233843152168398E-3</v>
      </c>
      <c r="AY27" s="27">
        <v>93.318071914769206</v>
      </c>
      <c r="AZ27" s="27">
        <v>26.7524792319097</v>
      </c>
      <c r="BA27" s="27">
        <v>1160.5299987323399</v>
      </c>
      <c r="BB27" s="27">
        <v>69.372802427288804</v>
      </c>
      <c r="BC27" s="27">
        <v>13.2591301410406</v>
      </c>
      <c r="BD27" s="27">
        <v>1658.1546938055601</v>
      </c>
      <c r="BE27" s="27">
        <v>873.76537174756197</v>
      </c>
      <c r="BF27" s="27">
        <v>1.6168936836477601</v>
      </c>
      <c r="BG27" s="27">
        <v>66.294662709370201</v>
      </c>
      <c r="BH27" s="27">
        <v>6.6286786135132197E-2</v>
      </c>
      <c r="BI27" s="27">
        <v>293.66739710026002</v>
      </c>
      <c r="BJ27" s="27">
        <v>1990.9937541121501</v>
      </c>
      <c r="BK27" s="27">
        <v>0</v>
      </c>
      <c r="BL27" s="27">
        <v>10.2465579824418</v>
      </c>
      <c r="BM27" s="27">
        <v>1183.1662010003399</v>
      </c>
      <c r="BN27" s="27">
        <v>286.54927771031902</v>
      </c>
      <c r="BO27" s="27">
        <v>37101.505006696498</v>
      </c>
      <c r="BP27" s="27">
        <v>398.76286957977601</v>
      </c>
      <c r="BR27" s="24">
        <f t="shared" si="0"/>
        <v>1.3270648199367433E-5</v>
      </c>
      <c r="BS27" s="24">
        <f t="shared" si="1"/>
        <v>2.1367937593399899E-5</v>
      </c>
      <c r="BT27" s="24">
        <f t="shared" si="2"/>
        <v>9.2260933217229073E-6</v>
      </c>
      <c r="BU27" s="24">
        <f t="shared" si="3"/>
        <v>-3.0710170716936792E-5</v>
      </c>
      <c r="BV27" s="24">
        <f t="shared" si="3"/>
        <v>-3.6035661962985772E-5</v>
      </c>
      <c r="BW27" s="24">
        <f t="shared" si="4"/>
        <v>-2.3045056654575844E-6</v>
      </c>
      <c r="BX27" s="24">
        <f t="shared" si="5"/>
        <v>2.3381180318780424E-5</v>
      </c>
    </row>
    <row r="28" spans="1:76" x14ac:dyDescent="0.3">
      <c r="A28" s="29" t="s">
        <v>191</v>
      </c>
      <c r="B28" s="89">
        <v>411083.58682999999</v>
      </c>
      <c r="C28" s="89">
        <v>7365.6151275000002</v>
      </c>
      <c r="D28" s="89">
        <v>16811.403760000001</v>
      </c>
      <c r="E28" s="89">
        <v>63061.655917999997</v>
      </c>
      <c r="F28" s="89">
        <v>49391.205256000001</v>
      </c>
      <c r="G28" s="89">
        <v>3481.8777025999998</v>
      </c>
      <c r="H28" s="89">
        <v>97671.109674000007</v>
      </c>
      <c r="J28" s="29" t="s">
        <v>191</v>
      </c>
      <c r="K28" s="27">
        <v>2372.4452874099002</v>
      </c>
      <c r="L28" s="27">
        <v>3413.6429212856401</v>
      </c>
      <c r="M28" s="27">
        <v>3413.6429212856401</v>
      </c>
      <c r="N28" s="27">
        <v>9778.2390601349307</v>
      </c>
      <c r="O28" s="27">
        <v>2281.31726115016</v>
      </c>
      <c r="P28" s="27">
        <v>20097.399303647901</v>
      </c>
      <c r="Q28" s="27">
        <v>411079.48284726898</v>
      </c>
      <c r="R28" s="27">
        <v>5766.1032925941299</v>
      </c>
      <c r="S28" s="27">
        <v>2564.5033254087798</v>
      </c>
      <c r="T28" s="27">
        <v>1298.36612578534</v>
      </c>
      <c r="U28" s="27">
        <v>76.974662611759399</v>
      </c>
      <c r="V28" s="27">
        <v>10277.7493637443</v>
      </c>
      <c r="W28" s="27">
        <v>10277.7493637443</v>
      </c>
      <c r="X28" s="27">
        <v>121745794.328105</v>
      </c>
      <c r="Y28" s="27">
        <v>0</v>
      </c>
      <c r="Z28" s="27">
        <v>1384.26292765777</v>
      </c>
      <c r="AA28" s="27">
        <v>495.06255514281702</v>
      </c>
      <c r="AB28" s="27">
        <v>1008.96811964431</v>
      </c>
      <c r="AC28" s="27">
        <v>8552.1379375186298</v>
      </c>
      <c r="AD28" s="27">
        <v>0</v>
      </c>
      <c r="AE28" s="27">
        <v>7365.5615119363702</v>
      </c>
      <c r="AF28" s="27">
        <v>0</v>
      </c>
      <c r="AG28" s="27">
        <v>15130.0563971847</v>
      </c>
      <c r="AH28" s="27">
        <v>1681.1175522721301</v>
      </c>
      <c r="AI28" s="27">
        <v>16811.173949456799</v>
      </c>
      <c r="AJ28" s="27">
        <v>0</v>
      </c>
      <c r="AK28" s="27">
        <v>6999.6929398870698</v>
      </c>
      <c r="AL28" s="27">
        <v>29.138796311336701</v>
      </c>
      <c r="AM28" s="27">
        <v>12892.460025253</v>
      </c>
      <c r="AN28" s="27">
        <v>180.61218067714901</v>
      </c>
      <c r="AO28" s="27">
        <v>2187.7511047470998</v>
      </c>
      <c r="AP28" s="27">
        <v>4726.9173303130001</v>
      </c>
      <c r="AQ28" s="27">
        <v>20.494811175118599</v>
      </c>
      <c r="AR28" s="27">
        <v>0</v>
      </c>
      <c r="AS28" s="27">
        <v>1567.58645505602</v>
      </c>
      <c r="AT28" s="27">
        <v>63063.353166998102</v>
      </c>
      <c r="AU28" s="27">
        <v>49392.978591801198</v>
      </c>
      <c r="AV28" s="27">
        <v>13670.3745751968</v>
      </c>
      <c r="AW28" s="27">
        <v>16.894659766750902</v>
      </c>
      <c r="AX28" s="27">
        <v>0.74518404944967198</v>
      </c>
      <c r="AY28" s="27">
        <v>705.38811921493402</v>
      </c>
      <c r="AZ28" s="27">
        <v>285.48279830684999</v>
      </c>
      <c r="BA28" s="27">
        <v>15818.0756330847</v>
      </c>
      <c r="BB28" s="27">
        <v>460.15971710290597</v>
      </c>
      <c r="BC28" s="27">
        <v>71.476543451445906</v>
      </c>
      <c r="BD28" s="27">
        <v>22601.399449726301</v>
      </c>
      <c r="BE28" s="27">
        <v>1312.6357768730199</v>
      </c>
      <c r="BF28" s="27">
        <v>85.117447920545402</v>
      </c>
      <c r="BG28" s="27">
        <v>633.31162972271295</v>
      </c>
      <c r="BH28" s="27">
        <v>2.4267311747879399</v>
      </c>
      <c r="BI28" s="27">
        <v>3481.8558851480102</v>
      </c>
      <c r="BJ28" s="27">
        <v>2507.0872611664799</v>
      </c>
      <c r="BK28" s="27">
        <v>0</v>
      </c>
      <c r="BL28" s="27">
        <v>942.10209888839802</v>
      </c>
      <c r="BM28" s="27">
        <v>3170.2681106514101</v>
      </c>
      <c r="BN28" s="27">
        <v>17277.409577981802</v>
      </c>
      <c r="BO28" s="27">
        <v>97669.761681024305</v>
      </c>
      <c r="BP28" s="27">
        <v>752.31305870307699</v>
      </c>
      <c r="BR28" s="24">
        <f t="shared" si="0"/>
        <v>-9.9833290904377984E-6</v>
      </c>
      <c r="BS28" s="24">
        <f t="shared" si="1"/>
        <v>-7.2791698591295119E-6</v>
      </c>
      <c r="BT28" s="24">
        <f t="shared" si="2"/>
        <v>-1.3669919923563412E-5</v>
      </c>
      <c r="BU28" s="24">
        <f t="shared" si="3"/>
        <v>2.6914120369948885E-5</v>
      </c>
      <c r="BV28" s="24">
        <f t="shared" si="3"/>
        <v>3.5903877866636329E-5</v>
      </c>
      <c r="BW28" s="24">
        <f t="shared" si="4"/>
        <v>-6.2660018108331207E-6</v>
      </c>
      <c r="BX28" s="24">
        <f t="shared" si="5"/>
        <v>-1.3801348015811272E-5</v>
      </c>
    </row>
    <row r="29" spans="1:76" x14ac:dyDescent="0.3">
      <c r="A29" s="29" t="s">
        <v>192</v>
      </c>
      <c r="B29" s="89">
        <v>34493.008569999998</v>
      </c>
      <c r="C29" s="89">
        <v>554.05517996000003</v>
      </c>
      <c r="D29" s="89">
        <v>1783.6517039</v>
      </c>
      <c r="E29" s="89">
        <v>5870.6000664000003</v>
      </c>
      <c r="F29" s="89">
        <v>3599.0572861000001</v>
      </c>
      <c r="G29" s="89">
        <v>210.27878222999999</v>
      </c>
      <c r="H29" s="89">
        <v>10742.141755000001</v>
      </c>
      <c r="J29" s="29" t="s">
        <v>192</v>
      </c>
      <c r="K29" s="27">
        <v>250.19791981745001</v>
      </c>
      <c r="L29" s="27">
        <v>414.71104689137201</v>
      </c>
      <c r="M29" s="27">
        <v>414.71104689137201</v>
      </c>
      <c r="N29" s="27">
        <v>1147.2165819046199</v>
      </c>
      <c r="O29" s="27">
        <v>248.77406066160799</v>
      </c>
      <c r="P29" s="27">
        <v>2119.4714953224502</v>
      </c>
      <c r="Q29" s="27">
        <v>34489.906123624198</v>
      </c>
      <c r="R29" s="27">
        <v>649.86115478454997</v>
      </c>
      <c r="S29" s="27">
        <v>270.45251724635301</v>
      </c>
      <c r="T29" s="27">
        <v>143.17542768918599</v>
      </c>
      <c r="U29" s="27">
        <v>8.1177435910333102</v>
      </c>
      <c r="V29" s="27">
        <v>1120.9940361644201</v>
      </c>
      <c r="W29" s="27">
        <v>1120.9940361644201</v>
      </c>
      <c r="X29" s="27">
        <v>8871075.2862911094</v>
      </c>
      <c r="Y29" s="27">
        <v>0</v>
      </c>
      <c r="Z29" s="27">
        <v>159.77109248167599</v>
      </c>
      <c r="AA29" s="27">
        <v>55.097931739880202</v>
      </c>
      <c r="AB29" s="27">
        <v>109.746516124382</v>
      </c>
      <c r="AC29" s="27">
        <v>901.90825643153505</v>
      </c>
      <c r="AD29" s="27">
        <v>0</v>
      </c>
      <c r="AE29" s="27">
        <v>553.99102134625196</v>
      </c>
      <c r="AF29" s="27">
        <v>0</v>
      </c>
      <c r="AG29" s="27">
        <v>1605.1395448800399</v>
      </c>
      <c r="AH29" s="27">
        <v>178.34883687318401</v>
      </c>
      <c r="AI29" s="27">
        <v>1783.48838175322</v>
      </c>
      <c r="AJ29" s="27">
        <v>0</v>
      </c>
      <c r="AK29" s="27">
        <v>760.12700105924796</v>
      </c>
      <c r="AL29" s="27">
        <v>2.0914895233055999</v>
      </c>
      <c r="AM29" s="27">
        <v>1434.74250268278</v>
      </c>
      <c r="AN29" s="27">
        <v>12.796434809437899</v>
      </c>
      <c r="AO29" s="27">
        <v>164.46663457839301</v>
      </c>
      <c r="AP29" s="27">
        <v>345.883760589075</v>
      </c>
      <c r="AQ29" s="27">
        <v>1.4589082205944699</v>
      </c>
      <c r="AR29" s="27">
        <v>0</v>
      </c>
      <c r="AS29" s="27">
        <v>118.45266932323599</v>
      </c>
      <c r="AT29" s="27">
        <v>5870.5424069213404</v>
      </c>
      <c r="AU29" s="27">
        <v>3599.03420810853</v>
      </c>
      <c r="AV29" s="27">
        <v>2271.50819881281</v>
      </c>
      <c r="AW29" s="27">
        <v>1.28179472907951</v>
      </c>
      <c r="AX29" s="27">
        <v>5.2647592387440198E-2</v>
      </c>
      <c r="AY29" s="27">
        <v>52.450725589598598</v>
      </c>
      <c r="AZ29" s="27">
        <v>20.886086189696702</v>
      </c>
      <c r="BA29" s="27">
        <v>1147.2791271240101</v>
      </c>
      <c r="BB29" s="27">
        <v>34.4797560299167</v>
      </c>
      <c r="BC29" s="27">
        <v>5.4327642775178102</v>
      </c>
      <c r="BD29" s="27">
        <v>1639.26996760307</v>
      </c>
      <c r="BE29" s="27">
        <v>148.86180141551301</v>
      </c>
      <c r="BF29" s="27">
        <v>6.0299934084007001</v>
      </c>
      <c r="BG29" s="27">
        <v>46.548905005042997</v>
      </c>
      <c r="BH29" s="27">
        <v>0.17254351575478</v>
      </c>
      <c r="BI29" s="27">
        <v>210.267605952038</v>
      </c>
      <c r="BJ29" s="27">
        <v>288.19858910706699</v>
      </c>
      <c r="BK29" s="27">
        <v>0</v>
      </c>
      <c r="BL29" s="27">
        <v>99.414672430446601</v>
      </c>
      <c r="BM29" s="27">
        <v>348.368326888882</v>
      </c>
      <c r="BN29" s="27">
        <v>1824.37329247004</v>
      </c>
      <c r="BO29" s="27">
        <v>10740.383219740101</v>
      </c>
      <c r="BP29" s="27">
        <v>84.089288482632497</v>
      </c>
      <c r="BR29" s="24">
        <f t="shared" si="0"/>
        <v>-8.9944209114269064E-5</v>
      </c>
      <c r="BS29" s="24">
        <f t="shared" si="1"/>
        <v>-1.1579823827783563E-4</v>
      </c>
      <c r="BT29" s="24">
        <f t="shared" si="2"/>
        <v>-9.1566165312958076E-5</v>
      </c>
      <c r="BU29" s="24">
        <f t="shared" si="3"/>
        <v>-9.8217350880114855E-6</v>
      </c>
      <c r="BV29" s="24">
        <f t="shared" si="3"/>
        <v>-6.4122323251557868E-6</v>
      </c>
      <c r="BW29" s="24">
        <f t="shared" si="4"/>
        <v>-5.3149813040905206E-5</v>
      </c>
      <c r="BX29" s="24">
        <f t="shared" si="5"/>
        <v>-1.6370434313821549E-4</v>
      </c>
    </row>
    <row r="30" spans="1:76" x14ac:dyDescent="0.3">
      <c r="A30" s="29" t="s">
        <v>193</v>
      </c>
      <c r="B30" s="89">
        <v>666117.55489999999</v>
      </c>
      <c r="C30" s="89">
        <v>12838.494978000001</v>
      </c>
      <c r="D30" s="89">
        <v>23656.703680999999</v>
      </c>
      <c r="E30" s="89">
        <v>93214.051101000005</v>
      </c>
      <c r="F30" s="89">
        <v>78769.758530999999</v>
      </c>
      <c r="G30" s="89">
        <v>5714.5970852999999</v>
      </c>
      <c r="H30" s="89">
        <v>180666.54461000001</v>
      </c>
      <c r="J30" s="29" t="s">
        <v>193</v>
      </c>
      <c r="K30" s="27">
        <v>4016.7474653131399</v>
      </c>
      <c r="L30" s="27">
        <v>7681.1165179832597</v>
      </c>
      <c r="M30" s="27">
        <v>7681.1165179832597</v>
      </c>
      <c r="N30" s="27">
        <v>20587.3860417908</v>
      </c>
      <c r="O30" s="27">
        <v>4147.0017370840196</v>
      </c>
      <c r="P30" s="27">
        <v>34026.583343474304</v>
      </c>
      <c r="Q30" s="27">
        <v>666105.09186461405</v>
      </c>
      <c r="R30" s="27">
        <v>11214.2576838574</v>
      </c>
      <c r="S30" s="27">
        <v>4341.9196909106704</v>
      </c>
      <c r="T30" s="27">
        <v>2415.4707516325798</v>
      </c>
      <c r="U30" s="27">
        <v>130.32451698073001</v>
      </c>
      <c r="V30" s="27">
        <v>18690.703004299099</v>
      </c>
      <c r="W30" s="27">
        <v>18690.703004299099</v>
      </c>
      <c r="X30" s="27">
        <v>194161087.129071</v>
      </c>
      <c r="Y30" s="27">
        <v>0</v>
      </c>
      <c r="Z30" s="27">
        <v>2822.8668100989698</v>
      </c>
      <c r="AA30" s="27">
        <v>938.58389205468404</v>
      </c>
      <c r="AB30" s="27">
        <v>1824.3828768961</v>
      </c>
      <c r="AC30" s="27">
        <v>14479.477952375801</v>
      </c>
      <c r="AD30" s="27">
        <v>0</v>
      </c>
      <c r="AE30" s="27">
        <v>12838.2913952258</v>
      </c>
      <c r="AF30" s="27">
        <v>0</v>
      </c>
      <c r="AG30" s="27">
        <v>21290.407407082301</v>
      </c>
      <c r="AH30" s="27">
        <v>2365.60034282268</v>
      </c>
      <c r="AI30" s="27">
        <v>23656.007749904998</v>
      </c>
      <c r="AJ30" s="27">
        <v>0</v>
      </c>
      <c r="AK30" s="27">
        <v>12613.634970079</v>
      </c>
      <c r="AL30" s="27">
        <v>46.511917821282303</v>
      </c>
      <c r="AM30" s="27">
        <v>24438.4662274285</v>
      </c>
      <c r="AN30" s="27">
        <v>288.51389296780599</v>
      </c>
      <c r="AO30" s="27">
        <v>3482.4786648478498</v>
      </c>
      <c r="AP30" s="27">
        <v>7536.6300843708796</v>
      </c>
      <c r="AQ30" s="27">
        <v>32.7299860957798</v>
      </c>
      <c r="AR30" s="27">
        <v>0</v>
      </c>
      <c r="AS30" s="27">
        <v>2494.50797559483</v>
      </c>
      <c r="AT30" s="27">
        <v>93216.357126346804</v>
      </c>
      <c r="AU30" s="27">
        <v>78772.2626872853</v>
      </c>
      <c r="AV30" s="27">
        <v>14444.0944390614</v>
      </c>
      <c r="AW30" s="27">
        <v>26.877850479009201</v>
      </c>
      <c r="AX30" s="27">
        <v>1.1905678331321601</v>
      </c>
      <c r="AY30" s="27">
        <v>1123.5919231446701</v>
      </c>
      <c r="AZ30" s="27">
        <v>455.180471220313</v>
      </c>
      <c r="BA30" s="27">
        <v>25233.664633123299</v>
      </c>
      <c r="BB30" s="27">
        <v>732.63286775023801</v>
      </c>
      <c r="BC30" s="27">
        <v>113.699845347972</v>
      </c>
      <c r="BD30" s="27">
        <v>36054.719547831999</v>
      </c>
      <c r="BE30" s="27">
        <v>2584.9662138741401</v>
      </c>
      <c r="BF30" s="27">
        <v>135.96929423811</v>
      </c>
      <c r="BG30" s="27">
        <v>1009.48744260431</v>
      </c>
      <c r="BH30" s="27">
        <v>3.8757220138009298</v>
      </c>
      <c r="BI30" s="27">
        <v>5714.53931099478</v>
      </c>
      <c r="BJ30" s="27">
        <v>5071.9819888147103</v>
      </c>
      <c r="BK30" s="27">
        <v>0</v>
      </c>
      <c r="BL30" s="27">
        <v>1597.16243770542</v>
      </c>
      <c r="BM30" s="27">
        <v>5855.2497612944499</v>
      </c>
      <c r="BN30" s="27">
        <v>29331.980294604298</v>
      </c>
      <c r="BO30" s="27">
        <v>180661.02520180499</v>
      </c>
      <c r="BP30" s="27">
        <v>1438.8380984548701</v>
      </c>
      <c r="BR30" s="24">
        <f t="shared" si="0"/>
        <v>-1.8709963870882055E-5</v>
      </c>
      <c r="BS30" s="24">
        <f t="shared" si="1"/>
        <v>-1.5857214926597269E-5</v>
      </c>
      <c r="BT30" s="24">
        <f t="shared" si="2"/>
        <v>-2.9417923324605056E-5</v>
      </c>
      <c r="BU30" s="24">
        <f t="shared" si="3"/>
        <v>2.473903150395905E-5</v>
      </c>
      <c r="BV30" s="24">
        <f t="shared" si="3"/>
        <v>3.1790833588943314E-5</v>
      </c>
      <c r="BW30" s="24">
        <f t="shared" si="4"/>
        <v>-1.0109952522908912E-5</v>
      </c>
      <c r="BX30" s="24">
        <f t="shared" si="5"/>
        <v>-3.0550250501177192E-5</v>
      </c>
    </row>
    <row r="31" spans="1:76" x14ac:dyDescent="0.3">
      <c r="A31" s="29" t="s">
        <v>194</v>
      </c>
      <c r="B31" s="89">
        <v>30367.711017000001</v>
      </c>
      <c r="C31" s="89">
        <v>572.52184753999995</v>
      </c>
      <c r="D31" s="89">
        <v>1406.5452427</v>
      </c>
      <c r="E31" s="89">
        <v>3515.6916697000001</v>
      </c>
      <c r="F31" s="89">
        <v>2932.9608413999999</v>
      </c>
      <c r="G31" s="89">
        <v>214.82335986999999</v>
      </c>
      <c r="H31" s="89">
        <v>10301.847791</v>
      </c>
      <c r="J31" s="29" t="s">
        <v>194</v>
      </c>
      <c r="K31" s="27">
        <v>82.816862400368294</v>
      </c>
      <c r="L31" s="27">
        <v>975.73967457527795</v>
      </c>
      <c r="M31" s="27">
        <v>975.73967457527795</v>
      </c>
      <c r="N31" s="27">
        <v>2157.62247376797</v>
      </c>
      <c r="O31" s="27">
        <v>207.81223096357101</v>
      </c>
      <c r="P31" s="27">
        <v>701.55650129819105</v>
      </c>
      <c r="Q31" s="27">
        <v>30365.371404946</v>
      </c>
      <c r="R31" s="27">
        <v>855.25264875089397</v>
      </c>
      <c r="S31" s="27">
        <v>89.521243141397804</v>
      </c>
      <c r="T31" s="27">
        <v>143.17709148444001</v>
      </c>
      <c r="U31" s="27">
        <v>2.6870160938687402</v>
      </c>
      <c r="V31" s="27">
        <v>939.70216399164201</v>
      </c>
      <c r="W31" s="27">
        <v>939.70216399164201</v>
      </c>
      <c r="X31" s="27">
        <v>7229252.7561406903</v>
      </c>
      <c r="Y31" s="27">
        <v>0</v>
      </c>
      <c r="Z31" s="27">
        <v>264.18238058975902</v>
      </c>
      <c r="AA31" s="27">
        <v>62.509210108006002</v>
      </c>
      <c r="AB31" s="27">
        <v>87.527213109220199</v>
      </c>
      <c r="AC31" s="27">
        <v>298.536501258378</v>
      </c>
      <c r="AD31" s="27">
        <v>0</v>
      </c>
      <c r="AE31" s="27">
        <v>572.47735456891303</v>
      </c>
      <c r="AF31" s="27">
        <v>0</v>
      </c>
      <c r="AG31" s="27">
        <v>1265.77517995623</v>
      </c>
      <c r="AH31" s="27">
        <v>140.641699257814</v>
      </c>
      <c r="AI31" s="27">
        <v>1406.4168792140499</v>
      </c>
      <c r="AJ31" s="27">
        <v>0</v>
      </c>
      <c r="AK31" s="27">
        <v>587.85844724438698</v>
      </c>
      <c r="AL31" s="27">
        <v>1.5286815335350501</v>
      </c>
      <c r="AM31" s="27">
        <v>1625.9683691740299</v>
      </c>
      <c r="AN31" s="27">
        <v>8.4120091417957692</v>
      </c>
      <c r="AO31" s="27">
        <v>162.029376353224</v>
      </c>
      <c r="AP31" s="27">
        <v>289.92661910194698</v>
      </c>
      <c r="AQ31" s="27">
        <v>0.99803207428473695</v>
      </c>
      <c r="AR31" s="27">
        <v>0</v>
      </c>
      <c r="AS31" s="27">
        <v>119.959813010576</v>
      </c>
      <c r="AT31" s="27">
        <v>3515.58091362511</v>
      </c>
      <c r="AU31" s="27">
        <v>2932.8816715399798</v>
      </c>
      <c r="AV31" s="27">
        <v>582.699242085131</v>
      </c>
      <c r="AW31" s="27">
        <v>1.32572392918754</v>
      </c>
      <c r="AX31" s="27">
        <v>3.3760538037996599E-2</v>
      </c>
      <c r="AY31" s="27">
        <v>48.572256796133097</v>
      </c>
      <c r="AZ31" s="27">
        <v>17.4871735963447</v>
      </c>
      <c r="BA31" s="27">
        <v>905.51524111509696</v>
      </c>
      <c r="BB31" s="27">
        <v>33.360674426054203</v>
      </c>
      <c r="BC31" s="27">
        <v>5.6713597695067604</v>
      </c>
      <c r="BD31" s="27">
        <v>1293.8210280758601</v>
      </c>
      <c r="BE31" s="27">
        <v>209.14428447992</v>
      </c>
      <c r="BF31" s="27">
        <v>3.9605061023605899</v>
      </c>
      <c r="BG31" s="27">
        <v>40.162521602980597</v>
      </c>
      <c r="BH31" s="27">
        <v>0.116894373056212</v>
      </c>
      <c r="BI31" s="27">
        <v>214.81354340206201</v>
      </c>
      <c r="BJ31" s="27">
        <v>460.17581641674798</v>
      </c>
      <c r="BK31" s="27">
        <v>0</v>
      </c>
      <c r="BL31" s="27">
        <v>33.834933399668003</v>
      </c>
      <c r="BM31" s="27">
        <v>330.36946484812199</v>
      </c>
      <c r="BN31" s="27">
        <v>639.09798601750094</v>
      </c>
      <c r="BO31" s="27">
        <v>10300.6424877395</v>
      </c>
      <c r="BP31" s="27">
        <v>100.637924166239</v>
      </c>
      <c r="BR31" s="24">
        <f t="shared" si="0"/>
        <v>-7.7042752833501063E-5</v>
      </c>
      <c r="BS31" s="24">
        <f t="shared" si="1"/>
        <v>-7.7714014370108505E-5</v>
      </c>
      <c r="BT31" s="24">
        <f t="shared" si="2"/>
        <v>-9.1261540726338345E-5</v>
      </c>
      <c r="BU31" s="24">
        <f t="shared" si="3"/>
        <v>-3.1503352766869935E-5</v>
      </c>
      <c r="BV31" s="24">
        <f t="shared" si="3"/>
        <v>-2.6993152756281332E-5</v>
      </c>
      <c r="BW31" s="24">
        <f t="shared" si="4"/>
        <v>-4.5695533036635551E-5</v>
      </c>
      <c r="BX31" s="24">
        <f t="shared" si="5"/>
        <v>-1.1699874478371932E-4</v>
      </c>
    </row>
    <row r="32" spans="1:76" x14ac:dyDescent="0.3">
      <c r="A32" s="29" t="s">
        <v>195</v>
      </c>
      <c r="B32" s="89">
        <v>336988.35797000001</v>
      </c>
      <c r="C32" s="89">
        <v>6286.2055595000002</v>
      </c>
      <c r="D32" s="89">
        <v>13540.667767000001</v>
      </c>
      <c r="E32" s="89">
        <v>48705.483487999998</v>
      </c>
      <c r="F32" s="89">
        <v>40400.259899999997</v>
      </c>
      <c r="G32" s="89">
        <v>2934.3053851999998</v>
      </c>
      <c r="H32" s="89">
        <v>79846.112452999994</v>
      </c>
      <c r="J32" s="29" t="s">
        <v>195</v>
      </c>
      <c r="K32" s="27">
        <v>1594.02056831356</v>
      </c>
      <c r="L32" s="27">
        <v>4061.3217238375801</v>
      </c>
      <c r="M32" s="27">
        <v>4061.3217238375801</v>
      </c>
      <c r="N32" s="27">
        <v>10318.191476734501</v>
      </c>
      <c r="O32" s="27">
        <v>1797.3124422471401</v>
      </c>
      <c r="P32" s="27">
        <v>13503.2393482837</v>
      </c>
      <c r="Q32" s="27">
        <v>336985.79286429897</v>
      </c>
      <c r="R32" s="27">
        <v>5223.7913610078804</v>
      </c>
      <c r="S32" s="27">
        <v>1723.06343311456</v>
      </c>
      <c r="T32" s="27">
        <v>1074.3007547084601</v>
      </c>
      <c r="U32" s="27">
        <v>51.718438172404397</v>
      </c>
      <c r="V32" s="27">
        <v>8104.3823873227602</v>
      </c>
      <c r="W32" s="27">
        <v>8104.3823873227602</v>
      </c>
      <c r="X32" s="27">
        <v>99584066.587798506</v>
      </c>
      <c r="Y32" s="27">
        <v>0</v>
      </c>
      <c r="Z32" s="27">
        <v>1375.54665803834</v>
      </c>
      <c r="AA32" s="27">
        <v>425.96437900867897</v>
      </c>
      <c r="AB32" s="27">
        <v>785.86048660763595</v>
      </c>
      <c r="AC32" s="27">
        <v>5746.0923646910296</v>
      </c>
      <c r="AD32" s="27">
        <v>0</v>
      </c>
      <c r="AE32" s="27">
        <v>6286.15662637279</v>
      </c>
      <c r="AF32" s="27">
        <v>0</v>
      </c>
      <c r="AG32" s="27">
        <v>12186.494336392199</v>
      </c>
      <c r="AH32" s="27">
        <v>1354.0540210849999</v>
      </c>
      <c r="AI32" s="27">
        <v>13540.548357477201</v>
      </c>
      <c r="AJ32" s="27">
        <v>0</v>
      </c>
      <c r="AK32" s="27">
        <v>5411.9337367169201</v>
      </c>
      <c r="AL32" s="27">
        <v>23.702354584015399</v>
      </c>
      <c r="AM32" s="27">
        <v>11089.0697807086</v>
      </c>
      <c r="AN32" s="27">
        <v>146.217964000286</v>
      </c>
      <c r="AO32" s="27">
        <v>1810.5745861759101</v>
      </c>
      <c r="AP32" s="27">
        <v>3872.52278183611</v>
      </c>
      <c r="AQ32" s="27">
        <v>16.6204736339335</v>
      </c>
      <c r="AR32" s="27">
        <v>0</v>
      </c>
      <c r="AS32" s="27">
        <v>1299.8609630450201</v>
      </c>
      <c r="AT32" s="27">
        <v>48706.976464082603</v>
      </c>
      <c r="AU32" s="27">
        <v>40401.779409016701</v>
      </c>
      <c r="AV32" s="27">
        <v>8305.1970550659298</v>
      </c>
      <c r="AW32" s="27">
        <v>14.0308071544392</v>
      </c>
      <c r="AX32" s="27">
        <v>0.60265717047790601</v>
      </c>
      <c r="AY32" s="27">
        <v>581.36939053225001</v>
      </c>
      <c r="AZ32" s="27">
        <v>233.86653945115901</v>
      </c>
      <c r="BA32" s="27">
        <v>12916.520989765</v>
      </c>
      <c r="BB32" s="27">
        <v>380.35458015730001</v>
      </c>
      <c r="BC32" s="27">
        <v>59.401438307511697</v>
      </c>
      <c r="BD32" s="27">
        <v>18455.556161422399</v>
      </c>
      <c r="BE32" s="27">
        <v>1218.9987299255099</v>
      </c>
      <c r="BF32" s="27">
        <v>68.905846466266496</v>
      </c>
      <c r="BG32" s="27">
        <v>519.70473388559105</v>
      </c>
      <c r="BH32" s="27">
        <v>1.96714142898085</v>
      </c>
      <c r="BI32" s="27">
        <v>2934.2972830282602</v>
      </c>
      <c r="BJ32" s="27">
        <v>2453.54669156822</v>
      </c>
      <c r="BK32" s="27">
        <v>0</v>
      </c>
      <c r="BL32" s="27">
        <v>634.94551115936395</v>
      </c>
      <c r="BM32" s="27">
        <v>2583.4718901967299</v>
      </c>
      <c r="BN32" s="27">
        <v>11682.7669751665</v>
      </c>
      <c r="BO32" s="27">
        <v>79844.753589951302</v>
      </c>
      <c r="BP32" s="27">
        <v>658.96248994150903</v>
      </c>
      <c r="BR32" s="24">
        <f t="shared" si="0"/>
        <v>-7.6118525770209735E-6</v>
      </c>
      <c r="BS32" s="24">
        <f t="shared" si="1"/>
        <v>-7.7842073007297881E-6</v>
      </c>
      <c r="BT32" s="24">
        <f t="shared" si="2"/>
        <v>-8.8185844933888924E-6</v>
      </c>
      <c r="BU32" s="24">
        <f t="shared" si="3"/>
        <v>3.0653141611316673E-5</v>
      </c>
      <c r="BV32" s="24">
        <f t="shared" si="3"/>
        <v>3.7611367364087755E-5</v>
      </c>
      <c r="BW32" s="24">
        <f t="shared" si="4"/>
        <v>-2.7611889957094468E-6</v>
      </c>
      <c r="BX32" s="24">
        <f t="shared" si="5"/>
        <v>-1.7018524846677687E-5</v>
      </c>
    </row>
    <row r="33" spans="1:76" x14ac:dyDescent="0.3">
      <c r="A33" s="29" t="s">
        <v>196</v>
      </c>
      <c r="B33" s="89">
        <v>8913.2498959000004</v>
      </c>
      <c r="C33" s="89">
        <v>155.34282447000001</v>
      </c>
      <c r="D33" s="89">
        <v>466.32045353000001</v>
      </c>
      <c r="E33" s="89">
        <v>941.61385021000001</v>
      </c>
      <c r="F33" s="89">
        <v>765.04382520000001</v>
      </c>
      <c r="G33" s="89">
        <v>57.565506433000003</v>
      </c>
      <c r="H33" s="89">
        <v>3196.1133568999999</v>
      </c>
      <c r="J33" s="29" t="s">
        <v>196</v>
      </c>
      <c r="K33" s="27">
        <v>11.625551376935199</v>
      </c>
      <c r="L33" s="27">
        <v>354.51380971187598</v>
      </c>
      <c r="M33" s="27">
        <v>354.51380971187598</v>
      </c>
      <c r="N33" s="27">
        <v>764.15753112485299</v>
      </c>
      <c r="O33" s="27">
        <v>61.724648876024801</v>
      </c>
      <c r="P33" s="27">
        <v>98.482105990001997</v>
      </c>
      <c r="Q33" s="27">
        <v>8913.2471683283893</v>
      </c>
      <c r="R33" s="27">
        <v>286.14485282719198</v>
      </c>
      <c r="S33" s="27">
        <v>12.5666944439359</v>
      </c>
      <c r="T33" s="27">
        <v>44.950451134832797</v>
      </c>
      <c r="U33" s="27">
        <v>0.37719411048158802</v>
      </c>
      <c r="V33" s="27">
        <v>279.44928514268202</v>
      </c>
      <c r="W33" s="27">
        <v>279.44928514268202</v>
      </c>
      <c r="X33" s="27">
        <v>1885789.9627573199</v>
      </c>
      <c r="Y33" s="27">
        <v>0</v>
      </c>
      <c r="Z33" s="27">
        <v>91.906665679122696</v>
      </c>
      <c r="AA33" s="27">
        <v>20.261208562293099</v>
      </c>
      <c r="AB33" s="27">
        <v>25.570880925972101</v>
      </c>
      <c r="AC33" s="27">
        <v>41.907540664472997</v>
      </c>
      <c r="AD33" s="27">
        <v>0</v>
      </c>
      <c r="AE33" s="27">
        <v>155.342769009628</v>
      </c>
      <c r="AF33" s="27">
        <v>0</v>
      </c>
      <c r="AG33" s="27">
        <v>419.68827546751697</v>
      </c>
      <c r="AH33" s="27">
        <v>46.632038838825501</v>
      </c>
      <c r="AI33" s="27">
        <v>466.32031430634299</v>
      </c>
      <c r="AJ33" s="27">
        <v>0</v>
      </c>
      <c r="AK33" s="27">
        <v>169.76312730038501</v>
      </c>
      <c r="AL33" s="27">
        <v>0.34511031200912701</v>
      </c>
      <c r="AM33" s="27">
        <v>526.89375267712705</v>
      </c>
      <c r="AN33" s="27">
        <v>1.5787299841818301</v>
      </c>
      <c r="AO33" s="27">
        <v>50.8160853850096</v>
      </c>
      <c r="AP33" s="27">
        <v>78.089199623009605</v>
      </c>
      <c r="AQ33" s="27">
        <v>0.20206386106472199</v>
      </c>
      <c r="AR33" s="27">
        <v>0</v>
      </c>
      <c r="AS33" s="27">
        <v>38.446116051301502</v>
      </c>
      <c r="AT33" s="27">
        <v>941.61043709894795</v>
      </c>
      <c r="AU33" s="27">
        <v>765.04044762601802</v>
      </c>
      <c r="AV33" s="27">
        <v>176.569989472929</v>
      </c>
      <c r="AW33" s="27">
        <v>0.43166989213886903</v>
      </c>
      <c r="AX33" s="27">
        <v>6.0148164927770996E-3</v>
      </c>
      <c r="AY33" s="27">
        <v>14.4501005528089</v>
      </c>
      <c r="AZ33" s="27">
        <v>4.7040929292261202</v>
      </c>
      <c r="BA33" s="27">
        <v>227.22250411988699</v>
      </c>
      <c r="BB33" s="27">
        <v>10.30907344147</v>
      </c>
      <c r="BC33" s="27">
        <v>1.85926210971301</v>
      </c>
      <c r="BD33" s="27">
        <v>324.65807470361602</v>
      </c>
      <c r="BE33" s="27">
        <v>70.837726011677802</v>
      </c>
      <c r="BF33" s="27">
        <v>0.741989144110628</v>
      </c>
      <c r="BG33" s="27">
        <v>11.157109299646701</v>
      </c>
      <c r="BH33" s="27">
        <v>2.32514003317956E-2</v>
      </c>
      <c r="BI33" s="27">
        <v>57.565483676207201</v>
      </c>
      <c r="BJ33" s="27">
        <v>159.24126024838</v>
      </c>
      <c r="BK33" s="27">
        <v>0</v>
      </c>
      <c r="BL33" s="27">
        <v>4.9904581876467002</v>
      </c>
      <c r="BM33" s="27">
        <v>102.17343831582799</v>
      </c>
      <c r="BN33" s="27">
        <v>98.852462618753606</v>
      </c>
      <c r="BO33" s="27">
        <v>3196.11257659683</v>
      </c>
      <c r="BP33" s="27">
        <v>33.016382401355202</v>
      </c>
      <c r="BR33" s="24">
        <f t="shared" si="0"/>
        <v>-3.0601314256409878E-7</v>
      </c>
      <c r="BS33" s="24">
        <f t="shared" si="1"/>
        <v>-3.5701920703225151E-7</v>
      </c>
      <c r="BT33" s="24">
        <f t="shared" si="2"/>
        <v>-2.9855790360803239E-7</v>
      </c>
      <c r="BU33" s="24">
        <f t="shared" si="3"/>
        <v>-3.6247460158891851E-6</v>
      </c>
      <c r="BV33" s="24">
        <f t="shared" si="3"/>
        <v>-4.4148764694755022E-6</v>
      </c>
      <c r="BW33" s="24">
        <f t="shared" si="4"/>
        <v>-3.9531994439511004E-7</v>
      </c>
      <c r="BX33" s="24">
        <f t="shared" si="5"/>
        <v>-2.4414126871298173E-7</v>
      </c>
    </row>
    <row r="34" spans="1:76" x14ac:dyDescent="0.3">
      <c r="A34" s="29" t="s">
        <v>197</v>
      </c>
      <c r="B34" s="89">
        <v>150842.63454999999</v>
      </c>
      <c r="C34" s="89">
        <v>2879.1583945000002</v>
      </c>
      <c r="D34" s="89">
        <v>5524.3858780999999</v>
      </c>
      <c r="E34" s="89">
        <v>21470.199925000001</v>
      </c>
      <c r="F34" s="89">
        <v>18212.962273000001</v>
      </c>
      <c r="G34" s="89">
        <v>1330.35996</v>
      </c>
      <c r="H34" s="89">
        <v>37827.35658</v>
      </c>
      <c r="J34" s="29" t="s">
        <v>197</v>
      </c>
      <c r="K34" s="27">
        <v>855.62716469234101</v>
      </c>
      <c r="L34" s="27">
        <v>1554.3669045374099</v>
      </c>
      <c r="M34" s="27">
        <v>1554.3669045374099</v>
      </c>
      <c r="N34" s="27">
        <v>4211.9182679372998</v>
      </c>
      <c r="O34" s="27">
        <v>871.12930095731303</v>
      </c>
      <c r="P34" s="27">
        <v>7248.1726863827698</v>
      </c>
      <c r="Q34" s="27">
        <v>150838.80661122</v>
      </c>
      <c r="R34" s="27">
        <v>2326.3326623459402</v>
      </c>
      <c r="S34" s="27">
        <v>924.893983490045</v>
      </c>
      <c r="T34" s="27">
        <v>505.18361477177802</v>
      </c>
      <c r="U34" s="27">
        <v>27.761063882433199</v>
      </c>
      <c r="V34" s="27">
        <v>3925.9057300346399</v>
      </c>
      <c r="W34" s="27">
        <v>3925.9057300346399</v>
      </c>
      <c r="X34" s="27">
        <v>44893443.297691204</v>
      </c>
      <c r="Y34" s="27">
        <v>0</v>
      </c>
      <c r="Z34" s="27">
        <v>580.692453122551</v>
      </c>
      <c r="AA34" s="27">
        <v>195.61203692384899</v>
      </c>
      <c r="AB34" s="27">
        <v>383.62433579199302</v>
      </c>
      <c r="AC34" s="27">
        <v>3084.3469695168701</v>
      </c>
      <c r="AD34" s="27">
        <v>0</v>
      </c>
      <c r="AE34" s="27">
        <v>2879.0794461217902</v>
      </c>
      <c r="AF34" s="27">
        <v>0</v>
      </c>
      <c r="AG34" s="27">
        <v>4971.7671144474398</v>
      </c>
      <c r="AH34" s="27">
        <v>552.418654585338</v>
      </c>
      <c r="AI34" s="27">
        <v>5524.1857690327697</v>
      </c>
      <c r="AJ34" s="27">
        <v>0</v>
      </c>
      <c r="AK34" s="27">
        <v>2654.0791910872099</v>
      </c>
      <c r="AL34" s="27">
        <v>10.775778232444299</v>
      </c>
      <c r="AM34" s="27">
        <v>5093.4263478073299</v>
      </c>
      <c r="AN34" s="27">
        <v>66.955134122036796</v>
      </c>
      <c r="AO34" s="27">
        <v>801.79754206694395</v>
      </c>
      <c r="AP34" s="27">
        <v>1741.61817556507</v>
      </c>
      <c r="AQ34" s="27">
        <v>7.5910043911660701</v>
      </c>
      <c r="AR34" s="27">
        <v>0</v>
      </c>
      <c r="AS34" s="27">
        <v>573.91817347068104</v>
      </c>
      <c r="AT34" s="27">
        <v>21470.729383699199</v>
      </c>
      <c r="AU34" s="27">
        <v>18213.533696711402</v>
      </c>
      <c r="AV34" s="27">
        <v>3257.1956869877599</v>
      </c>
      <c r="AW34" s="27">
        <v>6.1803632390306298</v>
      </c>
      <c r="AX34" s="27">
        <v>0.27639434415251501</v>
      </c>
      <c r="AY34" s="27">
        <v>259.08362948020499</v>
      </c>
      <c r="AZ34" s="27">
        <v>105.18885030065501</v>
      </c>
      <c r="BA34" s="27">
        <v>5838.0516169248804</v>
      </c>
      <c r="BB34" s="27">
        <v>168.756173702166</v>
      </c>
      <c r="BC34" s="27">
        <v>26.1377762804719</v>
      </c>
      <c r="BD34" s="27">
        <v>8341.6099424042495</v>
      </c>
      <c r="BE34" s="27">
        <v>535.03509565443005</v>
      </c>
      <c r="BF34" s="27">
        <v>31.554650222060499</v>
      </c>
      <c r="BG34" s="27">
        <v>233.139466690917</v>
      </c>
      <c r="BH34" s="27">
        <v>0.89902527433764901</v>
      </c>
      <c r="BI34" s="27">
        <v>1330.3457036172299</v>
      </c>
      <c r="BJ34" s="27">
        <v>1044.8090608846701</v>
      </c>
      <c r="BK34" s="27">
        <v>0</v>
      </c>
      <c r="BL34" s="27">
        <v>340.12905590492198</v>
      </c>
      <c r="BM34" s="27">
        <v>1226.2681693024599</v>
      </c>
      <c r="BN34" s="27">
        <v>6244.7134336733698</v>
      </c>
      <c r="BO34" s="27">
        <v>37825.206750442303</v>
      </c>
      <c r="BP34" s="27">
        <v>299.389228532733</v>
      </c>
      <c r="BR34" s="24">
        <f t="shared" si="0"/>
        <v>-2.5377034758140493E-5</v>
      </c>
      <c r="BS34" s="24">
        <f t="shared" si="1"/>
        <v>-2.7420644296908721E-5</v>
      </c>
      <c r="BT34" s="24">
        <f t="shared" si="2"/>
        <v>-3.6222861987875927E-5</v>
      </c>
      <c r="BU34" s="24">
        <f t="shared" si="3"/>
        <v>2.4660166232643276E-5</v>
      </c>
      <c r="BV34" s="24">
        <f t="shared" si="3"/>
        <v>3.1374561855202712E-5</v>
      </c>
      <c r="BW34" s="24">
        <f t="shared" si="4"/>
        <v>-1.0716184490474039E-5</v>
      </c>
      <c r="BX34" s="24">
        <f t="shared" si="5"/>
        <v>-5.6832666939071862E-5</v>
      </c>
    </row>
    <row r="35" spans="1:76" x14ac:dyDescent="0.3">
      <c r="A35" s="29" t="s">
        <v>198</v>
      </c>
      <c r="B35" s="89">
        <v>13117.534768</v>
      </c>
      <c r="C35" s="89">
        <v>210.66935968000001</v>
      </c>
      <c r="D35" s="89">
        <v>728.81744512</v>
      </c>
      <c r="E35" s="89">
        <v>1409.3216097</v>
      </c>
      <c r="F35" s="89">
        <v>1125.1369969</v>
      </c>
      <c r="G35" s="89">
        <v>86.859611704000002</v>
      </c>
      <c r="H35" s="89">
        <v>4364.9262212000003</v>
      </c>
      <c r="J35" s="29" t="s">
        <v>198</v>
      </c>
      <c r="K35" s="27">
        <v>10.0440074695374</v>
      </c>
      <c r="L35" s="27">
        <v>505.62184688361498</v>
      </c>
      <c r="M35" s="27">
        <v>505.62184688361498</v>
      </c>
      <c r="N35" s="27">
        <v>1082.87372346963</v>
      </c>
      <c r="O35" s="27">
        <v>83.155844431035206</v>
      </c>
      <c r="P35" s="27">
        <v>85.084809047018993</v>
      </c>
      <c r="Q35" s="27">
        <v>13117.8473218582</v>
      </c>
      <c r="R35" s="27">
        <v>399.404790061965</v>
      </c>
      <c r="S35" s="27">
        <v>10.8571374308139</v>
      </c>
      <c r="T35" s="27">
        <v>61.607257121153403</v>
      </c>
      <c r="U35" s="27">
        <v>0.32588170736531102</v>
      </c>
      <c r="V35" s="27">
        <v>376.62236771139999</v>
      </c>
      <c r="W35" s="27">
        <v>376.62236771139999</v>
      </c>
      <c r="X35" s="27">
        <v>2773470.6226236098</v>
      </c>
      <c r="Y35" s="27">
        <v>0</v>
      </c>
      <c r="Z35" s="27">
        <v>129.637156538109</v>
      </c>
      <c r="AA35" s="27">
        <v>28.0299330888806</v>
      </c>
      <c r="AB35" s="27">
        <v>34.264557929948097</v>
      </c>
      <c r="AC35" s="27">
        <v>36.206507942690799</v>
      </c>
      <c r="AD35" s="27">
        <v>0</v>
      </c>
      <c r="AE35" s="27">
        <v>210.67191307054199</v>
      </c>
      <c r="AF35" s="27">
        <v>0</v>
      </c>
      <c r="AG35" s="27">
        <v>655.95521956161099</v>
      </c>
      <c r="AH35" s="27">
        <v>72.883949417373501</v>
      </c>
      <c r="AI35" s="27">
        <v>728.83916897898405</v>
      </c>
      <c r="AJ35" s="27">
        <v>0</v>
      </c>
      <c r="AK35" s="27">
        <v>226.60867282957699</v>
      </c>
      <c r="AL35" s="27">
        <v>0.47634852736762601</v>
      </c>
      <c r="AM35" s="27">
        <v>728.86658545716705</v>
      </c>
      <c r="AN35" s="27">
        <v>1.96376967079482</v>
      </c>
      <c r="AO35" s="27">
        <v>79.709913600864198</v>
      </c>
      <c r="AP35" s="27">
        <v>116.278605003389</v>
      </c>
      <c r="AQ35" s="27">
        <v>0.26327680528227398</v>
      </c>
      <c r="AR35" s="27">
        <v>0</v>
      </c>
      <c r="AS35" s="27">
        <v>60.705116784338401</v>
      </c>
      <c r="AT35" s="27">
        <v>1409.3444409551</v>
      </c>
      <c r="AU35" s="27">
        <v>1125.1506395915401</v>
      </c>
      <c r="AV35" s="27">
        <v>284.19380136355801</v>
      </c>
      <c r="AW35" s="27">
        <v>0.6848051501072</v>
      </c>
      <c r="AX35" s="27">
        <v>7.2220536053836902E-3</v>
      </c>
      <c r="AY35" s="27">
        <v>22.287391167181902</v>
      </c>
      <c r="AZ35" s="27">
        <v>7.0012832363850803</v>
      </c>
      <c r="BA35" s="27">
        <v>328.95349763278602</v>
      </c>
      <c r="BB35" s="27">
        <v>16.096457289307001</v>
      </c>
      <c r="BC35" s="27">
        <v>2.9554271576359801</v>
      </c>
      <c r="BD35" s="27">
        <v>470.01078816338401</v>
      </c>
      <c r="BE35" s="27">
        <v>99.208254097471197</v>
      </c>
      <c r="BF35" s="27">
        <v>0.92190051103137605</v>
      </c>
      <c r="BG35" s="27">
        <v>16.804852931871601</v>
      </c>
      <c r="BH35" s="27">
        <v>2.9983906215380499E-2</v>
      </c>
      <c r="BI35" s="27">
        <v>86.862138886335103</v>
      </c>
      <c r="BJ35" s="27">
        <v>224.30036550475799</v>
      </c>
      <c r="BK35" s="27">
        <v>0</v>
      </c>
      <c r="BL35" s="27">
        <v>4.5322195531578098</v>
      </c>
      <c r="BM35" s="27">
        <v>139.401252153467</v>
      </c>
      <c r="BN35" s="27">
        <v>93.778038068936198</v>
      </c>
      <c r="BO35" s="27">
        <v>4364.9829162739597</v>
      </c>
      <c r="BP35" s="27">
        <v>45.833149015839602</v>
      </c>
      <c r="BR35" s="24">
        <f t="shared" si="0"/>
        <v>2.3827179704775157E-5</v>
      </c>
      <c r="BS35" s="24">
        <f t="shared" si="1"/>
        <v>1.2120369786355546E-5</v>
      </c>
      <c r="BT35" s="24">
        <f t="shared" si="2"/>
        <v>2.9806996428947215E-5</v>
      </c>
      <c r="BU35" s="24">
        <f t="shared" si="3"/>
        <v>1.6200173858777856E-5</v>
      </c>
      <c r="BV35" s="24">
        <f t="shared" si="3"/>
        <v>1.2125360358505241E-5</v>
      </c>
      <c r="BW35" s="24">
        <f t="shared" si="4"/>
        <v>2.9095022249381521E-5</v>
      </c>
      <c r="BX35" s="24">
        <f t="shared" si="5"/>
        <v>1.298878173107611E-5</v>
      </c>
    </row>
    <row r="36" spans="1:76" x14ac:dyDescent="0.3">
      <c r="A36" s="29" t="s">
        <v>199</v>
      </c>
      <c r="B36" s="89">
        <v>794179.79229000001</v>
      </c>
      <c r="C36" s="89">
        <v>12474.342118</v>
      </c>
      <c r="D36" s="89">
        <v>41478.949758000002</v>
      </c>
      <c r="E36" s="89">
        <v>144225.78400000001</v>
      </c>
      <c r="F36" s="89">
        <v>83179.348937999996</v>
      </c>
      <c r="G36" s="89">
        <v>4527.2205142000003</v>
      </c>
      <c r="H36" s="89">
        <v>249140.49341</v>
      </c>
      <c r="J36" s="29" t="s">
        <v>199</v>
      </c>
      <c r="K36" s="27">
        <v>6419.1500491447396</v>
      </c>
      <c r="L36" s="27">
        <v>7355.7469122298598</v>
      </c>
      <c r="M36" s="27">
        <v>7355.7469122298598</v>
      </c>
      <c r="N36" s="27">
        <v>22469.495096823801</v>
      </c>
      <c r="O36" s="27">
        <v>5891.1790556900896</v>
      </c>
      <c r="P36" s="27">
        <v>54377.760623886003</v>
      </c>
      <c r="Q36" s="27">
        <v>794172.53490346496</v>
      </c>
      <c r="R36" s="27">
        <v>14165.639791706901</v>
      </c>
      <c r="S36" s="27">
        <v>6938.8084231504499</v>
      </c>
      <c r="T36" s="27">
        <v>3298.1689957835802</v>
      </c>
      <c r="U36" s="27">
        <v>208.27122494500799</v>
      </c>
      <c r="V36" s="27">
        <v>26533.207193325201</v>
      </c>
      <c r="W36" s="27">
        <v>26533.207193325201</v>
      </c>
      <c r="X36" s="27">
        <v>205031335.84888601</v>
      </c>
      <c r="Y36" s="27">
        <v>0</v>
      </c>
      <c r="Z36" s="27">
        <v>3271.50099560838</v>
      </c>
      <c r="AA36" s="27">
        <v>1240.2005158639299</v>
      </c>
      <c r="AB36" s="27">
        <v>2615.1405872527798</v>
      </c>
      <c r="AC36" s="27">
        <v>23139.6229613129</v>
      </c>
      <c r="AD36" s="27">
        <v>0</v>
      </c>
      <c r="AE36" s="27">
        <v>12474.203995092499</v>
      </c>
      <c r="AF36" s="27">
        <v>0</v>
      </c>
      <c r="AG36" s="27">
        <v>37330.680224024902</v>
      </c>
      <c r="AH36" s="27">
        <v>4147.8547387886701</v>
      </c>
      <c r="AI36" s="27">
        <v>41478.534962813501</v>
      </c>
      <c r="AJ36" s="27">
        <v>0</v>
      </c>
      <c r="AK36" s="27">
        <v>18184.9724615087</v>
      </c>
      <c r="AL36" s="27">
        <v>49.585376357744003</v>
      </c>
      <c r="AM36" s="27">
        <v>32301.559498951301</v>
      </c>
      <c r="AN36" s="27">
        <v>310.05279880112602</v>
      </c>
      <c r="AO36" s="27">
        <v>3602.6378729696798</v>
      </c>
      <c r="AP36" s="27">
        <v>7937.0444946400103</v>
      </c>
      <c r="AQ36" s="27">
        <v>35.072334578283296</v>
      </c>
      <c r="AR36" s="27">
        <v>0</v>
      </c>
      <c r="AS36" s="27">
        <v>2571.56702403589</v>
      </c>
      <c r="AT36" s="27">
        <v>144228.86837484801</v>
      </c>
      <c r="AU36" s="27">
        <v>83182.547750830505</v>
      </c>
      <c r="AV36" s="27">
        <v>61046.320624018197</v>
      </c>
      <c r="AW36" s="27">
        <v>27.6314715597149</v>
      </c>
      <c r="AX36" s="27">
        <v>1.2816498092450801</v>
      </c>
      <c r="AY36" s="27">
        <v>1170.92394326405</v>
      </c>
      <c r="AZ36" s="27">
        <v>479.41770879258303</v>
      </c>
      <c r="BA36" s="27">
        <v>26725.0209433577</v>
      </c>
      <c r="BB36" s="27">
        <v>759.59055627021996</v>
      </c>
      <c r="BC36" s="27">
        <v>116.741647015768</v>
      </c>
      <c r="BD36" s="27">
        <v>38185.644993468799</v>
      </c>
      <c r="BE36" s="27">
        <v>3193.0439731772599</v>
      </c>
      <c r="BF36" s="27">
        <v>146.12887755264899</v>
      </c>
      <c r="BG36" s="27">
        <v>1060.0499894618999</v>
      </c>
      <c r="BH36" s="27">
        <v>4.1560688950985698</v>
      </c>
      <c r="BI36" s="27">
        <v>4527.1894260191702</v>
      </c>
      <c r="BJ36" s="27">
        <v>5965.2945308897897</v>
      </c>
      <c r="BK36" s="27">
        <v>0</v>
      </c>
      <c r="BL36" s="27">
        <v>2546.9758798653902</v>
      </c>
      <c r="BM36" s="27">
        <v>8095.4775297386004</v>
      </c>
      <c r="BN36" s="27">
        <v>46668.685388661099</v>
      </c>
      <c r="BO36" s="27">
        <v>249136.76443713199</v>
      </c>
      <c r="BP36" s="27">
        <v>1872.2509966509599</v>
      </c>
      <c r="BR36" s="24">
        <f t="shared" si="0"/>
        <v>-9.1382160633052016E-6</v>
      </c>
      <c r="BS36" s="24">
        <f t="shared" si="1"/>
        <v>-1.1072560476121411E-5</v>
      </c>
      <c r="BT36" s="24">
        <f t="shared" si="2"/>
        <v>-1.000013715201594E-5</v>
      </c>
      <c r="BU36" s="24">
        <f t="shared" si="3"/>
        <v>2.1385738128464698E-5</v>
      </c>
      <c r="BV36" s="24">
        <f t="shared" si="3"/>
        <v>3.8456814958885904E-5</v>
      </c>
      <c r="BW36" s="24">
        <f t="shared" si="4"/>
        <v>-6.8669464481573908E-6</v>
      </c>
      <c r="BX36" s="24">
        <f t="shared" si="5"/>
        <v>-1.4967349614531487E-5</v>
      </c>
    </row>
    <row r="37" spans="1:76" x14ac:dyDescent="0.3">
      <c r="A37" s="29" t="s">
        <v>200</v>
      </c>
      <c r="B37" s="89">
        <v>28990.79739</v>
      </c>
      <c r="C37" s="89">
        <v>466.27249485999999</v>
      </c>
      <c r="D37" s="89">
        <v>1509.6240272</v>
      </c>
      <c r="E37" s="89">
        <v>4709.5616031999998</v>
      </c>
      <c r="F37" s="89">
        <v>2965.8048051999999</v>
      </c>
      <c r="G37" s="89">
        <v>179.48327044000001</v>
      </c>
      <c r="H37" s="89">
        <v>9004.9575115000007</v>
      </c>
      <c r="J37" s="29" t="s">
        <v>200</v>
      </c>
      <c r="K37" s="27">
        <v>181.56792801446801</v>
      </c>
      <c r="L37" s="27">
        <v>451.44341165764502</v>
      </c>
      <c r="M37" s="27">
        <v>451.44341165764502</v>
      </c>
      <c r="N37" s="27">
        <v>1151.6280448549001</v>
      </c>
      <c r="O37" s="27">
        <v>203.053471407454</v>
      </c>
      <c r="P37" s="27">
        <v>1538.0943587228401</v>
      </c>
      <c r="Q37" s="27">
        <v>28990.789357407801</v>
      </c>
      <c r="R37" s="27">
        <v>586.49605198291601</v>
      </c>
      <c r="S37" s="27">
        <v>196.26662102517099</v>
      </c>
      <c r="T37" s="27">
        <v>121.09359348538401</v>
      </c>
      <c r="U37" s="27">
        <v>5.8910207471880103</v>
      </c>
      <c r="V37" s="27">
        <v>915.56337081264098</v>
      </c>
      <c r="W37" s="27">
        <v>915.56337081264098</v>
      </c>
      <c r="X37" s="27">
        <v>7310542.5861450499</v>
      </c>
      <c r="Y37" s="27">
        <v>0</v>
      </c>
      <c r="Z37" s="27">
        <v>153.86921304250899</v>
      </c>
      <c r="AA37" s="27">
        <v>47.930233549627502</v>
      </c>
      <c r="AB37" s="27">
        <v>88.832233148230998</v>
      </c>
      <c r="AC37" s="27">
        <v>654.51221047675801</v>
      </c>
      <c r="AD37" s="27">
        <v>0</v>
      </c>
      <c r="AE37" s="27">
        <v>466.27234728197698</v>
      </c>
      <c r="AF37" s="27">
        <v>0</v>
      </c>
      <c r="AG37" s="27">
        <v>1358.66117407144</v>
      </c>
      <c r="AH37" s="27">
        <v>150.96234749692701</v>
      </c>
      <c r="AI37" s="27">
        <v>1509.62352156836</v>
      </c>
      <c r="AJ37" s="27">
        <v>0</v>
      </c>
      <c r="AK37" s="27">
        <v>611.97275140340696</v>
      </c>
      <c r="AL37" s="27">
        <v>1.67585934610911</v>
      </c>
      <c r="AM37" s="27">
        <v>1247.78152053704</v>
      </c>
      <c r="AN37" s="27">
        <v>9.9979797650975293</v>
      </c>
      <c r="AO37" s="27">
        <v>143.137690349818</v>
      </c>
      <c r="AP37" s="27">
        <v>287.226227065042</v>
      </c>
      <c r="AQ37" s="27">
        <v>1.15044441916477</v>
      </c>
      <c r="AR37" s="27">
        <v>0</v>
      </c>
      <c r="AS37" s="27">
        <v>103.976884086487</v>
      </c>
      <c r="AT37" s="27">
        <v>4709.6595681357103</v>
      </c>
      <c r="AU37" s="27">
        <v>2965.9032175567199</v>
      </c>
      <c r="AV37" s="27">
        <v>1743.7563505789799</v>
      </c>
      <c r="AW37" s="27">
        <v>1.13264924927109</v>
      </c>
      <c r="AX37" s="27">
        <v>4.0903569503464E-2</v>
      </c>
      <c r="AY37" s="27">
        <v>44.806611352700898</v>
      </c>
      <c r="AZ37" s="27">
        <v>17.338650063658399</v>
      </c>
      <c r="BA37" s="27">
        <v>937.46765698286401</v>
      </c>
      <c r="BB37" s="27">
        <v>29.8431156820273</v>
      </c>
      <c r="BC37" s="27">
        <v>4.8148547914703101</v>
      </c>
      <c r="BD37" s="27">
        <v>1339.4820862337899</v>
      </c>
      <c r="BE37" s="27">
        <v>136.722220420995</v>
      </c>
      <c r="BF37" s="27">
        <v>4.7103591221195202</v>
      </c>
      <c r="BG37" s="27">
        <v>38.965493477074602</v>
      </c>
      <c r="BH37" s="27">
        <v>0.13575200052910899</v>
      </c>
      <c r="BI37" s="27">
        <v>179.48327586545099</v>
      </c>
      <c r="BJ37" s="27">
        <v>274.61589051948602</v>
      </c>
      <c r="BK37" s="27">
        <v>0</v>
      </c>
      <c r="BL37" s="27">
        <v>72.311574734070803</v>
      </c>
      <c r="BM37" s="27">
        <v>291.40851595857498</v>
      </c>
      <c r="BN37" s="27">
        <v>1330.2637743871101</v>
      </c>
      <c r="BO37" s="27">
        <v>9004.9552255603794</v>
      </c>
      <c r="BP37" s="27">
        <v>74.090169815265796</v>
      </c>
      <c r="BR37" s="24">
        <f t="shared" si="0"/>
        <v>-2.770738621279157E-7</v>
      </c>
      <c r="BS37" s="24">
        <f t="shared" si="1"/>
        <v>-3.1650595873626282E-7</v>
      </c>
      <c r="BT37" s="24">
        <f t="shared" si="2"/>
        <v>-3.3493878664016532E-7</v>
      </c>
      <c r="BU37" s="24">
        <f t="shared" si="3"/>
        <v>2.0801285547239668E-5</v>
      </c>
      <c r="BV37" s="24">
        <f t="shared" si="3"/>
        <v>3.3182344484529256E-5</v>
      </c>
      <c r="BW37" s="24">
        <f t="shared" si="4"/>
        <v>3.0228170936744502E-8</v>
      </c>
      <c r="BX37" s="24">
        <f t="shared" si="5"/>
        <v>-2.5385345998231143E-7</v>
      </c>
    </row>
    <row r="38" spans="1:76" x14ac:dyDescent="0.3">
      <c r="A38" s="29" t="s">
        <v>201</v>
      </c>
      <c r="B38" s="89">
        <v>17914.388977999999</v>
      </c>
      <c r="C38" s="89">
        <v>338.71570809000002</v>
      </c>
      <c r="D38" s="89">
        <v>812.73862086999998</v>
      </c>
      <c r="E38" s="89">
        <v>2145.6599339999998</v>
      </c>
      <c r="F38" s="89">
        <v>1732.6596317000001</v>
      </c>
      <c r="G38" s="89">
        <v>123.45961943</v>
      </c>
      <c r="H38" s="89">
        <v>6338.1997334999996</v>
      </c>
      <c r="J38" s="29" t="s">
        <v>201</v>
      </c>
      <c r="K38" s="27">
        <v>69.879489645080298</v>
      </c>
      <c r="L38" s="27">
        <v>530.79245777698304</v>
      </c>
      <c r="M38" s="27">
        <v>530.79245777698304</v>
      </c>
      <c r="N38" s="27">
        <v>1200.3056342781699</v>
      </c>
      <c r="O38" s="27">
        <v>131.576355117291</v>
      </c>
      <c r="P38" s="27">
        <v>591.96181985114299</v>
      </c>
      <c r="Q38" s="27">
        <v>17914.2286700066</v>
      </c>
      <c r="R38" s="27">
        <v>498.31744858520801</v>
      </c>
      <c r="S38" s="27">
        <v>75.536529944043295</v>
      </c>
      <c r="T38" s="27">
        <v>87.393375233158594</v>
      </c>
      <c r="U38" s="27">
        <v>2.2672648792211398</v>
      </c>
      <c r="V38" s="27">
        <v>594.51843525152799</v>
      </c>
      <c r="W38" s="27">
        <v>594.51843525152799</v>
      </c>
      <c r="X38" s="27">
        <v>4270873.5826926101</v>
      </c>
      <c r="Y38" s="27">
        <v>0</v>
      </c>
      <c r="Z38" s="27">
        <v>149.19634056259599</v>
      </c>
      <c r="AA38" s="27">
        <v>37.299021007764502</v>
      </c>
      <c r="AB38" s="27">
        <v>55.991426468058897</v>
      </c>
      <c r="AC38" s="27">
        <v>251.900145375368</v>
      </c>
      <c r="AD38" s="27">
        <v>0</v>
      </c>
      <c r="AE38" s="27">
        <v>338.71433406636999</v>
      </c>
      <c r="AF38" s="27">
        <v>0</v>
      </c>
      <c r="AG38" s="27">
        <v>731.45481001780195</v>
      </c>
      <c r="AH38" s="27">
        <v>81.272735805816893</v>
      </c>
      <c r="AI38" s="27">
        <v>812.72754582361904</v>
      </c>
      <c r="AJ38" s="27">
        <v>0</v>
      </c>
      <c r="AK38" s="27">
        <v>378.71520145235002</v>
      </c>
      <c r="AL38" s="27">
        <v>0.92155472268611105</v>
      </c>
      <c r="AM38" s="27">
        <v>970.388834534632</v>
      </c>
      <c r="AN38" s="27">
        <v>5.1812422013150501</v>
      </c>
      <c r="AO38" s="27">
        <v>92.783972805987702</v>
      </c>
      <c r="AP38" s="27">
        <v>170.43609555934</v>
      </c>
      <c r="AQ38" s="27">
        <v>0.60964820361888605</v>
      </c>
      <c r="AR38" s="27">
        <v>0</v>
      </c>
      <c r="AS38" s="27">
        <v>68.410117583513795</v>
      </c>
      <c r="AT38" s="27">
        <v>2145.6797109362401</v>
      </c>
      <c r="AU38" s="27">
        <v>1732.6840349715801</v>
      </c>
      <c r="AV38" s="27">
        <v>412.99567596465897</v>
      </c>
      <c r="AW38" s="27">
        <v>0.75369475465312996</v>
      </c>
      <c r="AX38" s="27">
        <v>2.0904729244861801E-2</v>
      </c>
      <c r="AY38" s="27">
        <v>28.0835211561037</v>
      </c>
      <c r="AZ38" s="27">
        <v>10.282035361034399</v>
      </c>
      <c r="BA38" s="27">
        <v>538.04638954568202</v>
      </c>
      <c r="BB38" s="27">
        <v>19.156347735026401</v>
      </c>
      <c r="BC38" s="27">
        <v>3.2199231391612502</v>
      </c>
      <c r="BD38" s="27">
        <v>768.77404222953396</v>
      </c>
      <c r="BE38" s="27">
        <v>120.697766680378</v>
      </c>
      <c r="BF38" s="27">
        <v>2.4398568834361201</v>
      </c>
      <c r="BG38" s="27">
        <v>23.493140605278899</v>
      </c>
      <c r="BH38" s="27">
        <v>7.1547755970391896E-2</v>
      </c>
      <c r="BI38" s="27">
        <v>123.458345209852</v>
      </c>
      <c r="BJ38" s="27">
        <v>261.02594188467202</v>
      </c>
      <c r="BK38" s="27">
        <v>0</v>
      </c>
      <c r="BL38" s="27">
        <v>28.2255565590701</v>
      </c>
      <c r="BM38" s="27">
        <v>203.73197610754801</v>
      </c>
      <c r="BN38" s="27">
        <v>526.97269561650705</v>
      </c>
      <c r="BO38" s="27">
        <v>6338.16999145709</v>
      </c>
      <c r="BP38" s="27">
        <v>59.517086343803598</v>
      </c>
      <c r="BR38" s="24">
        <f t="shared" si="0"/>
        <v>-8.948560489347244E-6</v>
      </c>
      <c r="BS38" s="24">
        <f t="shared" si="1"/>
        <v>-4.0565689668869296E-6</v>
      </c>
      <c r="BT38" s="24">
        <f t="shared" si="2"/>
        <v>-1.3626824290794512E-5</v>
      </c>
      <c r="BU38" s="24">
        <f t="shared" si="3"/>
        <v>9.2171811231225037E-6</v>
      </c>
      <c r="BV38" s="24">
        <f t="shared" si="3"/>
        <v>1.408428472248171E-5</v>
      </c>
      <c r="BW38" s="24">
        <f t="shared" si="4"/>
        <v>-1.0320946669754012E-5</v>
      </c>
      <c r="BX38" s="24">
        <f t="shared" si="5"/>
        <v>-4.6925064151064335E-6</v>
      </c>
    </row>
    <row r="39" spans="1:76" x14ac:dyDescent="0.3">
      <c r="A39" s="29" t="s">
        <v>202</v>
      </c>
      <c r="B39" s="89">
        <v>401258.47265000001</v>
      </c>
      <c r="C39" s="89">
        <v>5825.6106659999996</v>
      </c>
      <c r="D39" s="89">
        <v>23456.062592999999</v>
      </c>
      <c r="E39" s="89">
        <v>79455.972024999995</v>
      </c>
      <c r="F39" s="89">
        <v>39742.896945</v>
      </c>
      <c r="G39" s="89">
        <v>1798.5932163</v>
      </c>
      <c r="H39" s="89">
        <v>134916.81622000001</v>
      </c>
      <c r="J39" s="29" t="s">
        <v>202</v>
      </c>
      <c r="K39" s="27">
        <v>3594.9629930439801</v>
      </c>
      <c r="L39" s="27">
        <v>3546.5792902000098</v>
      </c>
      <c r="M39" s="27">
        <v>3546.5792902000098</v>
      </c>
      <c r="N39" s="27">
        <v>11368.9528512425</v>
      </c>
      <c r="O39" s="27">
        <v>3213.5494512329201</v>
      </c>
      <c r="P39" s="27">
        <v>30453.578284389099</v>
      </c>
      <c r="Q39" s="27">
        <v>401258.36375424999</v>
      </c>
      <c r="R39" s="27">
        <v>7495.8839312851696</v>
      </c>
      <c r="S39" s="27">
        <v>3885.9904566464202</v>
      </c>
      <c r="T39" s="27">
        <v>1781.64841338325</v>
      </c>
      <c r="U39" s="27">
        <v>116.639648805566</v>
      </c>
      <c r="V39" s="27">
        <v>14471.0383158805</v>
      </c>
      <c r="W39" s="27">
        <v>14471.0383158805</v>
      </c>
      <c r="X39" s="27">
        <v>97964001.055409804</v>
      </c>
      <c r="Y39" s="27">
        <v>0</v>
      </c>
      <c r="Z39" s="27">
        <v>1687.78624157796</v>
      </c>
      <c r="AA39" s="27">
        <v>664.308545143223</v>
      </c>
      <c r="AB39" s="27">
        <v>1429.591494156</v>
      </c>
      <c r="AC39" s="27">
        <v>12959.048445127701</v>
      </c>
      <c r="AD39" s="27">
        <v>0</v>
      </c>
      <c r="AE39" s="27">
        <v>5825.6088957654601</v>
      </c>
      <c r="AF39" s="27">
        <v>0</v>
      </c>
      <c r="AG39" s="27">
        <v>21110.4471582312</v>
      </c>
      <c r="AH39" s="27">
        <v>2345.6059579512398</v>
      </c>
      <c r="AI39" s="27">
        <v>23456.0531161824</v>
      </c>
      <c r="AJ39" s="27">
        <v>0</v>
      </c>
      <c r="AK39" s="27">
        <v>9954.5036799295103</v>
      </c>
      <c r="AL39" s="27">
        <v>23.961987953504501</v>
      </c>
      <c r="AM39" s="27">
        <v>17303.578022736499</v>
      </c>
      <c r="AN39" s="27">
        <v>151.24206204214099</v>
      </c>
      <c r="AO39" s="27">
        <v>1678.3012541984201</v>
      </c>
      <c r="AP39" s="27">
        <v>3779.9366203806198</v>
      </c>
      <c r="AQ39" s="27">
        <v>17.050928904468201</v>
      </c>
      <c r="AR39" s="27">
        <v>0</v>
      </c>
      <c r="AS39" s="27">
        <v>1192.6829406460599</v>
      </c>
      <c r="AT39" s="27">
        <v>79457.778808823001</v>
      </c>
      <c r="AU39" s="27">
        <v>39744.714978071803</v>
      </c>
      <c r="AV39" s="27">
        <v>39713.063830751104</v>
      </c>
      <c r="AW39" s="27">
        <v>12.770166888120899</v>
      </c>
      <c r="AX39" s="27">
        <v>0.62642545225064195</v>
      </c>
      <c r="AY39" s="27">
        <v>550.50836699239903</v>
      </c>
      <c r="AZ39" s="27">
        <v>228.34860025573599</v>
      </c>
      <c r="BA39" s="27">
        <v>12814.449910437201</v>
      </c>
      <c r="BB39" s="27">
        <v>354.84423712914099</v>
      </c>
      <c r="BC39" s="27">
        <v>53.867016041931798</v>
      </c>
      <c r="BD39" s="27">
        <v>18309.750058367299</v>
      </c>
      <c r="BE39" s="27">
        <v>1678.9870396563299</v>
      </c>
      <c r="BF39" s="27">
        <v>71.285901596035998</v>
      </c>
      <c r="BG39" s="27">
        <v>503.06627971141501</v>
      </c>
      <c r="BH39" s="27">
        <v>2.0222210750287899</v>
      </c>
      <c r="BI39" s="27">
        <v>1798.5926706283699</v>
      </c>
      <c r="BJ39" s="27">
        <v>3091.5386523684901</v>
      </c>
      <c r="BK39" s="27">
        <v>0</v>
      </c>
      <c r="BL39" s="27">
        <v>1425.76697089457</v>
      </c>
      <c r="BM39" s="27">
        <v>4386.8231079192201</v>
      </c>
      <c r="BN39" s="27">
        <v>26112.138452686799</v>
      </c>
      <c r="BO39" s="27">
        <v>134916.78532504401</v>
      </c>
      <c r="BP39" s="27">
        <v>998.78496448613498</v>
      </c>
      <c r="BR39" s="24">
        <f t="shared" si="0"/>
        <v>-2.7138554682388384E-7</v>
      </c>
      <c r="BS39" s="24">
        <f t="shared" si="1"/>
        <v>-3.0387106879062388E-7</v>
      </c>
      <c r="BT39" s="24">
        <f t="shared" si="2"/>
        <v>-4.0402422874897986E-7</v>
      </c>
      <c r="BU39" s="24">
        <f t="shared" si="3"/>
        <v>2.2739433889713208E-5</v>
      </c>
      <c r="BV39" s="24">
        <f t="shared" si="3"/>
        <v>4.5744855346562026E-5</v>
      </c>
      <c r="BW39" s="24">
        <f t="shared" si="4"/>
        <v>-3.0338801745812018E-7</v>
      </c>
      <c r="BX39" s="24">
        <f t="shared" si="5"/>
        <v>-2.2899262570902249E-7</v>
      </c>
    </row>
    <row r="40" spans="1:76" x14ac:dyDescent="0.3">
      <c r="A40" s="29" t="s">
        <v>203</v>
      </c>
      <c r="B40" s="89">
        <v>45153.671575</v>
      </c>
      <c r="C40" s="89">
        <v>757.15673673000003</v>
      </c>
      <c r="D40" s="89">
        <v>2328.2278184000002</v>
      </c>
      <c r="E40" s="89">
        <v>6540.4575862000002</v>
      </c>
      <c r="F40" s="89">
        <v>4415.8449253999997</v>
      </c>
      <c r="G40" s="89">
        <v>284.48726508999999</v>
      </c>
      <c r="H40" s="89">
        <v>14716.656239</v>
      </c>
      <c r="J40" s="29" t="s">
        <v>203</v>
      </c>
      <c r="K40" s="27">
        <v>212.833103771656</v>
      </c>
      <c r="L40" s="27">
        <v>1046.3807691044301</v>
      </c>
      <c r="M40" s="27">
        <v>1046.3807691044301</v>
      </c>
      <c r="N40" s="27">
        <v>2446.6060775966798</v>
      </c>
      <c r="O40" s="27">
        <v>315.41130212059198</v>
      </c>
      <c r="P40" s="27">
        <v>1802.94749349164</v>
      </c>
      <c r="Q40" s="27">
        <v>45152.698834747003</v>
      </c>
      <c r="R40" s="27">
        <v>1082.3553397021101</v>
      </c>
      <c r="S40" s="27">
        <v>230.062875339443</v>
      </c>
      <c r="T40" s="27">
        <v>201.02960246657599</v>
      </c>
      <c r="U40" s="27">
        <v>6.9054428069481704</v>
      </c>
      <c r="V40" s="27">
        <v>1423.9839207088201</v>
      </c>
      <c r="W40" s="27">
        <v>1423.9839207088201</v>
      </c>
      <c r="X40" s="27">
        <v>10884593.209788499</v>
      </c>
      <c r="Y40" s="27">
        <v>0</v>
      </c>
      <c r="Z40" s="27">
        <v>310.70149420452299</v>
      </c>
      <c r="AA40" s="27">
        <v>83.492095063039997</v>
      </c>
      <c r="AB40" s="27">
        <v>135.711283523182</v>
      </c>
      <c r="AC40" s="27">
        <v>767.21643992439397</v>
      </c>
      <c r="AD40" s="27">
        <v>0</v>
      </c>
      <c r="AE40" s="27">
        <v>757.14856126699601</v>
      </c>
      <c r="AF40" s="27">
        <v>0</v>
      </c>
      <c r="AG40" s="27">
        <v>2095.3444231353001</v>
      </c>
      <c r="AH40" s="27">
        <v>232.81606646428199</v>
      </c>
      <c r="AI40" s="27">
        <v>2328.1604895995802</v>
      </c>
      <c r="AJ40" s="27">
        <v>0</v>
      </c>
      <c r="AK40" s="27">
        <v>924.76564782811499</v>
      </c>
      <c r="AL40" s="27">
        <v>2.38333040405209</v>
      </c>
      <c r="AM40" s="27">
        <v>2172.6648901794001</v>
      </c>
      <c r="AN40" s="27">
        <v>13.602738411459599</v>
      </c>
      <c r="AO40" s="27">
        <v>230.93784799131299</v>
      </c>
      <c r="AP40" s="27">
        <v>432.77655397741398</v>
      </c>
      <c r="AQ40" s="27">
        <v>1.59140851006134</v>
      </c>
      <c r="AR40" s="27">
        <v>0</v>
      </c>
      <c r="AS40" s="27">
        <v>169.722102140136</v>
      </c>
      <c r="AT40" s="27">
        <v>6540.4510999553504</v>
      </c>
      <c r="AU40" s="27">
        <v>4415.8668915524404</v>
      </c>
      <c r="AV40" s="27">
        <v>2124.58420840291</v>
      </c>
      <c r="AW40" s="27">
        <v>1.86533402922226</v>
      </c>
      <c r="AX40" s="27">
        <v>5.5081865551127901E-2</v>
      </c>
      <c r="AY40" s="27">
        <v>70.4219188368414</v>
      </c>
      <c r="AZ40" s="27">
        <v>26.112307278008299</v>
      </c>
      <c r="BA40" s="27">
        <v>1377.0552964389799</v>
      </c>
      <c r="BB40" s="27">
        <v>47.7823079636457</v>
      </c>
      <c r="BC40" s="27">
        <v>7.9605780849550998</v>
      </c>
      <c r="BD40" s="27">
        <v>1967.5729092742899</v>
      </c>
      <c r="BE40" s="27">
        <v>258.87957972595399</v>
      </c>
      <c r="BF40" s="27">
        <v>6.4063644520136398</v>
      </c>
      <c r="BG40" s="27">
        <v>59.433785997343399</v>
      </c>
      <c r="BH40" s="27">
        <v>0.18702589714336099</v>
      </c>
      <c r="BI40" s="27">
        <v>284.47938277639003</v>
      </c>
      <c r="BJ40" s="27">
        <v>546.91490460531099</v>
      </c>
      <c r="BK40" s="27">
        <v>0</v>
      </c>
      <c r="BL40" s="27">
        <v>85.335783969496902</v>
      </c>
      <c r="BM40" s="27">
        <v>474.244129369294</v>
      </c>
      <c r="BN40" s="27">
        <v>1581.05491954781</v>
      </c>
      <c r="BO40" s="27">
        <v>14716.4776992564</v>
      </c>
      <c r="BP40" s="27">
        <v>131.7566275067</v>
      </c>
      <c r="BR40" s="24">
        <f t="shared" si="0"/>
        <v>-2.1542882761622418E-5</v>
      </c>
      <c r="BS40" s="24">
        <f t="shared" si="1"/>
        <v>-1.0797583389841281E-5</v>
      </c>
      <c r="BT40" s="24">
        <f t="shared" si="2"/>
        <v>-2.8918476056294994E-5</v>
      </c>
      <c r="BU40" s="24">
        <f t="shared" si="3"/>
        <v>-9.9171114012506096E-7</v>
      </c>
      <c r="BV40" s="24">
        <f t="shared" si="3"/>
        <v>4.9743939861440991E-6</v>
      </c>
      <c r="BW40" s="24">
        <f t="shared" si="4"/>
        <v>-2.7707087723153327E-5</v>
      </c>
      <c r="BX40" s="24">
        <f t="shared" si="5"/>
        <v>-1.2131814503252774E-5</v>
      </c>
    </row>
    <row r="41" spans="1:76" x14ac:dyDescent="0.3">
      <c r="A41" s="29" t="s">
        <v>204</v>
      </c>
      <c r="B41" s="89">
        <v>166340.52807</v>
      </c>
      <c r="C41" s="89">
        <v>3280.0854976999999</v>
      </c>
      <c r="D41" s="89">
        <v>6471.3525651</v>
      </c>
      <c r="E41" s="89">
        <v>20993.484218000001</v>
      </c>
      <c r="F41" s="89">
        <v>18058.270444000002</v>
      </c>
      <c r="G41" s="89">
        <v>1316.7785134000001</v>
      </c>
      <c r="H41" s="89">
        <v>52528.218682999999</v>
      </c>
      <c r="J41" s="29" t="s">
        <v>204</v>
      </c>
      <c r="K41" s="27">
        <v>822.50736083931395</v>
      </c>
      <c r="L41" s="27">
        <v>3503.9632570067802</v>
      </c>
      <c r="M41" s="27">
        <v>3503.9632570067802</v>
      </c>
      <c r="N41" s="27">
        <v>8310.38419299425</v>
      </c>
      <c r="O41" s="27">
        <v>1138.14634014692</v>
      </c>
      <c r="P41" s="27">
        <v>6967.6098210206301</v>
      </c>
      <c r="Q41" s="27">
        <v>166342.81318893001</v>
      </c>
      <c r="R41" s="27">
        <v>3770.6780374472801</v>
      </c>
      <c r="S41" s="27">
        <v>889.09304551680998</v>
      </c>
      <c r="T41" s="27">
        <v>715.22112263748204</v>
      </c>
      <c r="U41" s="27">
        <v>26.686511780986901</v>
      </c>
      <c r="V41" s="27">
        <v>5136.9589093805498</v>
      </c>
      <c r="W41" s="27">
        <v>5136.9589093805498</v>
      </c>
      <c r="X41" s="27">
        <v>44512879.0307291</v>
      </c>
      <c r="Y41" s="27">
        <v>0</v>
      </c>
      <c r="Z41" s="27">
        <v>1064.6830926886601</v>
      </c>
      <c r="AA41" s="27">
        <v>294.15673596476802</v>
      </c>
      <c r="AB41" s="27">
        <v>491.49999178637597</v>
      </c>
      <c r="AC41" s="27">
        <v>2964.9580210026602</v>
      </c>
      <c r="AD41" s="27">
        <v>0</v>
      </c>
      <c r="AE41" s="27">
        <v>3280.1384931408602</v>
      </c>
      <c r="AF41" s="27">
        <v>0</v>
      </c>
      <c r="AG41" s="27">
        <v>5824.3202307952597</v>
      </c>
      <c r="AH41" s="27">
        <v>647.14668014219797</v>
      </c>
      <c r="AI41" s="27">
        <v>6471.4669109374499</v>
      </c>
      <c r="AJ41" s="27">
        <v>0</v>
      </c>
      <c r="AK41" s="27">
        <v>3357.3236321919399</v>
      </c>
      <c r="AL41" s="27">
        <v>10.2870338875753</v>
      </c>
      <c r="AM41" s="27">
        <v>7655.3007191112902</v>
      </c>
      <c r="AN41" s="27">
        <v>61.828127204925103</v>
      </c>
      <c r="AO41" s="27">
        <v>858.32608488896994</v>
      </c>
      <c r="AP41" s="27">
        <v>1745.07670695613</v>
      </c>
      <c r="AQ41" s="27">
        <v>7.0950074110572698</v>
      </c>
      <c r="AR41" s="27">
        <v>0</v>
      </c>
      <c r="AS41" s="27">
        <v>622.03962908337201</v>
      </c>
      <c r="AT41" s="27">
        <v>20994.2351754099</v>
      </c>
      <c r="AU41" s="27">
        <v>18059.0046351122</v>
      </c>
      <c r="AV41" s="27">
        <v>2935.2305402977299</v>
      </c>
      <c r="AW41" s="27">
        <v>6.7638101170103102</v>
      </c>
      <c r="AX41" s="27">
        <v>0.25337345932748001</v>
      </c>
      <c r="AY41" s="27">
        <v>270.06945011215998</v>
      </c>
      <c r="AZ41" s="27">
        <v>105.352361522732</v>
      </c>
      <c r="BA41" s="27">
        <v>5722.00592106351</v>
      </c>
      <c r="BB41" s="27">
        <v>179.22628312857901</v>
      </c>
      <c r="BC41" s="27">
        <v>28.7296630588027</v>
      </c>
      <c r="BD41" s="27">
        <v>8175.7791982892104</v>
      </c>
      <c r="BE41" s="27">
        <v>897.52519208738602</v>
      </c>
      <c r="BF41" s="27">
        <v>29.130855792478901</v>
      </c>
      <c r="BG41" s="27">
        <v>236.20335831169999</v>
      </c>
      <c r="BH41" s="27">
        <v>0.83777082469397002</v>
      </c>
      <c r="BI41" s="27">
        <v>1316.7843593181001</v>
      </c>
      <c r="BJ41" s="27">
        <v>1878.7259067912</v>
      </c>
      <c r="BK41" s="27">
        <v>0</v>
      </c>
      <c r="BL41" s="27">
        <v>329.18817203267901</v>
      </c>
      <c r="BM41" s="27">
        <v>1694.2835062909601</v>
      </c>
      <c r="BN41" s="27">
        <v>6087.4142282556204</v>
      </c>
      <c r="BO41" s="27">
        <v>52529.716165500897</v>
      </c>
      <c r="BP41" s="27">
        <v>462.30741588560898</v>
      </c>
      <c r="BR41" s="24">
        <f t="shared" si="0"/>
        <v>1.3737595741255879E-5</v>
      </c>
      <c r="BS41" s="24">
        <f t="shared" si="1"/>
        <v>1.6156725456530524E-5</v>
      </c>
      <c r="BT41" s="24">
        <f t="shared" si="2"/>
        <v>1.7669542232424949E-5</v>
      </c>
      <c r="BU41" s="24">
        <f t="shared" si="3"/>
        <v>3.5770975513186572E-5</v>
      </c>
      <c r="BV41" s="24">
        <f t="shared" si="3"/>
        <v>4.0656779090513625E-5</v>
      </c>
      <c r="BW41" s="24">
        <f t="shared" si="4"/>
        <v>4.4395606706302921E-6</v>
      </c>
      <c r="BX41" s="24">
        <f t="shared" si="5"/>
        <v>2.8508153111657727E-5</v>
      </c>
    </row>
    <row r="42" spans="1:76" x14ac:dyDescent="0.3">
      <c r="A42" s="29" t="s">
        <v>205</v>
      </c>
      <c r="B42" s="89">
        <v>40729.371150999999</v>
      </c>
      <c r="C42" s="89">
        <v>784.03558242999998</v>
      </c>
      <c r="D42" s="89">
        <v>1960.8637771000001</v>
      </c>
      <c r="E42" s="89">
        <v>4380.3941821999997</v>
      </c>
      <c r="F42" s="89">
        <v>3616.7787647</v>
      </c>
      <c r="G42" s="89">
        <v>261.26718339000001</v>
      </c>
      <c r="H42" s="89">
        <v>15218.305517000001</v>
      </c>
      <c r="J42" s="29" t="s">
        <v>205</v>
      </c>
      <c r="K42" s="27">
        <v>70.447339369741897</v>
      </c>
      <c r="L42" s="27">
        <v>1632.5042387344699</v>
      </c>
      <c r="M42" s="27">
        <v>1632.5042387344699</v>
      </c>
      <c r="N42" s="27">
        <v>3536.98333987151</v>
      </c>
      <c r="O42" s="27">
        <v>296.85799967036098</v>
      </c>
      <c r="P42" s="27">
        <v>596.77192463522601</v>
      </c>
      <c r="Q42" s="27">
        <v>40729.360891681397</v>
      </c>
      <c r="R42" s="27">
        <v>1340.1974504173299</v>
      </c>
      <c r="S42" s="27">
        <v>76.1503468067379</v>
      </c>
      <c r="T42" s="27">
        <v>213.468611042384</v>
      </c>
      <c r="U42" s="27">
        <v>2.2856895533768302</v>
      </c>
      <c r="V42" s="27">
        <v>1343.6027911803101</v>
      </c>
      <c r="W42" s="27">
        <v>1343.6027911803101</v>
      </c>
      <c r="X42" s="27">
        <v>8915156.2444380093</v>
      </c>
      <c r="Y42" s="27">
        <v>0</v>
      </c>
      <c r="Z42" s="27">
        <v>426.95756352406897</v>
      </c>
      <c r="AA42" s="27">
        <v>95.545376316426101</v>
      </c>
      <c r="AB42" s="27">
        <v>123.45836128918501</v>
      </c>
      <c r="AC42" s="27">
        <v>253.947060625322</v>
      </c>
      <c r="AD42" s="27">
        <v>0</v>
      </c>
      <c r="AE42" s="27">
        <v>784.03534287493699</v>
      </c>
      <c r="AF42" s="27">
        <v>0</v>
      </c>
      <c r="AG42" s="27">
        <v>1764.7768286922701</v>
      </c>
      <c r="AH42" s="27">
        <v>196.08633357429801</v>
      </c>
      <c r="AI42" s="27">
        <v>1960.86316226657</v>
      </c>
      <c r="AJ42" s="27">
        <v>0</v>
      </c>
      <c r="AK42" s="27">
        <v>821.88427946422701</v>
      </c>
      <c r="AL42" s="27">
        <v>1.81268837954772</v>
      </c>
      <c r="AM42" s="27">
        <v>2484.79863248731</v>
      </c>
      <c r="AN42" s="27">
        <v>9.5420549867998297</v>
      </c>
      <c r="AO42" s="27">
        <v>211.36674214410499</v>
      </c>
      <c r="AP42" s="27">
        <v>360.863082590651</v>
      </c>
      <c r="AQ42" s="27">
        <v>1.1520416563325</v>
      </c>
      <c r="AR42" s="27">
        <v>0</v>
      </c>
      <c r="AS42" s="27">
        <v>157.60039339274701</v>
      </c>
      <c r="AT42" s="27">
        <v>4380.43789367302</v>
      </c>
      <c r="AU42" s="27">
        <v>3616.82269342169</v>
      </c>
      <c r="AV42" s="27">
        <v>763.615200251327</v>
      </c>
      <c r="AW42" s="27">
        <v>1.7508741052817201</v>
      </c>
      <c r="AX42" s="27">
        <v>3.7861725877301702E-2</v>
      </c>
      <c r="AY42" s="27">
        <v>62.3041166586749</v>
      </c>
      <c r="AZ42" s="27">
        <v>21.757761250241099</v>
      </c>
      <c r="BA42" s="27">
        <v>1104.5460547738301</v>
      </c>
      <c r="BB42" s="27">
        <v>43.311373436509697</v>
      </c>
      <c r="BC42" s="27">
        <v>7.5071574506853596</v>
      </c>
      <c r="BD42" s="27">
        <v>1578.19730283238</v>
      </c>
      <c r="BE42" s="27">
        <v>330.91893997273701</v>
      </c>
      <c r="BF42" s="27">
        <v>4.4907878084403903</v>
      </c>
      <c r="BG42" s="27">
        <v>50.4480286512673</v>
      </c>
      <c r="BH42" s="27">
        <v>0.134371578310928</v>
      </c>
      <c r="BI42" s="27">
        <v>261.267078304866</v>
      </c>
      <c r="BJ42" s="27">
        <v>740.57675217687904</v>
      </c>
      <c r="BK42" s="27">
        <v>0</v>
      </c>
      <c r="BL42" s="27">
        <v>29.6697695055908</v>
      </c>
      <c r="BM42" s="27">
        <v>486.85798081263499</v>
      </c>
      <c r="BN42" s="27">
        <v>577.35199283781697</v>
      </c>
      <c r="BO42" s="27">
        <v>15218.3007937741</v>
      </c>
      <c r="BP42" s="27">
        <v>155.287514229256</v>
      </c>
      <c r="BR42" s="24">
        <f t="shared" si="0"/>
        <v>-2.5188993377784225E-7</v>
      </c>
      <c r="BS42" s="24">
        <f t="shared" si="1"/>
        <v>-3.0554106007208081E-7</v>
      </c>
      <c r="BT42" s="24">
        <f t="shared" si="2"/>
        <v>-3.1355234220941209E-7</v>
      </c>
      <c r="BU42" s="24">
        <f t="shared" si="3"/>
        <v>9.9788903012178261E-6</v>
      </c>
      <c r="BV42" s="24">
        <f t="shared" si="3"/>
        <v>1.2145813871380693E-5</v>
      </c>
      <c r="BW42" s="24">
        <f t="shared" si="4"/>
        <v>-4.0221329233215749E-7</v>
      </c>
      <c r="BX42" s="24">
        <f t="shared" si="5"/>
        <v>-3.1036477057386675E-7</v>
      </c>
    </row>
    <row r="43" spans="1:76" x14ac:dyDescent="0.3">
      <c r="A43" s="29" t="s">
        <v>206</v>
      </c>
      <c r="B43" s="89">
        <v>130392.95776</v>
      </c>
      <c r="C43" s="89">
        <v>2194.5747944</v>
      </c>
      <c r="D43" s="89">
        <v>6981.3595564999996</v>
      </c>
      <c r="E43" s="89">
        <v>17150.690963000001</v>
      </c>
      <c r="F43" s="89">
        <v>11050.475570000001</v>
      </c>
      <c r="G43" s="89">
        <v>686.33419765999997</v>
      </c>
      <c r="H43" s="89">
        <v>51064.416384999997</v>
      </c>
      <c r="J43" s="29" t="s">
        <v>206</v>
      </c>
      <c r="K43" s="27">
        <v>564.61712160039997</v>
      </c>
      <c r="L43" s="27">
        <v>4270.3484187696004</v>
      </c>
      <c r="M43" s="27">
        <v>4270.3484187696004</v>
      </c>
      <c r="N43" s="27">
        <v>9659.3280971146905</v>
      </c>
      <c r="O43" s="27">
        <v>1060.36847964916</v>
      </c>
      <c r="P43" s="27">
        <v>4782.9730776951901</v>
      </c>
      <c r="Q43" s="27">
        <v>130391.76123855601</v>
      </c>
      <c r="R43" s="27">
        <v>4012.3034819407699</v>
      </c>
      <c r="S43" s="27">
        <v>610.32534359280703</v>
      </c>
      <c r="T43" s="27">
        <v>704.02690029751102</v>
      </c>
      <c r="U43" s="27">
        <v>18.319162094741198</v>
      </c>
      <c r="V43" s="27">
        <v>4791.1621221322202</v>
      </c>
      <c r="W43" s="27">
        <v>4791.1621221322202</v>
      </c>
      <c r="X43" s="27">
        <v>27238672.6435908</v>
      </c>
      <c r="Y43" s="27">
        <v>0</v>
      </c>
      <c r="Z43" s="27">
        <v>1200.85406541559</v>
      </c>
      <c r="AA43" s="27">
        <v>300.40041620946198</v>
      </c>
      <c r="AB43" s="27">
        <v>451.28079538834902</v>
      </c>
      <c r="AC43" s="27">
        <v>2035.3202374780001</v>
      </c>
      <c r="AD43" s="27">
        <v>0</v>
      </c>
      <c r="AE43" s="27">
        <v>2194.5479241279299</v>
      </c>
      <c r="AF43" s="27">
        <v>0</v>
      </c>
      <c r="AG43" s="27">
        <v>6283.1702483396402</v>
      </c>
      <c r="AH43" s="27">
        <v>698.12996232300998</v>
      </c>
      <c r="AI43" s="27">
        <v>6981.30021066266</v>
      </c>
      <c r="AJ43" s="27">
        <v>0</v>
      </c>
      <c r="AK43" s="27">
        <v>3052.5962083224399</v>
      </c>
      <c r="AL43" s="27">
        <v>5.4915241632081599</v>
      </c>
      <c r="AM43" s="27">
        <v>7815.3756842186503</v>
      </c>
      <c r="AN43" s="27">
        <v>28.616826308856499</v>
      </c>
      <c r="AO43" s="27">
        <v>653.25472786697196</v>
      </c>
      <c r="AP43" s="27">
        <v>1104.69985923488</v>
      </c>
      <c r="AQ43" s="27">
        <v>3.4689995915937701</v>
      </c>
      <c r="AR43" s="27">
        <v>0</v>
      </c>
      <c r="AS43" s="27">
        <v>487.76306872357799</v>
      </c>
      <c r="AT43" s="27">
        <v>17150.7451720018</v>
      </c>
      <c r="AU43" s="27">
        <v>11050.5404565358</v>
      </c>
      <c r="AV43" s="27">
        <v>6100.2047154659704</v>
      </c>
      <c r="AW43" s="27">
        <v>5.4244014021395799</v>
      </c>
      <c r="AX43" s="27">
        <v>0.11324329855542099</v>
      </c>
      <c r="AY43" s="27">
        <v>191.91228609379499</v>
      </c>
      <c r="AZ43" s="27">
        <v>66.601298279843704</v>
      </c>
      <c r="BA43" s="27">
        <v>3366.9008928718999</v>
      </c>
      <c r="BB43" s="27">
        <v>133.732377828116</v>
      </c>
      <c r="BC43" s="27">
        <v>23.268278212272001</v>
      </c>
      <c r="BD43" s="27">
        <v>4810.6928810551299</v>
      </c>
      <c r="BE43" s="27">
        <v>971.71658382676003</v>
      </c>
      <c r="BF43" s="27">
        <v>13.466735459581001</v>
      </c>
      <c r="BG43" s="27">
        <v>154.728826722223</v>
      </c>
      <c r="BH43" s="27">
        <v>0.40422942321577099</v>
      </c>
      <c r="BI43" s="27">
        <v>686.33070545037594</v>
      </c>
      <c r="BJ43" s="27">
        <v>2101.0567626024099</v>
      </c>
      <c r="BK43" s="27">
        <v>0</v>
      </c>
      <c r="BL43" s="27">
        <v>228.03845782969501</v>
      </c>
      <c r="BM43" s="27">
        <v>1641.4126252292999</v>
      </c>
      <c r="BN43" s="27">
        <v>4257.0982462322399</v>
      </c>
      <c r="BO43" s="27">
        <v>51063.672120460498</v>
      </c>
      <c r="BP43" s="27">
        <v>479.29429810643302</v>
      </c>
      <c r="BR43" s="24">
        <f t="shared" si="0"/>
        <v>-9.1762735085823883E-6</v>
      </c>
      <c r="BS43" s="24">
        <f t="shared" si="1"/>
        <v>-1.224395365270471E-5</v>
      </c>
      <c r="BT43" s="24">
        <f t="shared" si="2"/>
        <v>-8.5006132200069961E-6</v>
      </c>
      <c r="BU43" s="24">
        <f t="shared" si="3"/>
        <v>3.1607473958821176E-6</v>
      </c>
      <c r="BV43" s="24">
        <f t="shared" si="3"/>
        <v>5.871831975808326E-6</v>
      </c>
      <c r="BW43" s="24">
        <f t="shared" si="4"/>
        <v>-5.0882057690471576E-6</v>
      </c>
      <c r="BX43" s="24">
        <f t="shared" si="5"/>
        <v>-1.457501313413953E-5</v>
      </c>
    </row>
    <row r="44" spans="1:76" x14ac:dyDescent="0.3">
      <c r="A44" s="29" t="s">
        <v>207</v>
      </c>
      <c r="B44" s="89">
        <v>82200.448887000006</v>
      </c>
      <c r="C44" s="89">
        <v>1424.1797311</v>
      </c>
      <c r="D44" s="89">
        <v>4344.3220434000004</v>
      </c>
      <c r="E44" s="89">
        <v>9302.3329505999991</v>
      </c>
      <c r="F44" s="89">
        <v>6879.1688345000002</v>
      </c>
      <c r="G44" s="89">
        <v>482.45645882999997</v>
      </c>
      <c r="H44" s="89">
        <v>31414.171951</v>
      </c>
      <c r="J44" s="29" t="s">
        <v>207</v>
      </c>
      <c r="K44" s="27">
        <v>201.58366392821901</v>
      </c>
      <c r="L44" s="27">
        <v>3163.3725184823702</v>
      </c>
      <c r="M44" s="27">
        <v>3163.3725184823702</v>
      </c>
      <c r="N44" s="27">
        <v>6923.4309143355404</v>
      </c>
      <c r="O44" s="27">
        <v>623.79835217790003</v>
      </c>
      <c r="P44" s="27">
        <v>1707.6513548552</v>
      </c>
      <c r="Q44" s="27">
        <v>82198.839110875895</v>
      </c>
      <c r="R44" s="27">
        <v>2683.6316547903202</v>
      </c>
      <c r="S44" s="27">
        <v>217.90270182659401</v>
      </c>
      <c r="T44" s="27">
        <v>438.56401935738302</v>
      </c>
      <c r="U44" s="27">
        <v>6.5404306787759001</v>
      </c>
      <c r="V44" s="27">
        <v>2821.9665154889699</v>
      </c>
      <c r="W44" s="27">
        <v>2821.9665154889699</v>
      </c>
      <c r="X44" s="27">
        <v>16956151.0240799</v>
      </c>
      <c r="Y44" s="27">
        <v>0</v>
      </c>
      <c r="Z44" s="27">
        <v>841.70706472693996</v>
      </c>
      <c r="AA44" s="27">
        <v>193.777519920364</v>
      </c>
      <c r="AB44" s="27">
        <v>261.18824371496402</v>
      </c>
      <c r="AC44" s="27">
        <v>726.66458157433601</v>
      </c>
      <c r="AD44" s="27">
        <v>0</v>
      </c>
      <c r="AE44" s="27">
        <v>1424.1986989202801</v>
      </c>
      <c r="AF44" s="27">
        <v>0</v>
      </c>
      <c r="AG44" s="27">
        <v>3909.7489343187999</v>
      </c>
      <c r="AH44" s="27">
        <v>434.41656381884599</v>
      </c>
      <c r="AI44" s="27">
        <v>4344.1654981376396</v>
      </c>
      <c r="AJ44" s="27">
        <v>0</v>
      </c>
      <c r="AK44" s="27">
        <v>1747.04743706465</v>
      </c>
      <c r="AL44" s="27">
        <v>3.1829251818537498</v>
      </c>
      <c r="AM44" s="27">
        <v>5039.9897770756697</v>
      </c>
      <c r="AN44" s="27">
        <v>15.1113855622612</v>
      </c>
      <c r="AO44" s="27">
        <v>444.19009342085701</v>
      </c>
      <c r="AP44" s="27">
        <v>698.48038448607497</v>
      </c>
      <c r="AQ44" s="27">
        <v>1.9035967833462799</v>
      </c>
      <c r="AR44" s="27">
        <v>0</v>
      </c>
      <c r="AS44" s="27">
        <v>335.04253796083401</v>
      </c>
      <c r="AT44" s="27">
        <v>9301.9847694561704</v>
      </c>
      <c r="AU44" s="27">
        <v>6878.9162100112899</v>
      </c>
      <c r="AV44" s="27">
        <v>2423.0685594448701</v>
      </c>
      <c r="AW44" s="27">
        <v>3.75360819568224</v>
      </c>
      <c r="AX44" s="27">
        <v>5.8237434260927999E-2</v>
      </c>
      <c r="AY44" s="27">
        <v>127.279822373606</v>
      </c>
      <c r="AZ44" s="27">
        <v>42.084985410913902</v>
      </c>
      <c r="BA44" s="27">
        <v>2056.4537107646102</v>
      </c>
      <c r="BB44" s="27">
        <v>90.303095686105905</v>
      </c>
      <c r="BC44" s="27">
        <v>16.152289362147702</v>
      </c>
      <c r="BD44" s="27">
        <v>2938.2879980378798</v>
      </c>
      <c r="BE44" s="27">
        <v>659.38730887700206</v>
      </c>
      <c r="BF44" s="27">
        <v>7.1049034154003801</v>
      </c>
      <c r="BG44" s="27">
        <v>99.306793641870101</v>
      </c>
      <c r="BH44" s="27">
        <v>0.219842293578487</v>
      </c>
      <c r="BI44" s="27">
        <v>482.431463906479</v>
      </c>
      <c r="BJ44" s="27">
        <v>1463.0788822593599</v>
      </c>
      <c r="BK44" s="27">
        <v>0</v>
      </c>
      <c r="BL44" s="27">
        <v>83.230075688315694</v>
      </c>
      <c r="BM44" s="27">
        <v>1006.34802343116</v>
      </c>
      <c r="BN44" s="27">
        <v>1588.73652639645</v>
      </c>
      <c r="BO44" s="27">
        <v>31414.883654601799</v>
      </c>
      <c r="BP44" s="27">
        <v>313.41255090182</v>
      </c>
      <c r="BR44" s="24">
        <f t="shared" si="0"/>
        <v>-1.9583544200880643E-5</v>
      </c>
      <c r="BS44" s="24">
        <f t="shared" si="1"/>
        <v>1.3318417518424846E-5</v>
      </c>
      <c r="BT44" s="24">
        <f t="shared" si="2"/>
        <v>-3.6034451589213589E-5</v>
      </c>
      <c r="BU44" s="24">
        <f t="shared" si="3"/>
        <v>-3.7429443310372932E-5</v>
      </c>
      <c r="BV44" s="24">
        <f t="shared" si="3"/>
        <v>-3.6723112164860042E-5</v>
      </c>
      <c r="BW44" s="24">
        <f t="shared" si="4"/>
        <v>-5.1807625462395594E-5</v>
      </c>
      <c r="BX44" s="24">
        <f t="shared" si="5"/>
        <v>2.2655494561787721E-5</v>
      </c>
    </row>
    <row r="45" spans="1:76" x14ac:dyDescent="0.3">
      <c r="A45" s="29" t="s">
        <v>208</v>
      </c>
      <c r="B45" s="89">
        <v>4326.5750668000001</v>
      </c>
      <c r="C45" s="89">
        <v>85.426029524</v>
      </c>
      <c r="D45" s="89">
        <v>207.04788238</v>
      </c>
      <c r="E45" s="89">
        <v>391.16647952</v>
      </c>
      <c r="F45" s="89">
        <v>330.85920234999998</v>
      </c>
      <c r="G45" s="89">
        <v>23.989279195999998</v>
      </c>
      <c r="H45" s="89">
        <v>1961.6232692999999</v>
      </c>
      <c r="J45" s="29" t="s">
        <v>208</v>
      </c>
      <c r="K45" s="27">
        <v>9.6736443156043102</v>
      </c>
      <c r="L45" s="27">
        <v>208.16215331534499</v>
      </c>
      <c r="M45" s="27">
        <v>208.16215331534499</v>
      </c>
      <c r="N45" s="27">
        <v>451.74369296830298</v>
      </c>
      <c r="O45" s="27">
        <v>38.3681956397362</v>
      </c>
      <c r="P45" s="27">
        <v>81.947155755066504</v>
      </c>
      <c r="Q45" s="27">
        <v>4325.3778539107198</v>
      </c>
      <c r="R45" s="27">
        <v>171.80998521701699</v>
      </c>
      <c r="S45" s="27">
        <v>10.456765655553101</v>
      </c>
      <c r="T45" s="27">
        <v>27.484105764418</v>
      </c>
      <c r="U45" s="27">
        <v>0.313859931175272</v>
      </c>
      <c r="V45" s="27">
        <v>173.64272718721699</v>
      </c>
      <c r="W45" s="27">
        <v>173.64272718721699</v>
      </c>
      <c r="X45" s="27">
        <v>815395.13830585801</v>
      </c>
      <c r="Y45" s="27">
        <v>0</v>
      </c>
      <c r="Z45" s="27">
        <v>54.594350749757801</v>
      </c>
      <c r="AA45" s="27">
        <v>12.274742597895401</v>
      </c>
      <c r="AB45" s="27">
        <v>15.975406544594501</v>
      </c>
      <c r="AC45" s="27">
        <v>34.871354745905101</v>
      </c>
      <c r="AD45" s="27">
        <v>0</v>
      </c>
      <c r="AE45" s="27">
        <v>85.401246642084999</v>
      </c>
      <c r="AF45" s="27">
        <v>0</v>
      </c>
      <c r="AG45" s="27">
        <v>186.28642592194501</v>
      </c>
      <c r="AH45" s="27">
        <v>20.698473030308001</v>
      </c>
      <c r="AI45" s="27">
        <v>206.98489895225299</v>
      </c>
      <c r="AJ45" s="27">
        <v>0</v>
      </c>
      <c r="AK45" s="27">
        <v>106.43884984220399</v>
      </c>
      <c r="AL45" s="27">
        <v>0.14943978736420899</v>
      </c>
      <c r="AM45" s="27">
        <v>319.22855267249702</v>
      </c>
      <c r="AN45" s="27">
        <v>0.685125915000799</v>
      </c>
      <c r="AO45" s="27">
        <v>21.937601988569</v>
      </c>
      <c r="AP45" s="27">
        <v>33.754930692196197</v>
      </c>
      <c r="AQ45" s="27">
        <v>8.7606862106406003E-2</v>
      </c>
      <c r="AR45" s="27">
        <v>0</v>
      </c>
      <c r="AS45" s="27">
        <v>16.5946290668386</v>
      </c>
      <c r="AT45" s="27">
        <v>391.089386610117</v>
      </c>
      <c r="AU45" s="27">
        <v>330.795277580537</v>
      </c>
      <c r="AV45" s="27">
        <v>60.294109029580497</v>
      </c>
      <c r="AW45" s="27">
        <v>0.18630038228145299</v>
      </c>
      <c r="AX45" s="27">
        <v>2.6121032644940102E-3</v>
      </c>
      <c r="AY45" s="27">
        <v>6.24083879252853</v>
      </c>
      <c r="AZ45" s="27">
        <v>2.0334200631624202</v>
      </c>
      <c r="BA45" s="27">
        <v>98.285054867529695</v>
      </c>
      <c r="BB45" s="27">
        <v>4.4510065422157501</v>
      </c>
      <c r="BC45" s="27">
        <v>0.80238206429780001</v>
      </c>
      <c r="BD45" s="27">
        <v>140.43078611308599</v>
      </c>
      <c r="BE45" s="27">
        <v>42.388477735115899</v>
      </c>
      <c r="BF45" s="27">
        <v>0.32201037417946698</v>
      </c>
      <c r="BG45" s="27">
        <v>4.8214489547335901</v>
      </c>
      <c r="BH45" s="27">
        <v>1.0083011182945001E-2</v>
      </c>
      <c r="BI45" s="27">
        <v>23.984976330076002</v>
      </c>
      <c r="BJ45" s="27">
        <v>94.729235825059405</v>
      </c>
      <c r="BK45" s="27">
        <v>0</v>
      </c>
      <c r="BL45" s="27">
        <v>4.0564460019577897</v>
      </c>
      <c r="BM45" s="27">
        <v>62.7479326944894</v>
      </c>
      <c r="BN45" s="27">
        <v>78.607992950458794</v>
      </c>
      <c r="BO45" s="27">
        <v>1960.9435997067801</v>
      </c>
      <c r="BP45" s="27">
        <v>19.9336401302788</v>
      </c>
      <c r="BR45" s="24">
        <f t="shared" si="0"/>
        <v>-2.7671145670558883E-4</v>
      </c>
      <c r="BS45" s="24">
        <f t="shared" si="1"/>
        <v>-2.9010925654737274E-4</v>
      </c>
      <c r="BT45" s="24">
        <f t="shared" si="2"/>
        <v>-3.0419740121475286E-4</v>
      </c>
      <c r="BU45" s="24">
        <f t="shared" si="3"/>
        <v>-1.9708465300399225E-4</v>
      </c>
      <c r="BV45" s="24">
        <f t="shared" si="3"/>
        <v>-1.9320837688337509E-4</v>
      </c>
      <c r="BW45" s="24">
        <f t="shared" si="4"/>
        <v>-1.7936620307933222E-4</v>
      </c>
      <c r="BX45" s="24">
        <f t="shared" si="5"/>
        <v>-3.4648324367725309E-4</v>
      </c>
    </row>
    <row r="46" spans="1:76" x14ac:dyDescent="0.3">
      <c r="A46" s="29" t="s">
        <v>209</v>
      </c>
      <c r="B46" s="89">
        <v>303071.47209</v>
      </c>
      <c r="C46" s="89">
        <v>5333.0941271000002</v>
      </c>
      <c r="D46" s="89">
        <v>15563.567876999999</v>
      </c>
      <c r="E46" s="89">
        <v>36590.329569000001</v>
      </c>
      <c r="F46" s="89">
        <v>25898.516291</v>
      </c>
      <c r="G46" s="89">
        <v>1726.0759029000001</v>
      </c>
      <c r="H46" s="89">
        <v>118259.28051</v>
      </c>
      <c r="J46" s="29" t="s">
        <v>209</v>
      </c>
      <c r="K46" s="27">
        <v>1083.9305779116701</v>
      </c>
      <c r="L46" s="27">
        <v>10707.945795981301</v>
      </c>
      <c r="M46" s="27">
        <v>10707.945795981301</v>
      </c>
      <c r="N46" s="27">
        <v>23865.592214060202</v>
      </c>
      <c r="O46" s="27">
        <v>2411.2299434695101</v>
      </c>
      <c r="P46" s="27">
        <v>9182.1722107118403</v>
      </c>
      <c r="Q46" s="27">
        <v>303001.88371104002</v>
      </c>
      <c r="R46" s="27">
        <v>9618.8958919317993</v>
      </c>
      <c r="S46" s="27">
        <v>1171.6794162946501</v>
      </c>
      <c r="T46" s="27">
        <v>1638.29032033564</v>
      </c>
      <c r="U46" s="27">
        <v>35.168434746265703</v>
      </c>
      <c r="V46" s="27">
        <v>10900.0989488537</v>
      </c>
      <c r="W46" s="27">
        <v>10900.0989488537</v>
      </c>
      <c r="X46" s="27">
        <v>63828833.427466199</v>
      </c>
      <c r="Y46" s="27">
        <v>0</v>
      </c>
      <c r="Z46" s="27">
        <v>2937.8567978502901</v>
      </c>
      <c r="AA46" s="27">
        <v>709.22069789953196</v>
      </c>
      <c r="AB46" s="27">
        <v>1019.61678101717</v>
      </c>
      <c r="AC46" s="27">
        <v>3907.3304669352901</v>
      </c>
      <c r="AD46" s="27">
        <v>0</v>
      </c>
      <c r="AE46" s="27">
        <v>5331.7361557344902</v>
      </c>
      <c r="AF46" s="27">
        <v>0</v>
      </c>
      <c r="AG46" s="27">
        <v>14003.820823190399</v>
      </c>
      <c r="AH46" s="27">
        <v>1555.9801677216799</v>
      </c>
      <c r="AI46" s="27">
        <v>15559.800990912099</v>
      </c>
      <c r="AJ46" s="27">
        <v>0</v>
      </c>
      <c r="AK46" s="27">
        <v>6866.8051998149704</v>
      </c>
      <c r="AL46" s="27">
        <v>12.7047232224959</v>
      </c>
      <c r="AM46" s="27">
        <v>18449.277067867301</v>
      </c>
      <c r="AN46" s="27">
        <v>65.180680609577905</v>
      </c>
      <c r="AO46" s="27">
        <v>1556.8604798139199</v>
      </c>
      <c r="AP46" s="27">
        <v>2596.16506656305</v>
      </c>
      <c r="AQ46" s="27">
        <v>7.9512089463560303</v>
      </c>
      <c r="AR46" s="27">
        <v>0</v>
      </c>
      <c r="AS46" s="27">
        <v>1164.80309911429</v>
      </c>
      <c r="AT46" s="27">
        <v>36585.787509028203</v>
      </c>
      <c r="AU46" s="27">
        <v>25894.857133746402</v>
      </c>
      <c r="AV46" s="27">
        <v>10690.9303752817</v>
      </c>
      <c r="AW46" s="27">
        <v>12.972929788742</v>
      </c>
      <c r="AX46" s="27">
        <v>0.25685044373528998</v>
      </c>
      <c r="AY46" s="27">
        <v>455.13978571074199</v>
      </c>
      <c r="AZ46" s="27">
        <v>156.502404953785</v>
      </c>
      <c r="BA46" s="27">
        <v>7862.30518824715</v>
      </c>
      <c r="BB46" s="27">
        <v>318.27813649806802</v>
      </c>
      <c r="BC46" s="27">
        <v>55.683537524319703</v>
      </c>
      <c r="BD46" s="27">
        <v>11233.804904402001</v>
      </c>
      <c r="BE46" s="27">
        <v>2344.0244139971501</v>
      </c>
      <c r="BF46" s="27">
        <v>30.668842213330201</v>
      </c>
      <c r="BG46" s="27">
        <v>364.65414506412702</v>
      </c>
      <c r="BH46" s="27">
        <v>0.92515063068723502</v>
      </c>
      <c r="BI46" s="27">
        <v>1725.7959205233699</v>
      </c>
      <c r="BJ46" s="27">
        <v>5125.4721588358998</v>
      </c>
      <c r="BK46" s="27">
        <v>0</v>
      </c>
      <c r="BL46" s="27">
        <v>440.55812486531602</v>
      </c>
      <c r="BM46" s="27">
        <v>3794.8824731914801</v>
      </c>
      <c r="BN46" s="27">
        <v>8278.0468238724407</v>
      </c>
      <c r="BO46" s="27">
        <v>118222.337700028</v>
      </c>
      <c r="BP46" s="27">
        <v>1138.0638405726299</v>
      </c>
      <c r="BR46" s="24">
        <f t="shared" si="0"/>
        <v>-2.2961045617421469E-4</v>
      </c>
      <c r="BS46" s="24">
        <f t="shared" si="1"/>
        <v>-2.5463105153336965E-4</v>
      </c>
      <c r="BT46" s="24">
        <f t="shared" si="2"/>
        <v>-2.4203229732862333E-4</v>
      </c>
      <c r="BU46" s="24">
        <f t="shared" si="3"/>
        <v>-1.241327975259963E-4</v>
      </c>
      <c r="BV46" s="24">
        <f t="shared" si="3"/>
        <v>-1.4128829669171784E-4</v>
      </c>
      <c r="BW46" s="24">
        <f t="shared" si="4"/>
        <v>-1.6220745342646018E-4</v>
      </c>
      <c r="BX46" s="24">
        <f t="shared" si="5"/>
        <v>-3.1238825242870828E-4</v>
      </c>
    </row>
    <row r="47" spans="1:76" x14ac:dyDescent="0.3">
      <c r="A47" s="29" t="s">
        <v>210</v>
      </c>
      <c r="B47" s="89">
        <v>827053.73309999995</v>
      </c>
      <c r="C47" s="89">
        <v>13825.325545</v>
      </c>
      <c r="D47" s="89">
        <v>40812.820198000001</v>
      </c>
      <c r="E47" s="89">
        <v>140470.33561000001</v>
      </c>
      <c r="F47" s="89">
        <v>85653.832634999999</v>
      </c>
      <c r="G47" s="89">
        <v>4873.5354932</v>
      </c>
      <c r="H47" s="89">
        <v>274662.54888000002</v>
      </c>
      <c r="J47" s="29" t="s">
        <v>210</v>
      </c>
      <c r="K47" s="27">
        <v>6482.8935531030402</v>
      </c>
      <c r="L47" s="27">
        <v>10294.1122149732</v>
      </c>
      <c r="M47" s="27">
        <v>10294.1122149732</v>
      </c>
      <c r="N47" s="27">
        <v>28768.257143841602</v>
      </c>
      <c r="O47" s="27">
        <v>6378.44206357446</v>
      </c>
      <c r="P47" s="27">
        <v>54917.7509941022</v>
      </c>
      <c r="Q47" s="27">
        <v>827053.35781477799</v>
      </c>
      <c r="R47" s="27">
        <v>16493.8901658656</v>
      </c>
      <c r="S47" s="27">
        <v>7007.71389230984</v>
      </c>
      <c r="T47" s="27">
        <v>3658.2499637333699</v>
      </c>
      <c r="U47" s="27">
        <v>210.33945737006201</v>
      </c>
      <c r="V47" s="27">
        <v>28739.946385995201</v>
      </c>
      <c r="W47" s="27">
        <v>28739.946385995201</v>
      </c>
      <c r="X47" s="27">
        <v>211131891.62902799</v>
      </c>
      <c r="Y47" s="27">
        <v>0</v>
      </c>
      <c r="Z47" s="27">
        <v>4026.0606088838499</v>
      </c>
      <c r="AA47" s="27">
        <v>1403.80694174974</v>
      </c>
      <c r="AB47" s="27">
        <v>2816.07965512597</v>
      </c>
      <c r="AC47" s="27">
        <v>23369.401142364401</v>
      </c>
      <c r="AD47" s="27">
        <v>0</v>
      </c>
      <c r="AE47" s="27">
        <v>13825.3240874573</v>
      </c>
      <c r="AF47" s="27">
        <v>0</v>
      </c>
      <c r="AG47" s="27">
        <v>36731.522332754597</v>
      </c>
      <c r="AH47" s="27">
        <v>4081.2802424224401</v>
      </c>
      <c r="AI47" s="27">
        <v>40812.802575176996</v>
      </c>
      <c r="AJ47" s="27">
        <v>0</v>
      </c>
      <c r="AK47" s="27">
        <v>19514.638433121901</v>
      </c>
      <c r="AL47" s="27">
        <v>50.794985820422497</v>
      </c>
      <c r="AM47" s="27">
        <v>36555.887341542999</v>
      </c>
      <c r="AN47" s="27">
        <v>316.229271469325</v>
      </c>
      <c r="AO47" s="27">
        <v>3752.1759776671702</v>
      </c>
      <c r="AP47" s="27">
        <v>8185.3898578569997</v>
      </c>
      <c r="AQ47" s="27">
        <v>35.8272341917029</v>
      </c>
      <c r="AR47" s="27">
        <v>0</v>
      </c>
      <c r="AS47" s="27">
        <v>2683.5133827168602</v>
      </c>
      <c r="AT47" s="27">
        <v>140473.936589752</v>
      </c>
      <c r="AU47" s="27">
        <v>85657.458867457302</v>
      </c>
      <c r="AV47" s="27">
        <v>54816.477722294701</v>
      </c>
      <c r="AW47" s="27">
        <v>28.878790374620301</v>
      </c>
      <c r="AX47" s="27">
        <v>1.30595723264824</v>
      </c>
      <c r="AY47" s="27">
        <v>1214.57807826408</v>
      </c>
      <c r="AZ47" s="27">
        <v>494.387803325672</v>
      </c>
      <c r="BA47" s="27">
        <v>27475.684308161999</v>
      </c>
      <c r="BB47" s="27">
        <v>790.14933156963605</v>
      </c>
      <c r="BC47" s="27">
        <v>122.09652390967599</v>
      </c>
      <c r="BD47" s="27">
        <v>39258.207874909698</v>
      </c>
      <c r="BE47" s="27">
        <v>3771.0811100840301</v>
      </c>
      <c r="BF47" s="27">
        <v>149.03494802658699</v>
      </c>
      <c r="BG47" s="27">
        <v>1094.9606778330699</v>
      </c>
      <c r="BH47" s="27">
        <v>4.24386412705236</v>
      </c>
      <c r="BI47" s="27">
        <v>4873.53532753738</v>
      </c>
      <c r="BJ47" s="27">
        <v>7271.1071314116598</v>
      </c>
      <c r="BK47" s="27">
        <v>0</v>
      </c>
      <c r="BL47" s="27">
        <v>2575.4392340641998</v>
      </c>
      <c r="BM47" s="27">
        <v>8910.7884838231093</v>
      </c>
      <c r="BN47" s="27">
        <v>47252.487160115597</v>
      </c>
      <c r="BO47" s="27">
        <v>274662.48223471502</v>
      </c>
      <c r="BP47" s="27">
        <v>2139.6387330088201</v>
      </c>
      <c r="BR47" s="24">
        <f t="shared" si="0"/>
        <v>-4.5376159606413636E-7</v>
      </c>
      <c r="BS47" s="24">
        <f t="shared" si="1"/>
        <v>-1.0542556084360143E-7</v>
      </c>
      <c r="BT47" s="24">
        <f t="shared" si="2"/>
        <v>-4.317962571390509E-7</v>
      </c>
      <c r="BU47" s="24">
        <f t="shared" si="3"/>
        <v>2.5635161590218688E-5</v>
      </c>
      <c r="BV47" s="24">
        <f t="shared" si="3"/>
        <v>4.2335904252599692E-5</v>
      </c>
      <c r="BW47" s="24">
        <f t="shared" si="4"/>
        <v>-3.3992287580813714E-8</v>
      </c>
      <c r="BX47" s="24">
        <f t="shared" si="5"/>
        <v>-2.4264423843000139E-7</v>
      </c>
    </row>
    <row r="48" spans="1:76" s="15" customFormat="1" x14ac:dyDescent="0.3">
      <c r="A48" s="15" t="s">
        <v>211</v>
      </c>
      <c r="B48" s="90">
        <v>12226.945696000001</v>
      </c>
      <c r="C48" s="90">
        <v>225.25647588000001</v>
      </c>
      <c r="D48" s="90">
        <v>592.59021934999998</v>
      </c>
      <c r="E48" s="90">
        <v>1501.7902342</v>
      </c>
      <c r="F48" s="90">
        <v>1224.7413057000001</v>
      </c>
      <c r="G48" s="90">
        <v>89.259591963999995</v>
      </c>
      <c r="H48" s="90">
        <v>3664.5177856999999</v>
      </c>
      <c r="J48" s="15" t="s">
        <v>211</v>
      </c>
      <c r="K48" s="41">
        <v>19.938438067940002</v>
      </c>
      <c r="L48" s="41">
        <v>382.15868228212003</v>
      </c>
      <c r="M48" s="41">
        <v>382.15868228212003</v>
      </c>
      <c r="N48" s="41">
        <v>831.67546152191596</v>
      </c>
      <c r="O48" s="41">
        <v>72.065124804910099</v>
      </c>
      <c r="P48" s="41">
        <v>168.90210296091001</v>
      </c>
      <c r="Q48" s="41">
        <v>12226.942566290199</v>
      </c>
      <c r="R48" s="41">
        <v>318.322877118939</v>
      </c>
      <c r="S48" s="41">
        <v>21.552529640871299</v>
      </c>
      <c r="T48" s="41">
        <v>51.291524096830202</v>
      </c>
      <c r="U48" s="41">
        <v>0.64690883771188001</v>
      </c>
      <c r="V48" s="41">
        <v>326.09844578859799</v>
      </c>
      <c r="W48" s="41">
        <v>326.09844578859799</v>
      </c>
      <c r="X48" s="41">
        <v>3018918.4371456699</v>
      </c>
      <c r="Y48" s="41">
        <v>0</v>
      </c>
      <c r="Z48" s="41">
        <v>100.70941323528</v>
      </c>
      <c r="AA48" s="41">
        <v>22.823979374812701</v>
      </c>
      <c r="AB48" s="41">
        <v>30.063964164462501</v>
      </c>
      <c r="AC48" s="41">
        <v>71.873674165880203</v>
      </c>
      <c r="AD48" s="41">
        <v>0</v>
      </c>
      <c r="AE48" s="41">
        <v>225.256431735533</v>
      </c>
      <c r="AF48" s="41">
        <v>0</v>
      </c>
      <c r="AG48" s="41">
        <v>533.33104482988495</v>
      </c>
      <c r="AH48" s="41">
        <v>59.259005169838503</v>
      </c>
      <c r="AI48" s="41">
        <v>592.59004999972399</v>
      </c>
      <c r="AJ48" s="41">
        <v>0</v>
      </c>
      <c r="AK48" s="41">
        <v>200.579246405253</v>
      </c>
      <c r="AL48" s="41">
        <v>0.64723490401626904</v>
      </c>
      <c r="AM48" s="41">
        <v>593.59883740131204</v>
      </c>
      <c r="AN48" s="41">
        <v>3.61449830519684</v>
      </c>
      <c r="AO48" s="41">
        <v>66.251091486300993</v>
      </c>
      <c r="AP48" s="41">
        <v>120.666343788753</v>
      </c>
      <c r="AQ48" s="41">
        <v>0.42640081692267801</v>
      </c>
      <c r="AR48" s="41">
        <v>0</v>
      </c>
      <c r="AS48" s="41">
        <v>48.9134640453711</v>
      </c>
      <c r="AT48" s="41">
        <v>1501.81604870515</v>
      </c>
      <c r="AU48" s="41">
        <v>1224.76720133665</v>
      </c>
      <c r="AV48" s="41">
        <v>277.04884736850801</v>
      </c>
      <c r="AW48" s="41">
        <v>0.53944130182928396</v>
      </c>
      <c r="AX48" s="41">
        <v>1.4559367372696801E-2</v>
      </c>
      <c r="AY48" s="41">
        <v>19.989731100051198</v>
      </c>
      <c r="AZ48" s="41">
        <v>7.2790726136344697</v>
      </c>
      <c r="BA48" s="41">
        <v>379.62497627275502</v>
      </c>
      <c r="BB48" s="41">
        <v>13.6659845874876</v>
      </c>
      <c r="BC48" s="41">
        <v>2.3056134376119499</v>
      </c>
      <c r="BD48" s="41">
        <v>542.41741397840497</v>
      </c>
      <c r="BE48" s="41">
        <v>78.427523062018906</v>
      </c>
      <c r="BF48" s="41">
        <v>1.7019767309865099</v>
      </c>
      <c r="BG48" s="41">
        <v>16.6593879407177</v>
      </c>
      <c r="BH48" s="41">
        <v>5.0010659237090499E-2</v>
      </c>
      <c r="BI48" s="41">
        <v>89.259574286611894</v>
      </c>
      <c r="BJ48" s="41">
        <v>174.84915462831901</v>
      </c>
      <c r="BK48" s="41">
        <v>0</v>
      </c>
      <c r="BL48" s="41">
        <v>8.3088713117236104</v>
      </c>
      <c r="BM48" s="41">
        <v>117.30448484696301</v>
      </c>
      <c r="BN48" s="41">
        <v>160.05020770435999</v>
      </c>
      <c r="BO48" s="41">
        <v>3664.5166185507901</v>
      </c>
      <c r="BP48" s="41">
        <v>37.014218269308302</v>
      </c>
      <c r="BQ48" s="41"/>
      <c r="BR48" s="78">
        <f t="shared" si="0"/>
        <v>-2.5596824252180195E-7</v>
      </c>
      <c r="BS48" s="78">
        <f t="shared" si="1"/>
        <v>-1.9597424153584242E-7</v>
      </c>
      <c r="BT48" s="78">
        <f t="shared" si="2"/>
        <v>-2.8577973524782564E-7</v>
      </c>
      <c r="BU48" s="78">
        <f t="shared" si="3"/>
        <v>1.7189155024562487E-5</v>
      </c>
      <c r="BV48" s="78">
        <f t="shared" si="3"/>
        <v>2.1143760343021929E-5</v>
      </c>
      <c r="BW48" s="78">
        <f t="shared" si="4"/>
        <v>-1.9804468866503556E-7</v>
      </c>
      <c r="BX48" s="78">
        <f t="shared" si="5"/>
        <v>-3.185000805104873E-7</v>
      </c>
    </row>
    <row r="49" spans="1:76" x14ac:dyDescent="0.3">
      <c r="A49" s="29" t="s">
        <v>448</v>
      </c>
      <c r="B49" s="89">
        <v>264940.62718777702</v>
      </c>
      <c r="C49" s="89">
        <v>4854.4304466761496</v>
      </c>
      <c r="D49" s="89">
        <v>13968.881355356199</v>
      </c>
      <c r="E49" s="89">
        <v>26120.099096449299</v>
      </c>
      <c r="F49" s="89">
        <v>19677.183714574101</v>
      </c>
      <c r="G49" s="89">
        <v>1370.9903366708099</v>
      </c>
      <c r="H49" s="89">
        <v>115979.85885214699</v>
      </c>
      <c r="J49" s="29" t="s">
        <v>448</v>
      </c>
      <c r="K49" s="27">
        <v>459.34608487245299</v>
      </c>
      <c r="L49" s="27">
        <v>12726.6502841982</v>
      </c>
      <c r="M49" s="27">
        <v>12726.6502841982</v>
      </c>
      <c r="N49" s="27">
        <v>27477.373268235198</v>
      </c>
      <c r="O49" s="27">
        <v>2247.1908997707701</v>
      </c>
      <c r="P49" s="27">
        <v>3891.20324441398</v>
      </c>
      <c r="Q49" s="27">
        <v>264940.515232064</v>
      </c>
      <c r="R49" s="27">
        <v>10328.227016389301</v>
      </c>
      <c r="S49" s="27">
        <v>496.532085024781</v>
      </c>
      <c r="T49" s="27">
        <v>1629.7539878411301</v>
      </c>
      <c r="U49" s="27">
        <v>14.903608541409399</v>
      </c>
      <c r="V49" s="27">
        <v>10172.888392689099</v>
      </c>
      <c r="W49" s="27">
        <v>10172.888392689099</v>
      </c>
      <c r="X49" s="27">
        <v>48503149.661985099</v>
      </c>
      <c r="Y49" s="27">
        <v>0</v>
      </c>
      <c r="Z49" s="27">
        <v>3308.6238824083198</v>
      </c>
      <c r="AA49" s="27">
        <v>732.927980050212</v>
      </c>
      <c r="AB49" s="27">
        <v>932.13878477741105</v>
      </c>
      <c r="AC49" s="27">
        <v>1655.84116208357</v>
      </c>
      <c r="AD49" s="27">
        <v>0</v>
      </c>
      <c r="AE49" s="27">
        <v>4854.4289394897296</v>
      </c>
      <c r="AF49" s="27">
        <v>0</v>
      </c>
      <c r="AG49" s="27">
        <v>12571.9882020315</v>
      </c>
      <c r="AH49" s="27">
        <v>1396.88765638982</v>
      </c>
      <c r="AI49" s="27">
        <v>13968.875858421299</v>
      </c>
      <c r="AJ49" s="27">
        <v>0</v>
      </c>
      <c r="AK49" s="27">
        <v>6193.9936229720397</v>
      </c>
      <c r="AL49" s="27">
        <v>8.4423123901960402</v>
      </c>
      <c r="AM49" s="27">
        <v>19060.183884476901</v>
      </c>
      <c r="AN49" s="27">
        <v>35.625674610029897</v>
      </c>
      <c r="AO49" s="27">
        <v>1376.1704019577001</v>
      </c>
      <c r="AP49" s="27">
        <v>2028.38243610729</v>
      </c>
      <c r="AQ49" s="27">
        <v>4.7256996011838801</v>
      </c>
      <c r="AR49" s="27">
        <v>0</v>
      </c>
      <c r="AS49" s="27">
        <v>1046.7186785495701</v>
      </c>
      <c r="AT49" s="27">
        <v>26119.8662903201</v>
      </c>
      <c r="AU49" s="27">
        <v>19676.951669156799</v>
      </c>
      <c r="AV49" s="27">
        <v>6442.9146211632697</v>
      </c>
      <c r="AW49" s="27">
        <v>11.7971508181903</v>
      </c>
      <c r="AX49" s="27">
        <v>0.13211894784415501</v>
      </c>
      <c r="AY49" s="27">
        <v>386.05877687571899</v>
      </c>
      <c r="AZ49" s="27">
        <v>122.143340878652</v>
      </c>
      <c r="BA49" s="27">
        <v>5771.5455374592802</v>
      </c>
      <c r="BB49" s="27">
        <v>278.15069850140799</v>
      </c>
      <c r="BC49" s="27">
        <v>50.893705594779398</v>
      </c>
      <c r="BD49" s="27">
        <v>8246.4271244564206</v>
      </c>
      <c r="BE49" s="27">
        <v>2554.7116113317702</v>
      </c>
      <c r="BF49" s="27">
        <v>16.729097853028801</v>
      </c>
      <c r="BG49" s="27">
        <v>292.469459206225</v>
      </c>
      <c r="BH49" s="27">
        <v>0.53945534934991102</v>
      </c>
      <c r="BI49" s="27">
        <v>1370.9896665751701</v>
      </c>
      <c r="BJ49" s="27">
        <v>5734.67441655947</v>
      </c>
      <c r="BK49" s="27">
        <v>0</v>
      </c>
      <c r="BL49" s="27">
        <v>195.76393679991301</v>
      </c>
      <c r="BM49" s="27">
        <v>3708.5386907387501</v>
      </c>
      <c r="BN49" s="27">
        <v>3852.0346887304299</v>
      </c>
      <c r="BO49" s="27">
        <v>115979.832383471</v>
      </c>
      <c r="BP49" s="27">
        <v>1193.32258367025</v>
      </c>
      <c r="BR49" s="79">
        <f t="shared" si="0"/>
        <v>-4.2256906463688915E-7</v>
      </c>
      <c r="BS49" s="79">
        <f t="shared" si="1"/>
        <v>-3.104764681544363E-7</v>
      </c>
      <c r="BT49" s="79">
        <f t="shared" si="2"/>
        <v>-3.9351289201016751E-7</v>
      </c>
      <c r="BU49" s="79">
        <f t="shared" ref="BU49:BV56" si="13">IF(E49&lt;&gt;0,(AT49-E49)/E49,"")</f>
        <v>-8.9129114074000107E-6</v>
      </c>
      <c r="BV49" s="79">
        <f t="shared" si="13"/>
        <v>-1.1792613245279678E-5</v>
      </c>
      <c r="BW49" s="79">
        <f t="shared" si="4"/>
        <v>-4.8876758788027384E-7</v>
      </c>
      <c r="BX49" s="79">
        <f t="shared" si="5"/>
        <v>-2.2821786690391926E-7</v>
      </c>
    </row>
    <row r="50" spans="1:76" x14ac:dyDescent="0.3">
      <c r="A50" s="29" t="s">
        <v>450</v>
      </c>
      <c r="B50" s="89">
        <v>9688.5764743911295</v>
      </c>
      <c r="C50" s="89">
        <v>182.47114963777901</v>
      </c>
      <c r="D50" s="89">
        <v>529.96511789456395</v>
      </c>
      <c r="E50" s="89">
        <v>769.37883749454897</v>
      </c>
      <c r="F50" s="89">
        <v>593.55948240605505</v>
      </c>
      <c r="G50" s="89">
        <v>41.950616158940598</v>
      </c>
      <c r="H50" s="89">
        <v>4840.2860033733004</v>
      </c>
      <c r="J50" s="29" t="s">
        <v>450</v>
      </c>
      <c r="K50" s="27">
        <v>5.06225542321907</v>
      </c>
      <c r="L50" s="27">
        <v>583.02658391712305</v>
      </c>
      <c r="M50" s="27">
        <v>583.02658391712305</v>
      </c>
      <c r="N50" s="27">
        <v>1241.6692972368901</v>
      </c>
      <c r="O50" s="27">
        <v>91.020775123904002</v>
      </c>
      <c r="P50" s="27">
        <v>42.883307080870999</v>
      </c>
      <c r="Q50" s="27">
        <v>9688.5736761520493</v>
      </c>
      <c r="R50" s="27">
        <v>451.86572749527602</v>
      </c>
      <c r="S50" s="27">
        <v>5.4720756682947798</v>
      </c>
      <c r="T50" s="27">
        <v>68.542340262160394</v>
      </c>
      <c r="U50" s="27">
        <v>0.164248601893593</v>
      </c>
      <c r="V50" s="27">
        <v>412.39780201778001</v>
      </c>
      <c r="W50" s="27">
        <v>412.39780201778001</v>
      </c>
      <c r="X50" s="27">
        <v>1463090.7985515599</v>
      </c>
      <c r="Y50" s="27">
        <v>0</v>
      </c>
      <c r="Z50" s="27">
        <v>148.043198707317</v>
      </c>
      <c r="AA50" s="27">
        <v>31.455828274178199</v>
      </c>
      <c r="AB50" s="27">
        <v>37.310270045022698</v>
      </c>
      <c r="AC50" s="27">
        <v>18.2483239289935</v>
      </c>
      <c r="AD50" s="27">
        <v>0</v>
      </c>
      <c r="AE50" s="27">
        <v>182.47109341093599</v>
      </c>
      <c r="AF50" s="27">
        <v>0</v>
      </c>
      <c r="AG50" s="27">
        <v>476.968453490743</v>
      </c>
      <c r="AH50" s="27">
        <v>52.996489587019099</v>
      </c>
      <c r="AI50" s="27">
        <v>529.96494307776197</v>
      </c>
      <c r="AJ50" s="27">
        <v>0</v>
      </c>
      <c r="AK50" s="27">
        <v>245.82683019273901</v>
      </c>
      <c r="AL50" s="27">
        <v>0.20230186841713599</v>
      </c>
      <c r="AM50" s="27">
        <v>817.89731792456905</v>
      </c>
      <c r="AN50" s="27">
        <v>0.47391482817727298</v>
      </c>
      <c r="AO50" s="27">
        <v>49.855444589582</v>
      </c>
      <c r="AP50" s="27">
        <v>63.586744048898403</v>
      </c>
      <c r="AQ50" s="27">
        <v>8.5678494353411905E-2</v>
      </c>
      <c r="AR50" s="27">
        <v>0</v>
      </c>
      <c r="AS50" s="27">
        <v>38.555378671384503</v>
      </c>
      <c r="AT50" s="27">
        <v>769.35457175945305</v>
      </c>
      <c r="AU50" s="27">
        <v>593.53525122395104</v>
      </c>
      <c r="AV50" s="27">
        <v>175.81932053550199</v>
      </c>
      <c r="AW50" s="27">
        <v>0.43963462799759701</v>
      </c>
      <c r="AX50" s="27">
        <v>1.2609584594101501E-3</v>
      </c>
      <c r="AY50" s="27">
        <v>13.382210309914701</v>
      </c>
      <c r="AZ50" s="27">
        <v>3.82346553349096</v>
      </c>
      <c r="BA50" s="27">
        <v>165.32875576646401</v>
      </c>
      <c r="BB50" s="27">
        <v>9.9583492341694395</v>
      </c>
      <c r="BC50" s="27">
        <v>1.90588890358636</v>
      </c>
      <c r="BD50" s="27">
        <v>236.22011938028001</v>
      </c>
      <c r="BE50" s="27">
        <v>112.577385740414</v>
      </c>
      <c r="BF50" s="27">
        <v>0.22052782398297999</v>
      </c>
      <c r="BG50" s="27">
        <v>9.4863699686392398</v>
      </c>
      <c r="BH50" s="27">
        <v>9.2062161521630093E-3</v>
      </c>
      <c r="BI50" s="27">
        <v>41.950648055247797</v>
      </c>
      <c r="BJ50" s="27">
        <v>255.82983546550901</v>
      </c>
      <c r="BK50" s="27">
        <v>0</v>
      </c>
      <c r="BL50" s="27">
        <v>2.6475820860771901</v>
      </c>
      <c r="BM50" s="27">
        <v>154.43622927639001</v>
      </c>
      <c r="BN50" s="27">
        <v>61.050638327849299</v>
      </c>
      <c r="BO50" s="27">
        <v>4840.2845663232902</v>
      </c>
      <c r="BP50" s="27">
        <v>51.596806637861</v>
      </c>
      <c r="BR50" s="79">
        <f t="shared" si="0"/>
        <v>-2.8881839221862191E-7</v>
      </c>
      <c r="BS50" s="79">
        <f t="shared" si="1"/>
        <v>-3.0814100270669493E-7</v>
      </c>
      <c r="BT50" s="79">
        <f t="shared" si="2"/>
        <v>-3.2986473273481599E-7</v>
      </c>
      <c r="BU50" s="79">
        <f t="shared" si="13"/>
        <v>-3.1539384648197277E-5</v>
      </c>
      <c r="BV50" s="79">
        <f t="shared" si="13"/>
        <v>-4.0823511075577331E-5</v>
      </c>
      <c r="BW50" s="79">
        <f t="shared" si="4"/>
        <v>7.6032988593474801E-7</v>
      </c>
      <c r="BX50" s="79">
        <f t="shared" si="5"/>
        <v>-2.9689361522849491E-7</v>
      </c>
    </row>
    <row r="51" spans="1:76" x14ac:dyDescent="0.3">
      <c r="A51" s="29" t="s">
        <v>451</v>
      </c>
      <c r="B51" s="89">
        <v>64025.4617407435</v>
      </c>
      <c r="C51" s="89">
        <v>963.94946607110501</v>
      </c>
      <c r="D51" s="89">
        <v>3648.0821572158602</v>
      </c>
      <c r="E51" s="89">
        <v>10694.9707150916</v>
      </c>
      <c r="F51" s="89">
        <v>6217.1473718196603</v>
      </c>
      <c r="G51" s="89">
        <v>354.47815142775897</v>
      </c>
      <c r="H51" s="89">
        <v>20354.609758614999</v>
      </c>
      <c r="J51" s="29" t="s">
        <v>451</v>
      </c>
      <c r="K51" s="27">
        <v>375.70459227990602</v>
      </c>
      <c r="L51" s="27">
        <v>1148.0998023105899</v>
      </c>
      <c r="M51" s="27">
        <v>1148.0998023105899</v>
      </c>
      <c r="N51" s="27">
        <v>2836.6622607865502</v>
      </c>
      <c r="O51" s="27">
        <v>452.17997048550802</v>
      </c>
      <c r="P51" s="27">
        <v>3182.6608718724801</v>
      </c>
      <c r="Q51" s="27">
        <v>64025.443769903599</v>
      </c>
      <c r="R51" s="27">
        <v>1376.9453938960701</v>
      </c>
      <c r="S51" s="27">
        <v>406.11944493075902</v>
      </c>
      <c r="T51" s="27">
        <v>275.01244740032303</v>
      </c>
      <c r="U51" s="27">
        <v>12.1898561292981</v>
      </c>
      <c r="V51" s="27">
        <v>2039.61399122186</v>
      </c>
      <c r="W51" s="27">
        <v>2039.61399122186</v>
      </c>
      <c r="X51" s="27">
        <v>15324919.130351501</v>
      </c>
      <c r="Y51" s="27">
        <v>0</v>
      </c>
      <c r="Z51" s="27">
        <v>372.30913040626803</v>
      </c>
      <c r="AA51" s="27">
        <v>110.475819450391</v>
      </c>
      <c r="AB51" s="27">
        <v>196.87920752849899</v>
      </c>
      <c r="AC51" s="27">
        <v>1354.3321608844701</v>
      </c>
      <c r="AD51" s="27">
        <v>0</v>
      </c>
      <c r="AE51" s="27">
        <v>963.94922492104604</v>
      </c>
      <c r="AF51" s="27">
        <v>0</v>
      </c>
      <c r="AG51" s="27">
        <v>3283.2727978086</v>
      </c>
      <c r="AH51" s="27">
        <v>364.80813566141398</v>
      </c>
      <c r="AI51" s="27">
        <v>3648.0809334700202</v>
      </c>
      <c r="AJ51" s="27">
        <v>0</v>
      </c>
      <c r="AK51" s="27">
        <v>1352.1142809258799</v>
      </c>
      <c r="AL51" s="27">
        <v>3.41491402415163</v>
      </c>
      <c r="AM51" s="27">
        <v>2875.6701555353002</v>
      </c>
      <c r="AN51" s="27">
        <v>19.832435973919299</v>
      </c>
      <c r="AO51" s="27">
        <v>315.69641860259998</v>
      </c>
      <c r="AP51" s="27">
        <v>606.60621813632304</v>
      </c>
      <c r="AQ51" s="27">
        <v>2.3050428600560999</v>
      </c>
      <c r="AR51" s="27">
        <v>0</v>
      </c>
      <c r="AS51" s="27">
        <v>231.05103860844201</v>
      </c>
      <c r="AT51" s="27">
        <v>10695.14454576</v>
      </c>
      <c r="AU51" s="27">
        <v>6217.3214945631798</v>
      </c>
      <c r="AV51" s="27">
        <v>4477.8230511968304</v>
      </c>
      <c r="AW51" s="27">
        <v>2.5313875852224199</v>
      </c>
      <c r="AX51" s="27">
        <v>8.0638508903916994E-2</v>
      </c>
      <c r="AY51" s="27">
        <v>97.182775541923604</v>
      </c>
      <c r="AZ51" s="27">
        <v>36.607228205933701</v>
      </c>
      <c r="BA51" s="27">
        <v>1948.75344334397</v>
      </c>
      <c r="BB51" s="27">
        <v>65.498673567133395</v>
      </c>
      <c r="BC51" s="27">
        <v>10.788141217061501</v>
      </c>
      <c r="BD51" s="27">
        <v>2784.4328738901099</v>
      </c>
      <c r="BE51" s="27">
        <v>323.70488333507802</v>
      </c>
      <c r="BF51" s="27">
        <v>9.3416498961071905</v>
      </c>
      <c r="BG51" s="27">
        <v>82.927286793763201</v>
      </c>
      <c r="BH51" s="27">
        <v>0.27132780755854602</v>
      </c>
      <c r="BI51" s="27">
        <v>354.47807335438699</v>
      </c>
      <c r="BJ51" s="27">
        <v>661.32745977637899</v>
      </c>
      <c r="BK51" s="27">
        <v>0</v>
      </c>
      <c r="BL51" s="27">
        <v>149.865509526007</v>
      </c>
      <c r="BM51" s="27">
        <v>657.86852185859698</v>
      </c>
      <c r="BN51" s="27">
        <v>2761.6006412004099</v>
      </c>
      <c r="BO51" s="27">
        <v>20354.6051262972</v>
      </c>
      <c r="BP51" s="27">
        <v>171.88757454267599</v>
      </c>
      <c r="BR51" s="79">
        <f t="shared" si="0"/>
        <v>-2.8068270672881639E-7</v>
      </c>
      <c r="BS51" s="79">
        <f t="shared" si="1"/>
        <v>-2.5016877695013303E-7</v>
      </c>
      <c r="BT51" s="79">
        <f t="shared" si="2"/>
        <v>-3.3544909002637865E-7</v>
      </c>
      <c r="BU51" s="79">
        <f t="shared" si="13"/>
        <v>1.6253496435929764E-5</v>
      </c>
      <c r="BV51" s="79">
        <f t="shared" si="13"/>
        <v>2.8006854768923383E-5</v>
      </c>
      <c r="BW51" s="79">
        <f t="shared" si="4"/>
        <v>-2.2024875628095468E-7</v>
      </c>
      <c r="BX51" s="79">
        <f t="shared" si="5"/>
        <v>-2.2758077184185855E-7</v>
      </c>
    </row>
    <row r="52" spans="1:76" x14ac:dyDescent="0.3">
      <c r="A52" s="29" t="s">
        <v>452</v>
      </c>
      <c r="B52" s="89">
        <v>6030.1091494054399</v>
      </c>
      <c r="C52" s="89">
        <v>87.173298709216397</v>
      </c>
      <c r="D52" s="89">
        <v>358.765162413898</v>
      </c>
      <c r="E52" s="89">
        <v>909.82783363042302</v>
      </c>
      <c r="F52" s="89">
        <v>529.87423350629103</v>
      </c>
      <c r="G52" s="89">
        <v>31.471297926112101</v>
      </c>
      <c r="H52" s="89">
        <v>2092.6042336882501</v>
      </c>
      <c r="J52" s="29" t="s">
        <v>452</v>
      </c>
      <c r="K52" s="27">
        <v>29.413631046543799</v>
      </c>
      <c r="L52" s="27">
        <v>151.91657364925001</v>
      </c>
      <c r="M52" s="27">
        <v>151.91657364925001</v>
      </c>
      <c r="N52" s="27">
        <v>353.614402349079</v>
      </c>
      <c r="O52" s="27">
        <v>44.683299843976798</v>
      </c>
      <c r="P52" s="27">
        <v>249.16824157019701</v>
      </c>
      <c r="Q52" s="27">
        <v>6030.10747267646</v>
      </c>
      <c r="R52" s="27">
        <v>155.16016165445799</v>
      </c>
      <c r="S52" s="27">
        <v>31.7948013032589</v>
      </c>
      <c r="T52" s="27">
        <v>28.617047758272701</v>
      </c>
      <c r="U52" s="27">
        <v>0.95433289734556903</v>
      </c>
      <c r="V52" s="27">
        <v>201.750351737301</v>
      </c>
      <c r="W52" s="27">
        <v>201.750351737301</v>
      </c>
      <c r="X52" s="27">
        <v>1306110.2237404699</v>
      </c>
      <c r="Y52" s="27">
        <v>0</v>
      </c>
      <c r="Z52" s="27">
        <v>44.780310753309401</v>
      </c>
      <c r="AA52" s="27">
        <v>11.924430686870901</v>
      </c>
      <c r="AB52" s="27">
        <v>19.2015281618038</v>
      </c>
      <c r="AC52" s="27">
        <v>106.029703734248</v>
      </c>
      <c r="AD52" s="27">
        <v>0</v>
      </c>
      <c r="AE52" s="27">
        <v>87.173275176507502</v>
      </c>
      <c r="AF52" s="27">
        <v>0</v>
      </c>
      <c r="AG52" s="27">
        <v>322.88852558188199</v>
      </c>
      <c r="AH52" s="27">
        <v>35.876537418497797</v>
      </c>
      <c r="AI52" s="27">
        <v>358.76506300038</v>
      </c>
      <c r="AJ52" s="27">
        <v>0</v>
      </c>
      <c r="AK52" s="27">
        <v>130.733115106014</v>
      </c>
      <c r="AL52" s="27">
        <v>0.26052445697404603</v>
      </c>
      <c r="AM52" s="27">
        <v>310.29349845400799</v>
      </c>
      <c r="AN52" s="27">
        <v>1.3400952218125199</v>
      </c>
      <c r="AO52" s="27">
        <v>31.769761592178</v>
      </c>
      <c r="AP52" s="27">
        <v>53.0992915447234</v>
      </c>
      <c r="AQ52" s="27">
        <v>0.16330157068293599</v>
      </c>
      <c r="AR52" s="27">
        <v>0</v>
      </c>
      <c r="AS52" s="27">
        <v>23.761553674278101</v>
      </c>
      <c r="AT52" s="27">
        <v>909.832501372156</v>
      </c>
      <c r="AU52" s="27">
        <v>529.87901283343501</v>
      </c>
      <c r="AV52" s="27">
        <v>379.95348853872099</v>
      </c>
      <c r="AW52" s="27">
        <v>0.26457922044566401</v>
      </c>
      <c r="AX52" s="27">
        <v>5.2845207978526902E-3</v>
      </c>
      <c r="AY52" s="27">
        <v>9.2951090461151793</v>
      </c>
      <c r="AZ52" s="27">
        <v>3.2009997630031299</v>
      </c>
      <c r="BA52" s="27">
        <v>160.97633668987001</v>
      </c>
      <c r="BB52" s="27">
        <v>6.49632698953355</v>
      </c>
      <c r="BC52" s="27">
        <v>1.13553413581573</v>
      </c>
      <c r="BD52" s="27">
        <v>230.00593087407699</v>
      </c>
      <c r="BE52" s="27">
        <v>37.170373262414998</v>
      </c>
      <c r="BF52" s="27">
        <v>0.63055765450266399</v>
      </c>
      <c r="BG52" s="27">
        <v>7.4548204831429103</v>
      </c>
      <c r="BH52" s="27">
        <v>1.9005395481627201E-2</v>
      </c>
      <c r="BI52" s="27">
        <v>31.471297713255801</v>
      </c>
      <c r="BJ52" s="27">
        <v>78.762567300738297</v>
      </c>
      <c r="BK52" s="27">
        <v>0</v>
      </c>
      <c r="BL52" s="27">
        <v>11.801535346795699</v>
      </c>
      <c r="BM52" s="27">
        <v>67.414792834708194</v>
      </c>
      <c r="BN52" s="27">
        <v>218.80948022591599</v>
      </c>
      <c r="BO52" s="27">
        <v>2092.6037143471199</v>
      </c>
      <c r="BP52" s="27">
        <v>18.843203714371899</v>
      </c>
      <c r="BR52" s="79">
        <f t="shared" si="0"/>
        <v>-2.7805947426986633E-7</v>
      </c>
      <c r="BS52" s="79">
        <f t="shared" si="1"/>
        <v>-2.6995317652179123E-7</v>
      </c>
      <c r="BT52" s="79">
        <f t="shared" si="2"/>
        <v>-2.7709914009463043E-7</v>
      </c>
      <c r="BU52" s="79">
        <f t="shared" si="13"/>
        <v>5.1303571515965663E-6</v>
      </c>
      <c r="BV52" s="79">
        <f t="shared" si="13"/>
        <v>9.0197387262121304E-6</v>
      </c>
      <c r="BW52" s="79">
        <f t="shared" si="4"/>
        <v>-6.7635055979258221E-9</v>
      </c>
      <c r="BX52" s="79">
        <f t="shared" si="5"/>
        <v>-2.4817933649199492E-7</v>
      </c>
    </row>
    <row r="53" spans="1:76" x14ac:dyDescent="0.3">
      <c r="A53" s="29" t="s">
        <v>453</v>
      </c>
      <c r="B53" s="89">
        <v>248277.51137518999</v>
      </c>
      <c r="C53" s="89">
        <v>3589.0738808218698</v>
      </c>
      <c r="D53" s="89">
        <v>14574.612033704299</v>
      </c>
      <c r="E53" s="89">
        <v>49228.491824057499</v>
      </c>
      <c r="F53" s="89">
        <v>24586.116951770899</v>
      </c>
      <c r="G53" s="89">
        <v>1112.3604518597101</v>
      </c>
      <c r="H53" s="89">
        <v>83117.636123080796</v>
      </c>
      <c r="J53" s="29" t="s">
        <v>453</v>
      </c>
      <c r="K53" s="27">
        <v>2211.6090699955998</v>
      </c>
      <c r="L53" s="27">
        <v>2196.4195369661402</v>
      </c>
      <c r="M53" s="27">
        <v>2196.4195369661402</v>
      </c>
      <c r="N53" s="27">
        <v>7025.0483434633497</v>
      </c>
      <c r="O53" s="27">
        <v>1979.1462131179501</v>
      </c>
      <c r="P53" s="27">
        <v>18734.940355713999</v>
      </c>
      <c r="Q53" s="27">
        <v>248277.433310736</v>
      </c>
      <c r="R53" s="27">
        <v>4622.5708260422698</v>
      </c>
      <c r="S53" s="27">
        <v>2390.6485185373399</v>
      </c>
      <c r="T53" s="27">
        <v>1097.7293314462299</v>
      </c>
      <c r="U53" s="27">
        <v>71.756278418191599</v>
      </c>
      <c r="V53" s="27">
        <v>8912.4191142250602</v>
      </c>
      <c r="W53" s="27">
        <v>8912.4191142250602</v>
      </c>
      <c r="X53" s="27">
        <v>60603390.241611101</v>
      </c>
      <c r="Y53" s="27">
        <v>0</v>
      </c>
      <c r="Z53" s="27">
        <v>1041.9936279326901</v>
      </c>
      <c r="AA53" s="27">
        <v>409.45005501700899</v>
      </c>
      <c r="AB53" s="27">
        <v>880.36991823067899</v>
      </c>
      <c r="AC53" s="27">
        <v>7972.3622870906602</v>
      </c>
      <c r="AD53" s="27">
        <v>0</v>
      </c>
      <c r="AE53" s="27">
        <v>3589.0725012318298</v>
      </c>
      <c r="AF53" s="27">
        <v>0</v>
      </c>
      <c r="AG53" s="27">
        <v>13117.146140577701</v>
      </c>
      <c r="AH53" s="27">
        <v>1457.4608341517901</v>
      </c>
      <c r="AI53" s="27">
        <v>14574.606974729501</v>
      </c>
      <c r="AJ53" s="27">
        <v>0</v>
      </c>
      <c r="AK53" s="27">
        <v>6129.82306547793</v>
      </c>
      <c r="AL53" s="27">
        <v>14.8039676121188</v>
      </c>
      <c r="AM53" s="27">
        <v>10665.114118826001</v>
      </c>
      <c r="AN53" s="27">
        <v>93.337664857884505</v>
      </c>
      <c r="AO53" s="27">
        <v>1041.37276994218</v>
      </c>
      <c r="AP53" s="27">
        <v>2339.2786925489199</v>
      </c>
      <c r="AQ53" s="27">
        <v>10.5268929070696</v>
      </c>
      <c r="AR53" s="27">
        <v>0</v>
      </c>
      <c r="AS53" s="27">
        <v>740.44436709160698</v>
      </c>
      <c r="AT53" s="27">
        <v>49229.604301230102</v>
      </c>
      <c r="AU53" s="27">
        <v>24587.2337251073</v>
      </c>
      <c r="AV53" s="27">
        <v>24642.370576122801</v>
      </c>
      <c r="AW53" s="27">
        <v>7.9313912962626096</v>
      </c>
      <c r="AX53" s="27">
        <v>0.386504692978829</v>
      </c>
      <c r="AY53" s="27">
        <v>341.21140413476797</v>
      </c>
      <c r="AZ53" s="27">
        <v>141.31520814387301</v>
      </c>
      <c r="BA53" s="27">
        <v>7924.1068342179296</v>
      </c>
      <c r="BB53" s="27">
        <v>220.104573962312</v>
      </c>
      <c r="BC53" s="27">
        <v>33.462610139056501</v>
      </c>
      <c r="BD53" s="27">
        <v>11322.2490480993</v>
      </c>
      <c r="BE53" s="27">
        <v>1035.6862873940099</v>
      </c>
      <c r="BF53" s="27">
        <v>43.9930932391959</v>
      </c>
      <c r="BG53" s="27">
        <v>311.46034513357199</v>
      </c>
      <c r="BH53" s="27">
        <v>1.2483570882455</v>
      </c>
      <c r="BI53" s="27">
        <v>1112.3600980880401</v>
      </c>
      <c r="BJ53" s="27">
        <v>1908.2455259123501</v>
      </c>
      <c r="BK53" s="27">
        <v>0</v>
      </c>
      <c r="BL53" s="27">
        <v>877.14320321802199</v>
      </c>
      <c r="BM53" s="27">
        <v>2702.49772131484</v>
      </c>
      <c r="BN53" s="27">
        <v>16064.714008840599</v>
      </c>
      <c r="BO53" s="27">
        <v>83117.6116528602</v>
      </c>
      <c r="BP53" s="27">
        <v>615.71468061123301</v>
      </c>
      <c r="BR53" s="79">
        <f t="shared" si="0"/>
        <v>-3.1442418429053639E-7</v>
      </c>
      <c r="BS53" s="79">
        <f t="shared" si="1"/>
        <v>-3.8438608002243355E-7</v>
      </c>
      <c r="BT53" s="79">
        <f t="shared" si="2"/>
        <v>-3.4710871117434333E-7</v>
      </c>
      <c r="BU53" s="79">
        <f t="shared" si="13"/>
        <v>2.2598237958998561E-5</v>
      </c>
      <c r="BV53" s="79">
        <f t="shared" si="13"/>
        <v>4.5422924595719092E-5</v>
      </c>
      <c r="BW53" s="79">
        <f t="shared" si="4"/>
        <v>-3.1803690019287548E-7</v>
      </c>
      <c r="BX53" s="79">
        <f t="shared" si="5"/>
        <v>-2.9440467436029542E-7</v>
      </c>
    </row>
    <row r="54" spans="1:76" x14ac:dyDescent="0.3">
      <c r="A54" s="29" t="s">
        <v>454</v>
      </c>
      <c r="B54" s="89">
        <v>163116.77942347401</v>
      </c>
      <c r="C54" s="89">
        <v>2359.12773985289</v>
      </c>
      <c r="D54" s="89">
        <v>9212.0169852289091</v>
      </c>
      <c r="E54" s="89">
        <v>29883.3034789796</v>
      </c>
      <c r="F54" s="89">
        <v>16557.961539803</v>
      </c>
      <c r="G54" s="89">
        <v>890.38208092108403</v>
      </c>
      <c r="H54" s="89">
        <v>50101.592893692003</v>
      </c>
      <c r="J54" s="29" t="s">
        <v>454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R54" s="79">
        <f t="shared" si="0"/>
        <v>-1</v>
      </c>
      <c r="BS54" s="79">
        <f t="shared" si="1"/>
        <v>-1</v>
      </c>
      <c r="BT54" s="79">
        <f t="shared" si="2"/>
        <v>-1</v>
      </c>
      <c r="BU54" s="79">
        <f t="shared" si="13"/>
        <v>-1</v>
      </c>
      <c r="BV54" s="79">
        <f t="shared" si="13"/>
        <v>-1</v>
      </c>
      <c r="BW54" s="79">
        <f t="shared" si="4"/>
        <v>-1</v>
      </c>
      <c r="BX54" s="79">
        <f t="shared" si="5"/>
        <v>-1</v>
      </c>
    </row>
    <row r="55" spans="1:76" x14ac:dyDescent="0.3">
      <c r="A55" s="29" t="s">
        <v>455</v>
      </c>
      <c r="B55" s="89">
        <v>1561526.2277655101</v>
      </c>
      <c r="C55" s="89">
        <v>22802.951130035999</v>
      </c>
      <c r="D55" s="89">
        <v>89903.565164363798</v>
      </c>
      <c r="E55" s="89">
        <v>298790.98874275002</v>
      </c>
      <c r="F55" s="89">
        <v>156460.705303733</v>
      </c>
      <c r="G55" s="89">
        <v>7664.9653404449</v>
      </c>
      <c r="H55" s="89">
        <v>505404.62949771102</v>
      </c>
      <c r="J55" s="29" t="s">
        <v>455</v>
      </c>
      <c r="K55" s="27">
        <v>12203.768230145701</v>
      </c>
      <c r="L55" s="27">
        <v>12247.729558732701</v>
      </c>
      <c r="M55" s="27">
        <v>12247.729558732701</v>
      </c>
      <c r="N55" s="27">
        <v>39035.492013691</v>
      </c>
      <c r="O55" s="27">
        <v>10940.1477243067</v>
      </c>
      <c r="P55" s="27">
        <v>103380.326512919</v>
      </c>
      <c r="Q55" s="27">
        <v>1401383.8581312499</v>
      </c>
      <c r="R55" s="27">
        <v>25605.123627131699</v>
      </c>
      <c r="S55" s="27">
        <v>13191.7182520479</v>
      </c>
      <c r="T55" s="27">
        <v>6071.9210306560199</v>
      </c>
      <c r="U55" s="27">
        <v>395.95493101293698</v>
      </c>
      <c r="V55" s="27">
        <v>49265.827629032297</v>
      </c>
      <c r="W55" s="27">
        <v>49265.827629032297</v>
      </c>
      <c r="X55" s="27">
        <v>345534322.17943603</v>
      </c>
      <c r="Y55" s="27">
        <v>0</v>
      </c>
      <c r="Z55" s="27">
        <v>5781.9722583989496</v>
      </c>
      <c r="AA55" s="27">
        <v>2266.11162329945</v>
      </c>
      <c r="AB55" s="27">
        <v>4865.7278575535802</v>
      </c>
      <c r="AC55" s="27">
        <v>43991.9068689989</v>
      </c>
      <c r="AD55" s="27">
        <v>0</v>
      </c>
      <c r="AE55" s="27">
        <v>20329.6045677287</v>
      </c>
      <c r="AF55" s="27">
        <v>0</v>
      </c>
      <c r="AG55" s="27">
        <v>73089.400992829396</v>
      </c>
      <c r="AH55" s="27">
        <v>8121.0416835199003</v>
      </c>
      <c r="AI55" s="27">
        <v>81210.442676349398</v>
      </c>
      <c r="AJ55" s="27">
        <v>0</v>
      </c>
      <c r="AK55" s="27">
        <v>33875.917621375302</v>
      </c>
      <c r="AL55" s="27">
        <v>83.820924334727593</v>
      </c>
      <c r="AM55" s="27">
        <v>59026.0256913189</v>
      </c>
      <c r="AN55" s="27">
        <v>525.45983144253898</v>
      </c>
      <c r="AO55" s="27">
        <v>6030.6776748954198</v>
      </c>
      <c r="AP55" s="27">
        <v>13364.3769909114</v>
      </c>
      <c r="AQ55" s="27">
        <v>59.384499472654397</v>
      </c>
      <c r="AR55" s="27">
        <v>0</v>
      </c>
      <c r="AS55" s="27">
        <v>4299.6896480872101</v>
      </c>
      <c r="AT55" s="27">
        <v>273954.21434377797</v>
      </c>
      <c r="AU55" s="27">
        <v>140185.64373833299</v>
      </c>
      <c r="AV55" s="27">
        <v>133768.57060544399</v>
      </c>
      <c r="AW55" s="27">
        <v>46.157294492303002</v>
      </c>
      <c r="AX55" s="27">
        <v>2.1732470282246701</v>
      </c>
      <c r="AY55" s="27">
        <v>1964.84402371071</v>
      </c>
      <c r="AZ55" s="27">
        <v>807.27190900422795</v>
      </c>
      <c r="BA55" s="27">
        <v>45081.877792401698</v>
      </c>
      <c r="BB55" s="27">
        <v>1272.45937062451</v>
      </c>
      <c r="BC55" s="27">
        <v>194.93058683730399</v>
      </c>
      <c r="BD55" s="27">
        <v>64414.593427801301</v>
      </c>
      <c r="BE55" s="27">
        <v>5739.3305029675403</v>
      </c>
      <c r="BF55" s="27">
        <v>247.655822335907</v>
      </c>
      <c r="BG55" s="27">
        <v>1783.23204553646</v>
      </c>
      <c r="BH55" s="27">
        <v>7.0386494170428202</v>
      </c>
      <c r="BI55" s="27">
        <v>6613.6025387015798</v>
      </c>
      <c r="BJ55" s="27">
        <v>10585.390585029099</v>
      </c>
      <c r="BK55" s="27">
        <v>0</v>
      </c>
      <c r="BL55" s="27">
        <v>4840.2655439727996</v>
      </c>
      <c r="BM55" s="27">
        <v>14945.2830981881</v>
      </c>
      <c r="BN55" s="27">
        <v>88651.241527809398</v>
      </c>
      <c r="BO55" s="27">
        <v>459675.072331773</v>
      </c>
      <c r="BP55" s="27">
        <v>3408.6375206643602</v>
      </c>
      <c r="BR55" s="79">
        <f t="shared" si="0"/>
        <v>-0.10255503032018769</v>
      </c>
      <c r="BS55" s="79">
        <f t="shared" si="1"/>
        <v>-0.10846607301847926</v>
      </c>
      <c r="BT55" s="79">
        <f t="shared" si="2"/>
        <v>-9.6693857158183114E-2</v>
      </c>
      <c r="BU55" s="79">
        <f t="shared" si="13"/>
        <v>-8.3124241810236643E-2</v>
      </c>
      <c r="BV55" s="79">
        <f t="shared" si="13"/>
        <v>-0.1040201214343606</v>
      </c>
      <c r="BW55" s="79">
        <f t="shared" si="4"/>
        <v>-0.13716471700083324</v>
      </c>
      <c r="BX55" s="79">
        <f t="shared" si="5"/>
        <v>-9.0481080894303775E-2</v>
      </c>
    </row>
    <row r="56" spans="1:76" x14ac:dyDescent="0.3">
      <c r="A56" s="29" t="s">
        <v>456</v>
      </c>
      <c r="B56" s="89">
        <v>1630499.96753815</v>
      </c>
      <c r="C56" s="89">
        <v>23889.085014072101</v>
      </c>
      <c r="D56" s="89">
        <v>94059.665083492</v>
      </c>
      <c r="E56" s="89">
        <v>319023.93846413802</v>
      </c>
      <c r="F56" s="89">
        <v>164427.587174582</v>
      </c>
      <c r="G56" s="89">
        <v>7806.9584286866502</v>
      </c>
      <c r="H56" s="89">
        <v>529153.41980800498</v>
      </c>
      <c r="J56" s="29" t="s">
        <v>456</v>
      </c>
      <c r="K56" s="27">
        <v>9748.1994756871609</v>
      </c>
      <c r="L56" s="27">
        <v>9499.0556201274703</v>
      </c>
      <c r="M56" s="27">
        <v>9499.0556201274703</v>
      </c>
      <c r="N56" s="27">
        <v>30578.264824108599</v>
      </c>
      <c r="O56" s="27">
        <v>8696.2979072988292</v>
      </c>
      <c r="P56" s="27">
        <v>82578.725278311002</v>
      </c>
      <c r="Q56" s="27">
        <v>1100991.25776065</v>
      </c>
      <c r="R56" s="27">
        <v>20235.991274509001</v>
      </c>
      <c r="S56" s="27">
        <v>10537.3560906807</v>
      </c>
      <c r="T56" s="27">
        <v>4817.6924560249099</v>
      </c>
      <c r="U56" s="27">
        <v>316.28321398321901</v>
      </c>
      <c r="V56" s="27">
        <v>39160.070247669901</v>
      </c>
      <c r="W56" s="27">
        <v>39160.070247669901</v>
      </c>
      <c r="X56" s="27">
        <v>270924235.61777502</v>
      </c>
      <c r="Y56" s="27">
        <v>0</v>
      </c>
      <c r="Z56" s="27">
        <v>4546.9245004846598</v>
      </c>
      <c r="AA56" s="27">
        <v>1795.1288809139801</v>
      </c>
      <c r="AB56" s="27">
        <v>3869.3176055676299</v>
      </c>
      <c r="AC56" s="27">
        <v>35140.087855060803</v>
      </c>
      <c r="AD56" s="27">
        <v>0</v>
      </c>
      <c r="AE56" s="27">
        <v>16030.075846411601</v>
      </c>
      <c r="AF56" s="27">
        <v>0</v>
      </c>
      <c r="AG56" s="27">
        <v>57636.335466635799</v>
      </c>
      <c r="AH56" s="27">
        <v>6404.0351419324597</v>
      </c>
      <c r="AI56" s="27">
        <v>64040.370608568199</v>
      </c>
      <c r="AJ56" s="27">
        <v>0</v>
      </c>
      <c r="AK56" s="27">
        <v>26945.596366419599</v>
      </c>
      <c r="AL56" s="27">
        <v>66.269467219695997</v>
      </c>
      <c r="AM56" s="27">
        <v>46758.920226906099</v>
      </c>
      <c r="AN56" s="27">
        <v>418.28346213760102</v>
      </c>
      <c r="AO56" s="27">
        <v>4641.2037054184102</v>
      </c>
      <c r="AP56" s="27">
        <v>10453.534541135399</v>
      </c>
      <c r="AQ56" s="27">
        <v>47.156716804400403</v>
      </c>
      <c r="AR56" s="27">
        <v>0</v>
      </c>
      <c r="AS56" s="27">
        <v>3298.2352945981202</v>
      </c>
      <c r="AT56" s="27">
        <v>217504.60324838999</v>
      </c>
      <c r="AU56" s="27">
        <v>109915.965138853</v>
      </c>
      <c r="AV56" s="27">
        <v>107588.638109536</v>
      </c>
      <c r="AW56" s="27">
        <v>35.314275351774903</v>
      </c>
      <c r="AX56" s="27">
        <v>1.7324861679811701</v>
      </c>
      <c r="AY56" s="27">
        <v>1522.41139905311</v>
      </c>
      <c r="AZ56" s="27">
        <v>631.50556753032697</v>
      </c>
      <c r="BA56" s="27">
        <v>35439.236540066202</v>
      </c>
      <c r="BB56" s="27">
        <v>981.29737850603794</v>
      </c>
      <c r="BC56" s="27">
        <v>148.96187603961701</v>
      </c>
      <c r="BD56" s="27">
        <v>50636.840408075499</v>
      </c>
      <c r="BE56" s="27">
        <v>4530.2973734650996</v>
      </c>
      <c r="BF56" s="27">
        <v>197.15244488103301</v>
      </c>
      <c r="BG56" s="27">
        <v>1391.23683400849</v>
      </c>
      <c r="BH56" s="27">
        <v>5.5927418594884104</v>
      </c>
      <c r="BI56" s="27">
        <v>5057.4447800790304</v>
      </c>
      <c r="BJ56" s="27">
        <v>8331.7863555828299</v>
      </c>
      <c r="BK56" s="27">
        <v>0</v>
      </c>
      <c r="BL56" s="27">
        <v>3866.0169677674799</v>
      </c>
      <c r="BM56" s="27">
        <v>11865.174619060201</v>
      </c>
      <c r="BN56" s="27">
        <v>70801.412929622005</v>
      </c>
      <c r="BO56" s="27">
        <v>364895.05898675497</v>
      </c>
      <c r="BP56" s="27">
        <v>2698.0903654448098</v>
      </c>
      <c r="BR56" s="79">
        <f t="shared" si="0"/>
        <v>-0.32475235836833016</v>
      </c>
      <c r="BS56" s="79">
        <f t="shared" si="1"/>
        <v>-0.32897907822886785</v>
      </c>
      <c r="BT56" s="79">
        <f t="shared" si="2"/>
        <v>-0.31915161986040663</v>
      </c>
      <c r="BU56" s="79">
        <f t="shared" si="13"/>
        <v>-0.31821855032098156</v>
      </c>
      <c r="BV56" s="79">
        <f t="shared" si="13"/>
        <v>-0.3315235780833477</v>
      </c>
      <c r="BW56" s="79">
        <f t="shared" si="4"/>
        <v>-0.35218756109992061</v>
      </c>
      <c r="BX56" s="79">
        <f t="shared" si="5"/>
        <v>-0.31041727157475157</v>
      </c>
    </row>
    <row r="57" spans="1:76" x14ac:dyDescent="0.3">
      <c r="BR57" s="24"/>
      <c r="BS57" s="24"/>
      <c r="BT57" s="24"/>
      <c r="BU57" s="24"/>
      <c r="BV57" s="24"/>
      <c r="BW57" s="24"/>
      <c r="BX57" s="24"/>
    </row>
    <row r="58" spans="1:76" x14ac:dyDescent="0.3">
      <c r="A58" s="3"/>
      <c r="BR58" s="24"/>
      <c r="BS58" s="24" t="str">
        <f>IF(AE58&lt;&gt;0,(AE58-C58)/C58,"")</f>
        <v/>
      </c>
      <c r="BT58" s="24" t="str">
        <f>IF(AI58&lt;&gt;0,(AI58-D58)/D58,"")</f>
        <v/>
      </c>
      <c r="BU58" s="24" t="str">
        <f t="shared" ref="BU58:BV61" si="14">IF(AT58&lt;&gt;0,(AT58-E58)/E58,"")</f>
        <v/>
      </c>
      <c r="BV58" s="24" t="str">
        <f t="shared" si="14"/>
        <v/>
      </c>
      <c r="BW58" s="24" t="str">
        <f>IF(BI58&lt;&gt;0,(BI58-G58)/G58,"")</f>
        <v/>
      </c>
      <c r="BX58" s="24" t="str">
        <f>IF(BO58&lt;&gt;0,(BO58-H58)/H58,"")</f>
        <v/>
      </c>
    </row>
    <row r="59" spans="1:76" x14ac:dyDescent="0.3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114089.81356973066</v>
      </c>
      <c r="L59" s="1">
        <f t="shared" si="16"/>
        <v>178671.98766072807</v>
      </c>
      <c r="M59" s="1">
        <f t="shared" si="16"/>
        <v>178671.98766072807</v>
      </c>
      <c r="N59" s="1">
        <f t="shared" si="16"/>
        <v>501000.88935914752</v>
      </c>
      <c r="O59" s="1">
        <f t="shared" si="16"/>
        <v>111879.43288010228</v>
      </c>
      <c r="P59" s="1">
        <f t="shared" si="16"/>
        <v>966477.80971302162</v>
      </c>
      <c r="Q59" s="1">
        <f t="shared" si="16"/>
        <v>16514325.868180076</v>
      </c>
      <c r="R59" s="1">
        <f t="shared" si="16"/>
        <v>288368.111022831</v>
      </c>
      <c r="S59" s="1">
        <f t="shared" si="16"/>
        <v>123325.90502590958</v>
      </c>
      <c r="T59" s="1">
        <f t="shared" si="16"/>
        <v>64095.697591682219</v>
      </c>
      <c r="U59" s="1">
        <f t="shared" si="16"/>
        <v>3701.6955416548021</v>
      </c>
      <c r="V59" s="1">
        <f t="shared" si="16"/>
        <v>504095.18607934372</v>
      </c>
      <c r="W59" s="1">
        <f t="shared" si="16"/>
        <v>504095.18607934372</v>
      </c>
      <c r="X59" s="1">
        <f t="shared" si="16"/>
        <v>2767358964.5932393</v>
      </c>
      <c r="Y59" s="1">
        <f t="shared" si="16"/>
        <v>0</v>
      </c>
      <c r="Z59" s="1">
        <f t="shared" si="16"/>
        <v>70225.606272513993</v>
      </c>
      <c r="AA59" s="1">
        <f t="shared" si="16"/>
        <v>24573.518095213825</v>
      </c>
      <c r="AB59" s="1">
        <f t="shared" si="16"/>
        <v>49406.96691236832</v>
      </c>
      <c r="AC59" s="1">
        <f t="shared" si="16"/>
        <v>411269.74362304533</v>
      </c>
      <c r="AD59" s="1">
        <f t="shared" si="16"/>
        <v>0</v>
      </c>
      <c r="AE59" s="1">
        <f t="shared" si="16"/>
        <v>271347.14841333218</v>
      </c>
      <c r="AF59" s="1">
        <f t="shared" si="16"/>
        <v>0</v>
      </c>
      <c r="AG59" s="1">
        <f t="shared" si="16"/>
        <v>593786.92796636489</v>
      </c>
      <c r="AH59" s="1">
        <f t="shared" si="16"/>
        <v>65976.472377241691</v>
      </c>
      <c r="AI59" s="1">
        <f t="shared" si="16"/>
        <v>659763.4003436066</v>
      </c>
      <c r="AJ59" s="1">
        <f t="shared" si="16"/>
        <v>0</v>
      </c>
      <c r="AK59" s="1">
        <f t="shared" si="16"/>
        <v>342431.88116078643</v>
      </c>
      <c r="AL59" s="1">
        <f t="shared" si="16"/>
        <v>963.8952035804042</v>
      </c>
      <c r="AM59" s="1">
        <f t="shared" si="16"/>
        <v>639915.82954515924</v>
      </c>
      <c r="AN59" s="1">
        <f t="shared" si="16"/>
        <v>5990.5027150037604</v>
      </c>
      <c r="AO59" s="1">
        <f t="shared" si="16"/>
        <v>71660.855509677465</v>
      </c>
      <c r="AP59" s="1">
        <f t="shared" si="16"/>
        <v>155734.46457963157</v>
      </c>
      <c r="AQ59" s="1">
        <f t="shared" ref="AQ59:BP59" si="17">SUM(AQ3:AQ56)</f>
        <v>679.11194807972879</v>
      </c>
      <c r="AR59" s="1">
        <f t="shared" si="17"/>
        <v>0</v>
      </c>
      <c r="AS59" s="1">
        <f t="shared" si="17"/>
        <v>51289.232935972068</v>
      </c>
      <c r="AT59" s="1">
        <f t="shared" si="17"/>
        <v>2420338.2397798509</v>
      </c>
      <c r="AU59" s="1">
        <f t="shared" si="17"/>
        <v>1628771.3202742371</v>
      </c>
      <c r="AV59" s="1">
        <f t="shared" si="17"/>
        <v>791566.91950561223</v>
      </c>
      <c r="AW59" s="1">
        <f t="shared" si="17"/>
        <v>552.27793030593466</v>
      </c>
      <c r="AX59" s="1">
        <f t="shared" si="17"/>
        <v>24.730259514391626</v>
      </c>
      <c r="AY59" s="1">
        <f t="shared" si="17"/>
        <v>23160.406710159405</v>
      </c>
      <c r="AZ59" s="1">
        <f t="shared" si="17"/>
        <v>9405.9616876358014</v>
      </c>
      <c r="BA59" s="1">
        <f t="shared" si="17"/>
        <v>522118.66859905689</v>
      </c>
      <c r="BB59" s="1">
        <f t="shared" si="17"/>
        <v>15083.561853007139</v>
      </c>
      <c r="BC59" s="1">
        <f t="shared" si="17"/>
        <v>2335.5949845060873</v>
      </c>
      <c r="BD59" s="1">
        <f t="shared" si="17"/>
        <v>746022.817111579</v>
      </c>
      <c r="BE59" s="1">
        <f t="shared" si="17"/>
        <v>65891.044944032532</v>
      </c>
      <c r="BF59" s="1">
        <f t="shared" si="17"/>
        <v>2823.2071564005314</v>
      </c>
      <c r="BG59" s="1">
        <f t="shared" si="17"/>
        <v>20845.600189492601</v>
      </c>
      <c r="BH59" s="1">
        <f t="shared" si="17"/>
        <v>80.430900634999347</v>
      </c>
      <c r="BI59" s="1">
        <f t="shared" si="17"/>
        <v>120719.00502402325</v>
      </c>
      <c r="BJ59" s="1">
        <f t="shared" si="17"/>
        <v>126878.04659008153</v>
      </c>
      <c r="BK59" s="1">
        <f t="shared" si="17"/>
        <v>0</v>
      </c>
      <c r="BL59" s="1">
        <f t="shared" si="17"/>
        <v>45321.305840221052</v>
      </c>
      <c r="BM59" s="1">
        <f t="shared" si="17"/>
        <v>156179.31984583146</v>
      </c>
      <c r="BN59" s="1">
        <f t="shared" si="17"/>
        <v>831476.86990408995</v>
      </c>
      <c r="BO59" s="1">
        <f t="shared" si="17"/>
        <v>4813638.4529064354</v>
      </c>
      <c r="BP59" s="1">
        <f t="shared" si="17"/>
        <v>37438.490558052574</v>
      </c>
      <c r="BQ59" s="1"/>
      <c r="BR59" s="79">
        <f t="shared" ref="BR59" si="18">IF(B59&lt;&gt;0,(Q59-B59)/B59,"")</f>
        <v>-0.12951956115313235</v>
      </c>
      <c r="BS59" s="24">
        <f>IF(AE59&lt;&gt;0,(AE59-C59)/C59,"")</f>
        <v>-0.12610082502469402</v>
      </c>
      <c r="BT59" s="24">
        <f>IF(AI59&lt;&gt;0,(AI59-D59)/D59,"")</f>
        <v>-0.10231536637713599</v>
      </c>
      <c r="BU59" s="24">
        <f t="shared" si="14"/>
        <v>-0.11781712717393418</v>
      </c>
      <c r="BV59" s="24">
        <f t="shared" si="14"/>
        <v>-0.1231510550670107</v>
      </c>
      <c r="BW59" s="24">
        <f>IF(BI59&lt;&gt;0,(BI59-G59)/G59,"")</f>
        <v>-0.1303286164319663</v>
      </c>
      <c r="BX59" s="24">
        <f>IF(BO59&lt;&gt;0,(BO59-H59)/H59,"")</f>
        <v>-0.11806692382009487</v>
      </c>
    </row>
    <row r="60" spans="1:76" x14ac:dyDescent="0.3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40755.344249770162</v>
      </c>
      <c r="L60" s="1">
        <f t="shared" si="20"/>
        <v>36784.546923755574</v>
      </c>
      <c r="M60" s="1">
        <f t="shared" si="20"/>
        <v>36784.546923755574</v>
      </c>
      <c r="N60" s="1">
        <f t="shared" si="20"/>
        <v>121630.50260487008</v>
      </c>
      <c r="O60" s="1">
        <f t="shared" si="20"/>
        <v>35919.677172800482</v>
      </c>
      <c r="P60" s="1">
        <f t="shared" si="20"/>
        <v>345248.3788874165</v>
      </c>
      <c r="Q60" s="1">
        <f t="shared" si="20"/>
        <v>6282820.9495647782</v>
      </c>
      <c r="R60" s="1">
        <f t="shared" si="20"/>
        <v>82366.225526597933</v>
      </c>
      <c r="S60" s="1">
        <f t="shared" si="20"/>
        <v>44054.696608546117</v>
      </c>
      <c r="T60" s="1">
        <f t="shared" si="20"/>
        <v>19807.313029414825</v>
      </c>
      <c r="U60" s="1">
        <f t="shared" si="20"/>
        <v>1322.3369909773462</v>
      </c>
      <c r="V60" s="1">
        <f t="shared" si="20"/>
        <v>161735.33489985441</v>
      </c>
      <c r="W60" s="1">
        <f t="shared" si="20"/>
        <v>161735.33489985441</v>
      </c>
      <c r="X60" s="1">
        <f t="shared" si="20"/>
        <v>184660447.97300512</v>
      </c>
      <c r="Y60" s="1">
        <f t="shared" si="20"/>
        <v>0</v>
      </c>
      <c r="Z60" s="1">
        <f t="shared" si="20"/>
        <v>18271.725710473907</v>
      </c>
      <c r="AA60" s="1">
        <f t="shared" si="20"/>
        <v>7350.3944776912767</v>
      </c>
      <c r="AB60" s="1">
        <f t="shared" si="20"/>
        <v>15997.987462312312</v>
      </c>
      <c r="AC60" s="1">
        <f t="shared" si="20"/>
        <v>146915.18108109976</v>
      </c>
      <c r="AD60" s="1">
        <f t="shared" si="20"/>
        <v>0</v>
      </c>
      <c r="AE60" s="1">
        <f t="shared" si="20"/>
        <v>104682.91800226945</v>
      </c>
      <c r="AF60" s="1">
        <f t="shared" si="20"/>
        <v>0</v>
      </c>
      <c r="AG60" s="1">
        <f t="shared" si="20"/>
        <v>120870.52798154097</v>
      </c>
      <c r="AH60" s="1">
        <f t="shared" si="20"/>
        <v>13430.207410751786</v>
      </c>
      <c r="AI60" s="1">
        <f t="shared" si="20"/>
        <v>134300.73539229293</v>
      </c>
      <c r="AJ60" s="1">
        <f t="shared" si="20"/>
        <v>0</v>
      </c>
      <c r="AK60" s="1">
        <f t="shared" si="20"/>
        <v>111479.93675343815</v>
      </c>
      <c r="AL60" s="1">
        <f t="shared" si="20"/>
        <v>352.8743550375936</v>
      </c>
      <c r="AM60" s="1">
        <f t="shared" si="20"/>
        <v>191470.75017291136</v>
      </c>
      <c r="AN60" s="1">
        <f t="shared" si="20"/>
        <v>2240.7711936640176</v>
      </c>
      <c r="AO60" s="1">
        <f t="shared" si="20"/>
        <v>24114.826917047481</v>
      </c>
      <c r="AP60" s="1">
        <f t="shared" si="20"/>
        <v>55131.657315271281</v>
      </c>
      <c r="AQ60" s="1">
        <f t="shared" ref="AQ60:BP60" si="21">SUM(AQ3:AQ16)</f>
        <v>252.07708081290949</v>
      </c>
      <c r="AR60" s="1">
        <f t="shared" si="21"/>
        <v>0</v>
      </c>
      <c r="AS60" s="1">
        <f t="shared" si="21"/>
        <v>17084.674020725186</v>
      </c>
      <c r="AT60" s="1">
        <f t="shared" si="21"/>
        <v>685164.71864652331</v>
      </c>
      <c r="AU60" s="1">
        <f t="shared" si="21"/>
        <v>580958.2760079006</v>
      </c>
      <c r="AV60" s="1">
        <f t="shared" si="21"/>
        <v>104206.44263862296</v>
      </c>
      <c r="AW60" s="1">
        <f t="shared" si="21"/>
        <v>182.4768241698882</v>
      </c>
      <c r="AX60" s="1">
        <f t="shared" si="21"/>
        <v>9.2927634576226339</v>
      </c>
      <c r="AY60" s="1">
        <f t="shared" si="21"/>
        <v>7960.0644209830243</v>
      </c>
      <c r="AZ60" s="1">
        <f t="shared" si="21"/>
        <v>3330.8512754801827</v>
      </c>
      <c r="BA60" s="1">
        <f t="shared" si="21"/>
        <v>187749.67517530682</v>
      </c>
      <c r="BB60" s="1">
        <f t="shared" si="21"/>
        <v>5108.4287637625112</v>
      </c>
      <c r="BC60" s="1">
        <f t="shared" si="21"/>
        <v>768.8582058578553</v>
      </c>
      <c r="BD60" s="1">
        <f t="shared" si="21"/>
        <v>268265.38219976786</v>
      </c>
      <c r="BE60" s="1">
        <f t="shared" si="21"/>
        <v>18381.865887816719</v>
      </c>
      <c r="BF60" s="1">
        <f t="shared" si="21"/>
        <v>1056.1998448906761</v>
      </c>
      <c r="BG60" s="1">
        <f t="shared" si="21"/>
        <v>7320.2534555394877</v>
      </c>
      <c r="BH60" s="1">
        <f t="shared" si="21"/>
        <v>29.912196125341513</v>
      </c>
      <c r="BI60" s="1">
        <f t="shared" si="21"/>
        <v>60914.272237684898</v>
      </c>
      <c r="BJ60" s="1">
        <f t="shared" si="21"/>
        <v>33559.269309218515</v>
      </c>
      <c r="BK60" s="1">
        <f t="shared" si="21"/>
        <v>0</v>
      </c>
      <c r="BL60" s="1">
        <f t="shared" si="21"/>
        <v>16159.777298217148</v>
      </c>
      <c r="BM60" s="1">
        <f t="shared" si="21"/>
        <v>48855.302863062345</v>
      </c>
      <c r="BN60" s="1">
        <f t="shared" si="21"/>
        <v>295888.33582872193</v>
      </c>
      <c r="BO60" s="1">
        <f t="shared" si="21"/>
        <v>1501988.114861035</v>
      </c>
      <c r="BP60" s="1">
        <f t="shared" si="21"/>
        <v>11025.923764835214</v>
      </c>
      <c r="BQ60" s="1"/>
      <c r="BR60" s="79">
        <f t="shared" ref="BR60:BR61" si="22">IF(B60&lt;&gt;0,(Q60-B60)/B60,"")</f>
        <v>-0.2011988421215323</v>
      </c>
      <c r="BS60" s="24">
        <f>IF(AE60&lt;&gt;0,(AE60-C60)/C60,"")</f>
        <v>-0.1993259500618767</v>
      </c>
      <c r="BT60" s="24">
        <f>IF(AI60&lt;&gt;0,(AI60-D60)/D60,"")</f>
        <v>-0.16292197383849802</v>
      </c>
      <c r="BU60" s="24">
        <f t="shared" si="14"/>
        <v>-0.19409046705629246</v>
      </c>
      <c r="BV60" s="24">
        <f t="shared" si="14"/>
        <v>-0.19400149156881999</v>
      </c>
      <c r="BW60" s="24">
        <f>IF(BI60&lt;&gt;0,(BI60-G60)/G60,"")</f>
        <v>-0.17902054914203377</v>
      </c>
      <c r="BX60" s="24">
        <f>IF(BO60&lt;&gt;0,(BO60-H60)/H60,"")</f>
        <v>-0.19962958683435736</v>
      </c>
    </row>
    <row r="61" spans="1:76" x14ac:dyDescent="0.3">
      <c r="A61" s="4" t="s">
        <v>127</v>
      </c>
      <c r="B61" s="1">
        <f t="shared" ref="B61:H61" si="23">SUM(B17:B48)</f>
        <v>7158089.1155387992</v>
      </c>
      <c r="C61" s="1">
        <f t="shared" si="23"/>
        <v>121029.91439643702</v>
      </c>
      <c r="D61" s="1">
        <f t="shared" si="23"/>
        <v>348265.74997212808</v>
      </c>
      <c r="E61" s="1">
        <f t="shared" si="23"/>
        <v>1157982.0932886899</v>
      </c>
      <c r="F61" s="1">
        <f t="shared" si="23"/>
        <v>747684.45730989019</v>
      </c>
      <c r="G61" s="1">
        <f t="shared" si="23"/>
        <v>45339.278629796107</v>
      </c>
      <c r="H61" s="1">
        <f t="shared" si="23"/>
        <v>2270393.2354035196</v>
      </c>
      <c r="K61" s="1">
        <f t="shared" ref="K61:BP61" si="24">SUM(K17:K48)</f>
        <v>48301.365980509916</v>
      </c>
      <c r="L61" s="1">
        <f t="shared" si="24"/>
        <v>103334.54277707101</v>
      </c>
      <c r="M61" s="1">
        <f t="shared" si="24"/>
        <v>103334.54277707101</v>
      </c>
      <c r="N61" s="1">
        <f t="shared" si="24"/>
        <v>270822.2623444068</v>
      </c>
      <c r="O61" s="1">
        <f t="shared" si="24"/>
        <v>51509.088917354165</v>
      </c>
      <c r="P61" s="1">
        <f t="shared" si="24"/>
        <v>409169.52301372349</v>
      </c>
      <c r="Q61" s="1">
        <f t="shared" si="24"/>
        <v>7136167.7292618658</v>
      </c>
      <c r="R61" s="1">
        <f t="shared" si="24"/>
        <v>143226.001469115</v>
      </c>
      <c r="S61" s="1">
        <f t="shared" si="24"/>
        <v>52211.567149170434</v>
      </c>
      <c r="T61" s="1">
        <f t="shared" si="24"/>
        <v>30299.115920878336</v>
      </c>
      <c r="U61" s="1">
        <f t="shared" si="24"/>
        <v>1567.1520810931613</v>
      </c>
      <c r="V61" s="1">
        <f t="shared" si="24"/>
        <v>232194.88365089602</v>
      </c>
      <c r="W61" s="1">
        <f t="shared" si="24"/>
        <v>232194.88365089602</v>
      </c>
      <c r="X61" s="1">
        <f t="shared" si="24"/>
        <v>1839039298.7667832</v>
      </c>
      <c r="Y61" s="1">
        <f t="shared" si="24"/>
        <v>0</v>
      </c>
      <c r="Z61" s="1">
        <f t="shared" si="24"/>
        <v>36709.233652948569</v>
      </c>
      <c r="AA61" s="1">
        <f t="shared" si="24"/>
        <v>11865.648999830462</v>
      </c>
      <c r="AB61" s="1">
        <f t="shared" si="24"/>
        <v>22608.03427819139</v>
      </c>
      <c r="AC61" s="1">
        <f t="shared" si="24"/>
        <v>174115.75418016411</v>
      </c>
      <c r="AD61" s="1">
        <f t="shared" si="24"/>
        <v>0</v>
      </c>
      <c r="AE61" s="1">
        <f t="shared" si="24"/>
        <v>120627.45496269233</v>
      </c>
      <c r="AF61" s="1">
        <f t="shared" si="24"/>
        <v>0</v>
      </c>
      <c r="AG61" s="1">
        <f t="shared" si="24"/>
        <v>312418.39940586832</v>
      </c>
      <c r="AH61" s="1">
        <f t="shared" si="24"/>
        <v>34713.158487829001</v>
      </c>
      <c r="AI61" s="1">
        <f t="shared" si="24"/>
        <v>347131.55789369717</v>
      </c>
      <c r="AJ61" s="1">
        <f t="shared" si="24"/>
        <v>0</v>
      </c>
      <c r="AK61" s="1">
        <f t="shared" si="24"/>
        <v>156077.93950487874</v>
      </c>
      <c r="AL61" s="1">
        <f t="shared" si="24"/>
        <v>433.80643663652916</v>
      </c>
      <c r="AM61" s="1">
        <f t="shared" si="24"/>
        <v>308930.97447880614</v>
      </c>
      <c r="AN61" s="1">
        <f t="shared" si="24"/>
        <v>2655.3784422677782</v>
      </c>
      <c r="AO61" s="1">
        <f t="shared" si="24"/>
        <v>34059.282415631926</v>
      </c>
      <c r="AP61" s="1">
        <f t="shared" si="24"/>
        <v>71693.942349927369</v>
      </c>
      <c r="AQ61" s="1">
        <f t="shared" si="24"/>
        <v>302.68703555641861</v>
      </c>
      <c r="AR61" s="1">
        <f t="shared" si="24"/>
        <v>0</v>
      </c>
      <c r="AS61" s="1">
        <f t="shared" si="24"/>
        <v>24526.102955966264</v>
      </c>
      <c r="AT61" s="1">
        <f t="shared" si="24"/>
        <v>1155990.9013307181</v>
      </c>
      <c r="AU61" s="1">
        <f t="shared" si="24"/>
        <v>746106.51423626626</v>
      </c>
      <c r="AV61" s="1">
        <f t="shared" si="24"/>
        <v>409884.38709445181</v>
      </c>
      <c r="AW61" s="1">
        <f t="shared" si="24"/>
        <v>265.36539274384984</v>
      </c>
      <c r="AX61" s="1">
        <f t="shared" si="24"/>
        <v>10.925955231578978</v>
      </c>
      <c r="AY61" s="1">
        <f t="shared" si="24"/>
        <v>10865.956590504124</v>
      </c>
      <c r="AZ61" s="1">
        <f t="shared" si="24"/>
        <v>4329.2426930961119</v>
      </c>
      <c r="BA61" s="1">
        <f t="shared" si="24"/>
        <v>237877.16818380449</v>
      </c>
      <c r="BB61" s="1">
        <f t="shared" si="24"/>
        <v>7141.1677178595237</v>
      </c>
      <c r="BC61" s="1">
        <f t="shared" si="24"/>
        <v>1124.6584357810113</v>
      </c>
      <c r="BD61" s="1">
        <f t="shared" si="24"/>
        <v>339886.66597923427</v>
      </c>
      <c r="BE61" s="1">
        <f t="shared" si="24"/>
        <v>33175.700638719492</v>
      </c>
      <c r="BF61" s="1">
        <f t="shared" si="24"/>
        <v>1251.2841178260978</v>
      </c>
      <c r="BG61" s="1">
        <f t="shared" si="24"/>
        <v>9647.0795728228168</v>
      </c>
      <c r="BH61" s="1">
        <f t="shared" si="24"/>
        <v>35.799961376338842</v>
      </c>
      <c r="BI61" s="1">
        <f t="shared" si="24"/>
        <v>45222.435683771604</v>
      </c>
      <c r="BJ61" s="1">
        <f t="shared" si="24"/>
        <v>65762.760535236637</v>
      </c>
      <c r="BK61" s="1">
        <f t="shared" si="24"/>
        <v>0</v>
      </c>
      <c r="BL61" s="1">
        <f t="shared" si="24"/>
        <v>19218.02426328681</v>
      </c>
      <c r="BM61" s="1">
        <f t="shared" si="24"/>
        <v>73222.803309497525</v>
      </c>
      <c r="BN61" s="1">
        <f t="shared" si="24"/>
        <v>353177.67016061139</v>
      </c>
      <c r="BO61" s="1">
        <f t="shared" si="24"/>
        <v>2260695.2692835731</v>
      </c>
      <c r="BP61" s="1">
        <f t="shared" si="24"/>
        <v>18254.474057931795</v>
      </c>
      <c r="BQ61" s="1"/>
      <c r="BR61" s="79">
        <f t="shared" si="22"/>
        <v>-3.0624634484287656E-3</v>
      </c>
      <c r="BS61" s="24">
        <f>IF(AE61&lt;&gt;0,(AE61-C61)/C61,"")</f>
        <v>-3.3252889234179164E-3</v>
      </c>
      <c r="BT61" s="24">
        <f>IF(AI61&lt;&gt;0,(AI61-D61)/D61,"")</f>
        <v>-3.2566856732873508E-3</v>
      </c>
      <c r="BU61" s="24">
        <f t="shared" si="14"/>
        <v>-1.7195360528561878E-3</v>
      </c>
      <c r="BV61" s="24">
        <f t="shared" si="14"/>
        <v>-2.1104398495874117E-3</v>
      </c>
      <c r="BW61" s="24">
        <f>IF(BI61&lt;&gt;0,(BI61-G61)/G61,"")</f>
        <v>-2.5770799526509342E-3</v>
      </c>
      <c r="BX61" s="24">
        <f>IF(BO61&lt;&gt;0,(BO61-H61)/H61,"")</f>
        <v>-4.2714918141582708E-3</v>
      </c>
    </row>
    <row r="62" spans="1:76" x14ac:dyDescent="0.3">
      <c r="A62" s="4" t="s">
        <v>449</v>
      </c>
      <c r="B62" s="1">
        <f>SUM(B49:B56)</f>
        <v>3948105.2606546413</v>
      </c>
      <c r="C62" s="1">
        <f t="shared" ref="C62:H62" si="25">SUM(C49:C56)</f>
        <v>58728.262125877111</v>
      </c>
      <c r="D62" s="1">
        <f t="shared" si="25"/>
        <v>226255.55305966953</v>
      </c>
      <c r="E62" s="1">
        <f t="shared" si="25"/>
        <v>735420.99899259093</v>
      </c>
      <c r="F62" s="1">
        <f t="shared" si="25"/>
        <v>389050.135772195</v>
      </c>
      <c r="G62" s="1">
        <f t="shared" si="25"/>
        <v>19273.556704095965</v>
      </c>
      <c r="H62" s="1">
        <f t="shared" si="25"/>
        <v>1311044.6371703125</v>
      </c>
      <c r="K62" s="1">
        <f t="shared" ref="K62:BP62" si="26">SUM(K49:K56)</f>
        <v>25033.103339450583</v>
      </c>
      <c r="L62" s="1">
        <f t="shared" si="26"/>
        <v>38552.897959901471</v>
      </c>
      <c r="M62" s="1">
        <f t="shared" si="26"/>
        <v>38552.897959901471</v>
      </c>
      <c r="N62" s="1">
        <f t="shared" si="26"/>
        <v>108548.12440987067</v>
      </c>
      <c r="O62" s="1">
        <f t="shared" si="26"/>
        <v>24450.666789947638</v>
      </c>
      <c r="P62" s="1">
        <f t="shared" si="26"/>
        <v>212059.90781188151</v>
      </c>
      <c r="Q62" s="1">
        <f t="shared" si="26"/>
        <v>3095337.189353432</v>
      </c>
      <c r="R62" s="1">
        <f t="shared" si="26"/>
        <v>62775.884027118067</v>
      </c>
      <c r="S62" s="1">
        <f t="shared" si="26"/>
        <v>27059.641268193034</v>
      </c>
      <c r="T62" s="1">
        <f t="shared" si="26"/>
        <v>13989.268641389046</v>
      </c>
      <c r="U62" s="1">
        <f t="shared" si="26"/>
        <v>812.20646958429427</v>
      </c>
      <c r="V62" s="1">
        <f t="shared" si="26"/>
        <v>110164.96752859329</v>
      </c>
      <c r="W62" s="1">
        <f t="shared" si="26"/>
        <v>110164.96752859329</v>
      </c>
      <c r="X62" s="1">
        <f t="shared" si="26"/>
        <v>743659217.85345078</v>
      </c>
      <c r="Y62" s="1">
        <f t="shared" si="26"/>
        <v>0</v>
      </c>
      <c r="Z62" s="1">
        <f t="shared" si="26"/>
        <v>15244.646909091514</v>
      </c>
      <c r="AA62" s="1">
        <f t="shared" si="26"/>
        <v>5357.4746176920908</v>
      </c>
      <c r="AB62" s="1">
        <f t="shared" si="26"/>
        <v>10800.945171864625</v>
      </c>
      <c r="AC62" s="1">
        <f t="shared" si="26"/>
        <v>90238.808361781645</v>
      </c>
      <c r="AD62" s="1">
        <f t="shared" si="26"/>
        <v>0</v>
      </c>
      <c r="AE62" s="1">
        <f t="shared" si="26"/>
        <v>46036.775448370347</v>
      </c>
      <c r="AF62" s="1">
        <f t="shared" si="26"/>
        <v>0</v>
      </c>
      <c r="AG62" s="1">
        <f t="shared" si="26"/>
        <v>160498.00057895563</v>
      </c>
      <c r="AH62" s="1">
        <f t="shared" si="26"/>
        <v>17833.106478660899</v>
      </c>
      <c r="AI62" s="1">
        <f t="shared" si="26"/>
        <v>178331.10705761655</v>
      </c>
      <c r="AJ62" s="1">
        <f t="shared" si="26"/>
        <v>0</v>
      </c>
      <c r="AK62" s="1">
        <f t="shared" si="26"/>
        <v>74874.004902469504</v>
      </c>
      <c r="AL62" s="1">
        <f t="shared" si="26"/>
        <v>177.21441190628124</v>
      </c>
      <c r="AM62" s="1">
        <f t="shared" si="26"/>
        <v>139514.10489344178</v>
      </c>
      <c r="AN62" s="1">
        <f t="shared" si="26"/>
        <v>1094.3530790719635</v>
      </c>
      <c r="AO62" s="1">
        <f t="shared" si="26"/>
        <v>13486.746176998069</v>
      </c>
      <c r="AP62" s="1">
        <f t="shared" si="26"/>
        <v>28908.864914432954</v>
      </c>
      <c r="AQ62" s="1">
        <f t="shared" si="26"/>
        <v>124.34783171040073</v>
      </c>
      <c r="AR62" s="1">
        <f t="shared" si="26"/>
        <v>0</v>
      </c>
      <c r="AS62" s="1">
        <f t="shared" si="26"/>
        <v>9678.4559592806108</v>
      </c>
      <c r="AT62" s="1">
        <f t="shared" si="26"/>
        <v>579182.61980260978</v>
      </c>
      <c r="AU62" s="1">
        <f t="shared" si="26"/>
        <v>301706.53003007069</v>
      </c>
      <c r="AV62" s="1">
        <f t="shared" si="26"/>
        <v>277476.08977253712</v>
      </c>
      <c r="AW62" s="1">
        <f t="shared" si="26"/>
        <v>104.4357133921965</v>
      </c>
      <c r="AX62" s="1">
        <f t="shared" si="26"/>
        <v>4.5115408251900035</v>
      </c>
      <c r="AY62" s="1">
        <f t="shared" si="26"/>
        <v>4334.3856986722603</v>
      </c>
      <c r="AZ62" s="1">
        <f t="shared" si="26"/>
        <v>1745.8677190595076</v>
      </c>
      <c r="BA62" s="1">
        <f t="shared" si="26"/>
        <v>96491.825239945407</v>
      </c>
      <c r="BB62" s="1">
        <f t="shared" si="26"/>
        <v>2833.9653713851044</v>
      </c>
      <c r="BC62" s="1">
        <f t="shared" si="26"/>
        <v>442.0783428672205</v>
      </c>
      <c r="BD62" s="1">
        <f t="shared" si="26"/>
        <v>137870.76893257699</v>
      </c>
      <c r="BE62" s="1">
        <f t="shared" si="26"/>
        <v>14333.478417496328</v>
      </c>
      <c r="BF62" s="1">
        <f t="shared" si="26"/>
        <v>515.72319368375759</v>
      </c>
      <c r="BG62" s="1">
        <f t="shared" si="26"/>
        <v>3878.2671611302922</v>
      </c>
      <c r="BH62" s="1">
        <f t="shared" si="26"/>
        <v>14.718743133318977</v>
      </c>
      <c r="BI62" s="1">
        <f t="shared" si="26"/>
        <v>14582.29710256671</v>
      </c>
      <c r="BJ62" s="1">
        <f t="shared" si="26"/>
        <v>27556.016745626377</v>
      </c>
      <c r="BK62" s="1">
        <f t="shared" si="26"/>
        <v>0</v>
      </c>
      <c r="BL62" s="1">
        <f t="shared" si="26"/>
        <v>9943.5042787170951</v>
      </c>
      <c r="BM62" s="1">
        <f t="shared" si="26"/>
        <v>34101.213673271588</v>
      </c>
      <c r="BN62" s="1">
        <f t="shared" si="26"/>
        <v>182410.86391475663</v>
      </c>
      <c r="BO62" s="1">
        <f t="shared" si="26"/>
        <v>1050955.068761827</v>
      </c>
      <c r="BP62" s="1">
        <f t="shared" si="26"/>
        <v>8158.0927352855615</v>
      </c>
    </row>
    <row r="63" spans="1:76" x14ac:dyDescent="0.3">
      <c r="A63" s="6"/>
    </row>
    <row r="64" spans="1:76" x14ac:dyDescent="0.3">
      <c r="A64" s="6"/>
    </row>
    <row r="65" spans="1:1" x14ac:dyDescent="0.3">
      <c r="A65" s="1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S79"/>
  <sheetViews>
    <sheetView zoomScale="85" zoomScaleNormal="85" workbookViewId="0">
      <pane xSplit="1" ySplit="2" topLeftCell="B23" activePane="bottomRight" state="frozen"/>
      <selection pane="topRight" activeCell="B1" sqref="B1"/>
      <selection pane="bottomLeft" activeCell="A3" sqref="A3"/>
      <selection pane="bottomRight" activeCell="A3" sqref="A3:A51"/>
    </sheetView>
  </sheetViews>
  <sheetFormatPr defaultRowHeight="14.4" x14ac:dyDescent="0.3"/>
  <cols>
    <col min="1" max="1" width="19.109375" customWidth="1"/>
    <col min="2" max="2" width="9.6640625" bestFit="1" customWidth="1"/>
    <col min="3" max="3" width="9.33203125" bestFit="1" customWidth="1"/>
    <col min="4" max="4" width="9.6640625" bestFit="1" customWidth="1"/>
    <col min="5" max="6" width="9.33203125" bestFit="1" customWidth="1"/>
    <col min="7" max="7" width="9.6640625" bestFit="1" customWidth="1"/>
    <col min="8" max="8" width="9.33203125" bestFit="1" customWidth="1"/>
    <col min="9" max="10" width="9.33203125" style="70" customWidth="1"/>
    <col min="11" max="11" width="10" bestFit="1" customWidth="1"/>
    <col min="12" max="12" width="10" style="70" customWidth="1"/>
    <col min="13" max="13" width="7.6640625" bestFit="1" customWidth="1"/>
    <col min="14" max="14" width="11" style="70" bestFit="1" customWidth="1"/>
    <col min="15" max="16" width="9" style="29" customWidth="1"/>
    <col min="17" max="17" width="9" style="70" customWidth="1"/>
    <col min="19" max="19" width="19" customWidth="1"/>
    <col min="20" max="20" width="5.44140625" style="29" bestFit="1" customWidth="1"/>
    <col min="21" max="21" width="9.6640625" style="99" bestFit="1" customWidth="1"/>
    <col min="22" max="22" width="5.5546875" style="27" bestFit="1" customWidth="1"/>
    <col min="23" max="23" width="14.5546875" style="27" bestFit="1" customWidth="1"/>
    <col min="24" max="24" width="5.5546875" style="27" bestFit="1" customWidth="1"/>
    <col min="25" max="25" width="5.6640625" style="27" bestFit="1" customWidth="1"/>
    <col min="26" max="26" width="12.88671875" style="100" bestFit="1" customWidth="1"/>
    <col min="27" max="27" width="6.6640625" style="27" bestFit="1" customWidth="1"/>
    <col min="28" max="28" width="4.109375" style="27" bestFit="1" customWidth="1"/>
    <col min="29" max="29" width="7.6640625" style="27" bestFit="1" customWidth="1"/>
    <col min="30" max="31" width="5.6640625" style="27" bestFit="1" customWidth="1"/>
    <col min="32" max="32" width="5.5546875" style="27" bestFit="1" customWidth="1"/>
    <col min="33" max="33" width="5.88671875" style="27" bestFit="1" customWidth="1"/>
    <col min="34" max="34" width="6.44140625" style="27" bestFit="1" customWidth="1"/>
    <col min="35" max="35" width="15.44140625" style="27" bestFit="1" customWidth="1"/>
    <col min="36" max="36" width="6.6640625" style="27" bestFit="1" customWidth="1"/>
    <col min="37" max="37" width="6.5546875" style="27" bestFit="1" customWidth="1"/>
    <col min="38" max="38" width="5" style="27" bestFit="1" customWidth="1"/>
    <col min="39" max="39" width="5.109375" style="27" bestFit="1" customWidth="1"/>
    <col min="40" max="40" width="4.109375" style="27" bestFit="1" customWidth="1"/>
    <col min="41" max="41" width="6.5546875" style="27" bestFit="1" customWidth="1"/>
    <col min="42" max="42" width="6.109375" style="27" bestFit="1" customWidth="1"/>
    <col min="43" max="43" width="6.6640625" style="27" bestFit="1" customWidth="1"/>
    <col min="44" max="44" width="10" style="27" bestFit="1" customWidth="1"/>
    <col min="45" max="45" width="9.33203125" style="27" bestFit="1" customWidth="1"/>
    <col min="46" max="46" width="7.6640625" style="27" bestFit="1" customWidth="1"/>
    <col min="47" max="47" width="9.33203125" style="27" bestFit="1" customWidth="1"/>
    <col min="48" max="48" width="6" style="27" bestFit="1" customWidth="1"/>
    <col min="49" max="49" width="4.33203125" style="27" bestFit="1" customWidth="1"/>
    <col min="50" max="52" width="5.6640625" style="27" bestFit="1" customWidth="1"/>
    <col min="53" max="53" width="4.109375" style="27" bestFit="1" customWidth="1"/>
    <col min="54" max="54" width="6.6640625" style="27" bestFit="1" customWidth="1"/>
    <col min="55" max="55" width="5.6640625" style="27" bestFit="1" customWidth="1"/>
    <col min="56" max="56" width="5.88671875" style="27" bestFit="1" customWidth="1"/>
    <col min="57" max="57" width="5.6640625" style="27" bestFit="1" customWidth="1"/>
    <col min="58" max="59" width="7.6640625" style="27" bestFit="1" customWidth="1"/>
    <col min="60" max="60" width="6.6640625" style="27" bestFit="1" customWidth="1"/>
    <col min="61" max="61" width="5.109375" style="27" bestFit="1" customWidth="1"/>
    <col min="62" max="62" width="5.33203125" style="27" bestFit="1" customWidth="1"/>
    <col min="63" max="63" width="8.6640625" style="27" bestFit="1" customWidth="1"/>
    <col min="64" max="64" width="4.88671875" style="27" bestFit="1" customWidth="1"/>
    <col min="65" max="65" width="7.88671875" style="27" bestFit="1" customWidth="1"/>
    <col min="66" max="66" width="5.88671875" style="27" bestFit="1" customWidth="1"/>
    <col min="67" max="67" width="6" style="27" bestFit="1" customWidth="1"/>
    <col min="68" max="68" width="6.6640625" style="27" bestFit="1" customWidth="1"/>
    <col min="69" max="69" width="5.6640625" style="27" bestFit="1" customWidth="1"/>
    <col min="70" max="71" width="6.6640625" style="27" bestFit="1" customWidth="1"/>
    <col min="72" max="72" width="4.109375" style="27" bestFit="1" customWidth="1"/>
    <col min="73" max="73" width="9.33203125" style="27" bestFit="1" customWidth="1"/>
    <col min="74" max="74" width="8" style="27" bestFit="1" customWidth="1"/>
    <col min="75" max="75" width="6.6640625" style="27" bestFit="1" customWidth="1"/>
    <col min="76" max="76" width="5.33203125" style="27" bestFit="1" customWidth="1"/>
    <col min="77" max="77" width="5.6640625" style="27" bestFit="1" customWidth="1"/>
    <col min="78" max="78" width="5" style="27" bestFit="1" customWidth="1"/>
    <col min="79" max="79" width="9.109375" style="27" bestFit="1" customWidth="1"/>
    <col min="80" max="80" width="7.109375" style="27" bestFit="1" customWidth="1"/>
    <col min="81" max="81" width="7.6640625" style="27" customWidth="1"/>
    <col min="82" max="88" width="9.109375" style="29"/>
    <col min="89" max="90" width="9.109375" style="70"/>
    <col min="91" max="91" width="9.109375" style="29"/>
    <col min="92" max="92" width="9.109375" style="70"/>
    <col min="93" max="93" width="9.109375" style="29"/>
    <col min="94" max="94" width="11" style="70" bestFit="1" customWidth="1"/>
    <col min="97" max="97" width="9.109375" style="70"/>
  </cols>
  <sheetData>
    <row r="1" spans="1:97" x14ac:dyDescent="0.3">
      <c r="B1" s="29" t="s">
        <v>482</v>
      </c>
      <c r="S1" s="29" t="s">
        <v>483</v>
      </c>
      <c r="CD1" s="29" t="s">
        <v>338</v>
      </c>
    </row>
    <row r="2" spans="1:97" x14ac:dyDescent="0.3">
      <c r="A2" s="29" t="s">
        <v>229</v>
      </c>
      <c r="B2" s="29" t="s">
        <v>59</v>
      </c>
      <c r="C2" s="29" t="s">
        <v>57</v>
      </c>
      <c r="D2" s="29" t="s">
        <v>60</v>
      </c>
      <c r="E2" s="29" t="s">
        <v>54</v>
      </c>
      <c r="F2" s="29" t="s">
        <v>53</v>
      </c>
      <c r="G2" s="29" t="s">
        <v>61</v>
      </c>
      <c r="H2" s="29" t="s">
        <v>62</v>
      </c>
      <c r="I2" s="70" t="s">
        <v>63</v>
      </c>
      <c r="J2" s="70" t="s">
        <v>64</v>
      </c>
      <c r="K2" s="29" t="s">
        <v>226</v>
      </c>
      <c r="L2" s="70" t="s">
        <v>65</v>
      </c>
      <c r="M2" s="29" t="s">
        <v>67</v>
      </c>
      <c r="N2" s="70" t="s">
        <v>68</v>
      </c>
      <c r="O2" s="29" t="s">
        <v>317</v>
      </c>
      <c r="P2" s="29" t="s">
        <v>320</v>
      </c>
      <c r="Q2" s="70" t="s">
        <v>327</v>
      </c>
      <c r="S2" s="29" t="s">
        <v>227</v>
      </c>
      <c r="T2" s="29" t="s">
        <v>391</v>
      </c>
      <c r="U2" s="99" t="s">
        <v>178</v>
      </c>
      <c r="V2" s="29" t="s">
        <v>131</v>
      </c>
      <c r="W2" s="29" t="s">
        <v>132</v>
      </c>
      <c r="X2" s="29" t="s">
        <v>133</v>
      </c>
      <c r="Y2" s="29" t="s">
        <v>392</v>
      </c>
      <c r="Z2" s="99" t="s">
        <v>179</v>
      </c>
      <c r="AA2" s="29" t="s">
        <v>134</v>
      </c>
      <c r="AB2" s="29" t="s">
        <v>135</v>
      </c>
      <c r="AC2" s="29" t="s">
        <v>59</v>
      </c>
      <c r="AD2" s="29" t="s">
        <v>136</v>
      </c>
      <c r="AE2" s="29" t="s">
        <v>137</v>
      </c>
      <c r="AF2" s="29" t="s">
        <v>393</v>
      </c>
      <c r="AG2" s="29" t="s">
        <v>138</v>
      </c>
      <c r="AH2" s="29" t="s">
        <v>139</v>
      </c>
      <c r="AI2" s="29" t="s">
        <v>140</v>
      </c>
      <c r="AJ2" s="29" t="s">
        <v>67</v>
      </c>
      <c r="AK2" s="29" t="s">
        <v>141</v>
      </c>
      <c r="AL2" s="29" t="s">
        <v>142</v>
      </c>
      <c r="AM2" s="29" t="s">
        <v>143</v>
      </c>
      <c r="AN2" s="29" t="s">
        <v>394</v>
      </c>
      <c r="AO2" s="29" t="s">
        <v>144</v>
      </c>
      <c r="AP2" s="29" t="s">
        <v>400</v>
      </c>
      <c r="AQ2" s="29" t="s">
        <v>57</v>
      </c>
      <c r="AR2" s="29" t="s">
        <v>128</v>
      </c>
      <c r="AS2" s="29" t="s">
        <v>145</v>
      </c>
      <c r="AT2" s="29" t="s">
        <v>146</v>
      </c>
      <c r="AU2" s="29" t="s">
        <v>60</v>
      </c>
      <c r="AV2" s="29" t="s">
        <v>147</v>
      </c>
      <c r="AW2" s="29" t="s">
        <v>148</v>
      </c>
      <c r="AX2" s="29" t="s">
        <v>149</v>
      </c>
      <c r="AY2" s="29" t="s">
        <v>150</v>
      </c>
      <c r="AZ2" s="29" t="s">
        <v>151</v>
      </c>
      <c r="BA2" s="29" t="s">
        <v>152</v>
      </c>
      <c r="BB2" s="29" t="s">
        <v>153</v>
      </c>
      <c r="BC2" s="29" t="s">
        <v>154</v>
      </c>
      <c r="BD2" s="29" t="s">
        <v>155</v>
      </c>
      <c r="BE2" s="29" t="s">
        <v>156</v>
      </c>
      <c r="BF2" s="29" t="s">
        <v>54</v>
      </c>
      <c r="BG2" s="29" t="s">
        <v>53</v>
      </c>
      <c r="BH2" s="29" t="s">
        <v>157</v>
      </c>
      <c r="BI2" s="29" t="s">
        <v>158</v>
      </c>
      <c r="BJ2" s="29" t="s">
        <v>159</v>
      </c>
      <c r="BK2" s="29" t="s">
        <v>160</v>
      </c>
      <c r="BL2" s="29" t="s">
        <v>161</v>
      </c>
      <c r="BM2" s="29" t="s">
        <v>162</v>
      </c>
      <c r="BN2" s="29" t="s">
        <v>163</v>
      </c>
      <c r="BO2" s="29" t="s">
        <v>164</v>
      </c>
      <c r="BP2" s="29" t="s">
        <v>165</v>
      </c>
      <c r="BQ2" s="29" t="s">
        <v>395</v>
      </c>
      <c r="BR2" s="29" t="s">
        <v>166</v>
      </c>
      <c r="BS2" s="29" t="s">
        <v>167</v>
      </c>
      <c r="BT2" s="29" t="s">
        <v>168</v>
      </c>
      <c r="BU2" s="29" t="s">
        <v>61</v>
      </c>
      <c r="BV2" s="29" t="s">
        <v>401</v>
      </c>
      <c r="BW2" s="29" t="s">
        <v>169</v>
      </c>
      <c r="BX2" s="29" t="s">
        <v>170</v>
      </c>
      <c r="BY2" s="29" t="s">
        <v>171</v>
      </c>
      <c r="BZ2" s="29" t="s">
        <v>173</v>
      </c>
      <c r="CA2" s="29" t="s">
        <v>174</v>
      </c>
      <c r="CB2" s="29" t="s">
        <v>402</v>
      </c>
      <c r="CD2" s="29" t="s">
        <v>59</v>
      </c>
      <c r="CE2" s="29" t="s">
        <v>57</v>
      </c>
      <c r="CF2" s="29" t="s">
        <v>60</v>
      </c>
      <c r="CG2" s="29" t="s">
        <v>54</v>
      </c>
      <c r="CH2" s="29" t="s">
        <v>53</v>
      </c>
      <c r="CI2" s="29" t="s">
        <v>61</v>
      </c>
      <c r="CJ2" s="29" t="s">
        <v>62</v>
      </c>
      <c r="CK2" s="70" t="s">
        <v>63</v>
      </c>
      <c r="CL2" s="70" t="s">
        <v>64</v>
      </c>
      <c r="CM2" s="29" t="s">
        <v>226</v>
      </c>
      <c r="CN2" s="70" t="s">
        <v>65</v>
      </c>
      <c r="CO2" s="29" t="s">
        <v>67</v>
      </c>
      <c r="CP2" s="70" t="s">
        <v>68</v>
      </c>
      <c r="CQ2" s="29" t="s">
        <v>317</v>
      </c>
      <c r="CR2" s="29" t="s">
        <v>320</v>
      </c>
      <c r="CS2" s="70" t="s">
        <v>327</v>
      </c>
    </row>
    <row r="3" spans="1:97" x14ac:dyDescent="0.3">
      <c r="A3" s="29" t="s">
        <v>0</v>
      </c>
      <c r="B3" s="82">
        <v>10261.679400000001</v>
      </c>
      <c r="C3" s="82">
        <v>437.35995500000001</v>
      </c>
      <c r="D3" s="82">
        <v>28835.27</v>
      </c>
      <c r="E3" s="82">
        <v>2419.760644</v>
      </c>
      <c r="F3" s="82">
        <v>1839.7157331999999</v>
      </c>
      <c r="G3" s="82">
        <v>25100.928834999999</v>
      </c>
      <c r="H3" s="82">
        <v>1189.3518939000001</v>
      </c>
      <c r="I3" s="83">
        <v>14.802099707</v>
      </c>
      <c r="J3" s="83">
        <v>16.326684501999999</v>
      </c>
      <c r="K3" s="82">
        <v>1.4930000000000001</v>
      </c>
      <c r="L3" s="83">
        <v>140.9215226</v>
      </c>
      <c r="M3" s="82">
        <v>736.77210700000001</v>
      </c>
      <c r="N3" s="83">
        <v>0.88700000000000001</v>
      </c>
      <c r="O3" s="82">
        <v>16.483020187000001</v>
      </c>
      <c r="P3" s="82">
        <v>6.3648819999999995E-2</v>
      </c>
      <c r="Q3" s="83">
        <v>0.61148205170000003</v>
      </c>
      <c r="R3" s="27"/>
      <c r="S3" s="27" t="s">
        <v>0</v>
      </c>
      <c r="T3" s="27">
        <v>0</v>
      </c>
      <c r="U3" s="100">
        <v>16.520566470668999</v>
      </c>
      <c r="V3" s="27">
        <v>1.0665963737684799E-2</v>
      </c>
      <c r="W3" s="27">
        <v>1.0665963737684799E-2</v>
      </c>
      <c r="X3" s="27">
        <v>4.2987545926685298E-3</v>
      </c>
      <c r="Y3" s="27">
        <v>10.3102859781894</v>
      </c>
      <c r="Z3" s="100">
        <v>6.3648792377202806E-2</v>
      </c>
      <c r="AA3" s="27">
        <v>1074.3391149807301</v>
      </c>
      <c r="AB3" s="27">
        <v>1.49710321804262</v>
      </c>
      <c r="AC3" s="27">
        <v>10267.929000004</v>
      </c>
      <c r="AD3" s="27">
        <v>7.9176249578743496</v>
      </c>
      <c r="AE3" s="27">
        <v>22.603625970152301</v>
      </c>
      <c r="AF3" s="27">
        <v>0.12931565581520299</v>
      </c>
      <c r="AG3" s="27">
        <v>7.6961337812595998</v>
      </c>
      <c r="AH3" s="27">
        <v>435.65786374028602</v>
      </c>
      <c r="AI3" s="27">
        <v>435.65786374028602</v>
      </c>
      <c r="AJ3" s="27">
        <v>736.87128606412602</v>
      </c>
      <c r="AK3" s="27">
        <v>0</v>
      </c>
      <c r="AL3" s="27">
        <v>11.312571558014801</v>
      </c>
      <c r="AM3" s="27">
        <v>0</v>
      </c>
      <c r="AN3" s="27">
        <v>0</v>
      </c>
      <c r="AO3" s="27">
        <v>0</v>
      </c>
      <c r="AP3" s="27">
        <v>0</v>
      </c>
      <c r="AQ3" s="27">
        <v>437.35978207172201</v>
      </c>
      <c r="AR3" s="27">
        <v>0</v>
      </c>
      <c r="AS3" s="27">
        <v>25736.605315051002</v>
      </c>
      <c r="AT3" s="27">
        <v>2859.62303339768</v>
      </c>
      <c r="AU3" s="27">
        <v>28596.228348448702</v>
      </c>
      <c r="AV3" s="27">
        <v>0</v>
      </c>
      <c r="AW3" s="27">
        <v>21.5288679725811</v>
      </c>
      <c r="AX3" s="27">
        <v>55.424120147676597</v>
      </c>
      <c r="AY3" s="27">
        <v>220.397771479439</v>
      </c>
      <c r="AZ3" s="27">
        <v>38.2640946353389</v>
      </c>
      <c r="BA3" s="27">
        <v>25.271933184596499</v>
      </c>
      <c r="BB3" s="27">
        <v>98.879050885772998</v>
      </c>
      <c r="BC3" s="27">
        <v>37.355017786502202</v>
      </c>
      <c r="BD3" s="27">
        <v>0</v>
      </c>
      <c r="BE3" s="27">
        <v>20.628558863046699</v>
      </c>
      <c r="BF3" s="27">
        <v>2420.3561190837599</v>
      </c>
      <c r="BG3" s="27">
        <v>1840.25274979084</v>
      </c>
      <c r="BH3" s="27">
        <v>580.10336929292203</v>
      </c>
      <c r="BI3" s="27">
        <v>0.21892584202781301</v>
      </c>
      <c r="BJ3" s="27">
        <v>0.23099051528945</v>
      </c>
      <c r="BK3" s="27">
        <v>550.59765276148698</v>
      </c>
      <c r="BL3" s="27">
        <v>0.23180786719357299</v>
      </c>
      <c r="BM3" s="27">
        <v>187.56388613436599</v>
      </c>
      <c r="BN3" s="27">
        <v>41.527401014656299</v>
      </c>
      <c r="BO3" s="27">
        <v>21.2091321099212</v>
      </c>
      <c r="BP3" s="27">
        <v>468.83013198516198</v>
      </c>
      <c r="BQ3" s="27">
        <v>16.0337357920084</v>
      </c>
      <c r="BR3" s="27">
        <v>115.411101136074</v>
      </c>
      <c r="BS3" s="27">
        <v>175.09315809407099</v>
      </c>
      <c r="BT3" s="27">
        <v>3.51578682765654</v>
      </c>
      <c r="BU3" s="27">
        <v>24998.574511715698</v>
      </c>
      <c r="BV3" s="27">
        <v>145.23013027839201</v>
      </c>
      <c r="BW3" s="27">
        <v>277.95403234262</v>
      </c>
      <c r="BX3" s="27">
        <v>0</v>
      </c>
      <c r="BY3" s="27">
        <v>112.51584641042101</v>
      </c>
      <c r="BZ3" s="27">
        <v>0.127199335808066</v>
      </c>
      <c r="CA3" s="27">
        <v>1189.46446525643</v>
      </c>
      <c r="CB3" s="27">
        <v>348.06366414308701</v>
      </c>
      <c r="CC3" s="50"/>
      <c r="CD3" s="24">
        <f t="shared" ref="CD3:CD34" si="0">+IF(B3=0,"",(AC3-B3)/B3)</f>
        <v>6.090231199387449E-4</v>
      </c>
      <c r="CE3" s="24">
        <f t="shared" ref="CE3:CE34" si="1">IF(C3=0,"",(AQ3-C3)/C3)</f>
        <v>-3.9539120129264455E-7</v>
      </c>
      <c r="CF3" s="24">
        <f t="shared" ref="CF3:CF34" si="2">IF(D3=0,"",(AU3-D3)/D3)</f>
        <v>-8.2899050902349395E-3</v>
      </c>
      <c r="CG3" s="24">
        <f t="shared" ref="CG3:CG34" si="3">IF(E3=0,"",(BF3-E3)/E3)</f>
        <v>2.4608842417390487E-4</v>
      </c>
      <c r="CH3" s="24">
        <f t="shared" ref="CH3:CH34" si="4">IF(F3=0,"",(BG3-F3)/F3)</f>
        <v>2.9190193960343717E-4</v>
      </c>
      <c r="CI3" s="24">
        <f t="shared" ref="CI3:CI34" si="5">IF(G3=0,"",(BU3-G3)/G3)</f>
        <v>-4.0777105882066188E-3</v>
      </c>
      <c r="CJ3" s="24">
        <f t="shared" ref="CJ3:CJ34" si="6">IF(H3=0,"",(CA3-H3)/H3)</f>
        <v>9.4649327089244126E-5</v>
      </c>
      <c r="CK3" s="72">
        <f t="shared" ref="CK3:CK34" si="7">IF(I3=0,"",(W3-I3)/I3)</f>
        <v>-0.99927942900339739</v>
      </c>
      <c r="CL3" s="72">
        <f t="shared" ref="CL3:CL34" si="8">IF(J3=0,"",(Y3-J3)/J3)</f>
        <v>-0.36850093618662122</v>
      </c>
      <c r="CM3" s="24">
        <f t="shared" ref="CM3:CM34" si="9">IF(K3=0,"",(AB3-K3)/K3)</f>
        <v>2.7483041142799241E-3</v>
      </c>
      <c r="CN3" s="72">
        <f t="shared" ref="CN3:CN34" si="10">IF(L3=0,"",(AI3-L3)/L3)</f>
        <v>2.0914927379608517</v>
      </c>
      <c r="CO3" s="24">
        <f t="shared" ref="CO3:CO34" si="11">IF(M3=0,"",(AJ3-M3)/M3)</f>
        <v>1.3461294636934391E-4</v>
      </c>
      <c r="CP3" s="72">
        <f t="shared" ref="CP3:CP34" si="12">IF(N3=0,"",(AO3-N3)/N3)</f>
        <v>-1</v>
      </c>
      <c r="CQ3" s="24">
        <f>IF(O3=0,"",(U3-O3)/O3)</f>
        <v>2.2778764597164518E-3</v>
      </c>
      <c r="CR3" s="24">
        <f>IF(P3=0,"",(Z3-P3)/P3)</f>
        <v>-4.3398757727930883E-7</v>
      </c>
      <c r="CS3" s="72">
        <f t="shared" ref="CS3:CS34" si="13">IF(Q3=0,"",(AP3-Q3)/Q3)</f>
        <v>-1</v>
      </c>
    </row>
    <row r="4" spans="1:97" x14ac:dyDescent="0.3">
      <c r="A4" s="29" t="s">
        <v>2</v>
      </c>
      <c r="B4" s="82">
        <v>6735.2520900999998</v>
      </c>
      <c r="C4" s="82">
        <v>348.03692074999998</v>
      </c>
      <c r="D4" s="82">
        <v>21554.352295000001</v>
      </c>
      <c r="E4" s="82">
        <v>2420.8603914</v>
      </c>
      <c r="F4" s="82">
        <v>2074.5512976999999</v>
      </c>
      <c r="G4" s="82">
        <v>9315.0823621</v>
      </c>
      <c r="H4" s="82">
        <v>528.06859861999999</v>
      </c>
      <c r="I4" s="83">
        <v>4.3575850974000003</v>
      </c>
      <c r="J4" s="83">
        <v>6.9113118013000001</v>
      </c>
      <c r="K4" s="82">
        <v>0.13833400000000001</v>
      </c>
      <c r="L4" s="83">
        <v>26.300877751000002</v>
      </c>
      <c r="M4" s="82">
        <v>250.16239949999999</v>
      </c>
      <c r="N4" s="83"/>
      <c r="O4" s="82">
        <v>1.7291515824000001</v>
      </c>
      <c r="P4" s="82">
        <v>2.1949265999999999E-2</v>
      </c>
      <c r="Q4" s="83">
        <v>0.22578610369999999</v>
      </c>
      <c r="R4" s="27"/>
      <c r="S4" s="27" t="s">
        <v>2</v>
      </c>
      <c r="T4" s="27">
        <v>0</v>
      </c>
      <c r="U4" s="100">
        <v>1.7291760263760301</v>
      </c>
      <c r="V4" s="27">
        <v>0</v>
      </c>
      <c r="W4" s="27">
        <v>0</v>
      </c>
      <c r="X4" s="27">
        <v>0</v>
      </c>
      <c r="Y4" s="27">
        <v>35.8797385180834</v>
      </c>
      <c r="Z4" s="100">
        <v>2.1949262128804801E-2</v>
      </c>
      <c r="AA4" s="27">
        <v>326.058944890227</v>
      </c>
      <c r="AB4" s="27">
        <v>0.13863135781786501</v>
      </c>
      <c r="AC4" s="27">
        <v>6735.6900040542996</v>
      </c>
      <c r="AD4" s="27">
        <v>26.2462479460766</v>
      </c>
      <c r="AE4" s="27">
        <v>14.823081757999599</v>
      </c>
      <c r="AF4" s="27">
        <v>1.3996538476181801E-4</v>
      </c>
      <c r="AG4" s="27">
        <v>26.390281556198499</v>
      </c>
      <c r="AH4" s="27">
        <v>103.831198334802</v>
      </c>
      <c r="AI4" s="27">
        <v>103.831198334802</v>
      </c>
      <c r="AJ4" s="27">
        <v>250.17181277675601</v>
      </c>
      <c r="AK4" s="27">
        <v>0</v>
      </c>
      <c r="AL4" s="27">
        <v>4.6751109881293704</v>
      </c>
      <c r="AM4" s="27">
        <v>0</v>
      </c>
      <c r="AN4" s="27">
        <v>0</v>
      </c>
      <c r="AO4" s="27">
        <v>0</v>
      </c>
      <c r="AP4" s="27">
        <v>0</v>
      </c>
      <c r="AQ4" s="27">
        <v>348.037174932445</v>
      </c>
      <c r="AR4" s="27">
        <v>0</v>
      </c>
      <c r="AS4" s="27">
        <v>16907.553350608701</v>
      </c>
      <c r="AT4" s="27">
        <v>1878.6170818399701</v>
      </c>
      <c r="AU4" s="27">
        <v>18786.1704324487</v>
      </c>
      <c r="AV4" s="27">
        <v>0</v>
      </c>
      <c r="AW4" s="27">
        <v>12.0385146801139</v>
      </c>
      <c r="AX4" s="27">
        <v>70.756172860662403</v>
      </c>
      <c r="AY4" s="27">
        <v>112.69958494345499</v>
      </c>
      <c r="AZ4" s="27">
        <v>43.353687052144799</v>
      </c>
      <c r="BA4" s="27">
        <v>9.5226930373628296</v>
      </c>
      <c r="BB4" s="27">
        <v>77.755882516245293</v>
      </c>
      <c r="BC4" s="27">
        <v>38.142586472880403</v>
      </c>
      <c r="BD4" s="27">
        <v>12.413943352237901</v>
      </c>
      <c r="BE4" s="27">
        <v>15.5143611757249</v>
      </c>
      <c r="BF4" s="27">
        <v>2421.2292253329701</v>
      </c>
      <c r="BG4" s="27">
        <v>2074.79182985134</v>
      </c>
      <c r="BH4" s="27">
        <v>346.43739548162699</v>
      </c>
      <c r="BI4" s="27">
        <v>0.14576420465505899</v>
      </c>
      <c r="BJ4" s="27">
        <v>0.32489873520836399</v>
      </c>
      <c r="BK4" s="27">
        <v>1103.4203278129501</v>
      </c>
      <c r="BL4" s="27">
        <v>0.15434216835595799</v>
      </c>
      <c r="BM4" s="27">
        <v>98.198324038206096</v>
      </c>
      <c r="BN4" s="27">
        <v>17.326066609346501</v>
      </c>
      <c r="BO4" s="27">
        <v>9.3621845873774294</v>
      </c>
      <c r="BP4" s="27">
        <v>245.388612284153</v>
      </c>
      <c r="BQ4" s="27">
        <v>11.1088716332085</v>
      </c>
      <c r="BR4" s="27">
        <v>124.450409633646</v>
      </c>
      <c r="BS4" s="27">
        <v>203.61646850003001</v>
      </c>
      <c r="BT4" s="27">
        <v>4.9451048101448096</v>
      </c>
      <c r="BU4" s="27">
        <v>8746.0362485203295</v>
      </c>
      <c r="BV4" s="27">
        <v>73.065196849443396</v>
      </c>
      <c r="BW4" s="27">
        <v>208.50601201386701</v>
      </c>
      <c r="BX4" s="27">
        <v>0</v>
      </c>
      <c r="BY4" s="27">
        <v>49.011612355459199</v>
      </c>
      <c r="BZ4" s="27">
        <v>1.5936716457812401</v>
      </c>
      <c r="CA4" s="27">
        <v>528.26335466415298</v>
      </c>
      <c r="CB4" s="27">
        <v>145.850099875392</v>
      </c>
      <c r="CC4" s="50"/>
      <c r="CD4" s="24">
        <f t="shared" si="0"/>
        <v>6.5018198048367345E-5</v>
      </c>
      <c r="CE4" s="24">
        <f t="shared" si="1"/>
        <v>7.3033184086136602E-7</v>
      </c>
      <c r="CF4" s="24">
        <f t="shared" si="2"/>
        <v>-0.1284279770816143</v>
      </c>
      <c r="CG4" s="24">
        <f t="shared" si="3"/>
        <v>1.523565482257406E-4</v>
      </c>
      <c r="CH4" s="24">
        <f t="shared" si="4"/>
        <v>1.1594418108959154E-4</v>
      </c>
      <c r="CI4" s="24">
        <f t="shared" si="5"/>
        <v>-6.1088683004557373E-2</v>
      </c>
      <c r="CJ4" s="24">
        <f t="shared" si="6"/>
        <v>3.6880822806345846E-4</v>
      </c>
      <c r="CK4" s="72">
        <f t="shared" si="7"/>
        <v>-1</v>
      </c>
      <c r="CL4" s="72">
        <f t="shared" si="8"/>
        <v>4.1914512830016601</v>
      </c>
      <c r="CM4" s="24">
        <f t="shared" si="9"/>
        <v>2.1495642276301995E-3</v>
      </c>
      <c r="CN4" s="72">
        <f t="shared" si="10"/>
        <v>2.9478225524566066</v>
      </c>
      <c r="CO4" s="24">
        <f t="shared" si="11"/>
        <v>3.7628663519519466E-5</v>
      </c>
      <c r="CP4" s="72" t="str">
        <f t="shared" si="12"/>
        <v/>
      </c>
      <c r="CQ4" s="86">
        <f t="shared" ref="CQ4:CQ57" si="14">IF(O4=0,"",(U4-O4)/O4)</f>
        <v>1.4136398612339594E-5</v>
      </c>
      <c r="CR4" s="86">
        <f t="shared" ref="CR4:CR57" si="15">IF(P4=0,"",(Z4-P4)/P4)</f>
        <v>-1.7637014366382406E-7</v>
      </c>
      <c r="CS4" s="72">
        <f t="shared" si="13"/>
        <v>-1</v>
      </c>
    </row>
    <row r="5" spans="1:97" x14ac:dyDescent="0.3">
      <c r="A5" s="29" t="s">
        <v>3</v>
      </c>
      <c r="B5" s="82">
        <v>3987.9654129</v>
      </c>
      <c r="C5" s="82">
        <v>430.21072029999999</v>
      </c>
      <c r="D5" s="82">
        <v>27257.491566000001</v>
      </c>
      <c r="E5" s="82">
        <v>1601.1967079000001</v>
      </c>
      <c r="F5" s="82">
        <v>1188.7595722999999</v>
      </c>
      <c r="G5" s="82">
        <v>46702.622087000003</v>
      </c>
      <c r="H5" s="82">
        <v>472.86809626000002</v>
      </c>
      <c r="I5" s="83">
        <v>6.1403287746000004</v>
      </c>
      <c r="J5" s="83">
        <v>10.493989313</v>
      </c>
      <c r="K5" s="82">
        <v>0.5</v>
      </c>
      <c r="L5" s="83">
        <v>14.100418892</v>
      </c>
      <c r="M5" s="82">
        <v>70.692552340000006</v>
      </c>
      <c r="N5" s="83">
        <v>1.0479499999999999</v>
      </c>
      <c r="O5" s="82">
        <v>2.1462617289999999</v>
      </c>
      <c r="P5" s="82">
        <v>2.6918628399999998E-2</v>
      </c>
      <c r="Q5" s="83">
        <v>0.1549562173</v>
      </c>
      <c r="R5" s="27"/>
      <c r="S5" s="27" t="s">
        <v>3</v>
      </c>
      <c r="T5" s="27">
        <v>1.27055091541322</v>
      </c>
      <c r="U5" s="100">
        <v>2.1462856898900098</v>
      </c>
      <c r="V5" s="27">
        <v>0.77142673451115196</v>
      </c>
      <c r="W5" s="27">
        <v>0.72161611877802201</v>
      </c>
      <c r="X5" s="27">
        <v>1.42692239498007</v>
      </c>
      <c r="Y5" s="27">
        <v>7.5269669647180102</v>
      </c>
      <c r="Z5" s="100">
        <v>2.6922732951782199E-2</v>
      </c>
      <c r="AA5" s="27">
        <v>289.25854373802201</v>
      </c>
      <c r="AB5" s="27">
        <v>0.50136121794341504</v>
      </c>
      <c r="AC5" s="27">
        <v>3988.6001869496899</v>
      </c>
      <c r="AD5" s="27">
        <v>5.88145534739298</v>
      </c>
      <c r="AE5" s="27">
        <v>8.09345456429865</v>
      </c>
      <c r="AF5" s="27">
        <v>0.74117877501781604</v>
      </c>
      <c r="AG5" s="27">
        <v>4.3606182006584797</v>
      </c>
      <c r="AH5" s="27">
        <v>112.91616222553</v>
      </c>
      <c r="AI5" s="27">
        <v>112.91616222553</v>
      </c>
      <c r="AJ5" s="27">
        <v>70.692486411270295</v>
      </c>
      <c r="AK5" s="27">
        <v>0</v>
      </c>
      <c r="AL5" s="27">
        <v>5.2162228461705</v>
      </c>
      <c r="AM5" s="27">
        <v>0.34361399652782998</v>
      </c>
      <c r="AN5" s="27">
        <v>0.82547410320717196</v>
      </c>
      <c r="AO5" s="27">
        <v>1.2027101504154001</v>
      </c>
      <c r="AP5" s="27">
        <v>0.154591028310468</v>
      </c>
      <c r="AQ5" s="27">
        <v>430.21084086901499</v>
      </c>
      <c r="AR5" s="27">
        <v>0</v>
      </c>
      <c r="AS5" s="27">
        <v>24127.4264572184</v>
      </c>
      <c r="AT5" s="27">
        <v>2680.8246287263701</v>
      </c>
      <c r="AU5" s="27">
        <v>26808.251085944699</v>
      </c>
      <c r="AV5" s="27">
        <v>0.32644916981410599</v>
      </c>
      <c r="AW5" s="27">
        <v>11.434450423591899</v>
      </c>
      <c r="AX5" s="27">
        <v>63.520357076328096</v>
      </c>
      <c r="AY5" s="27">
        <v>116.72519070142999</v>
      </c>
      <c r="AZ5" s="27">
        <v>37.567425080764302</v>
      </c>
      <c r="BA5" s="27">
        <v>4.5762762981770804</v>
      </c>
      <c r="BB5" s="27">
        <v>53.8612011933254</v>
      </c>
      <c r="BC5" s="27">
        <v>32.597383074833203</v>
      </c>
      <c r="BD5" s="27">
        <v>1.0226322084249599E-3</v>
      </c>
      <c r="BE5" s="27">
        <v>6.3193565545093904</v>
      </c>
      <c r="BF5" s="27">
        <v>1601.2609934378399</v>
      </c>
      <c r="BG5" s="27">
        <v>1188.81591323674</v>
      </c>
      <c r="BH5" s="27">
        <v>412.44508020109902</v>
      </c>
      <c r="BI5" s="27">
        <v>1.49819606805668E-2</v>
      </c>
      <c r="BJ5" s="27">
        <v>0.29838826949609998</v>
      </c>
      <c r="BK5" s="27">
        <v>621.93575432871296</v>
      </c>
      <c r="BL5" s="27">
        <v>3.8355594503877197E-2</v>
      </c>
      <c r="BM5" s="27">
        <v>37.648556165194499</v>
      </c>
      <c r="BN5" s="27">
        <v>9.4853143034712897</v>
      </c>
      <c r="BO5" s="27">
        <v>3.6489059549968799</v>
      </c>
      <c r="BP5" s="27">
        <v>93.967722387316797</v>
      </c>
      <c r="BQ5" s="27">
        <v>8.9174009992611598</v>
      </c>
      <c r="BR5" s="27">
        <v>98.999464507000695</v>
      </c>
      <c r="BS5" s="27">
        <v>119.812521313422</v>
      </c>
      <c r="BT5" s="27">
        <v>4.5229265418012101</v>
      </c>
      <c r="BU5" s="27">
        <v>46681.612035043698</v>
      </c>
      <c r="BV5" s="27">
        <v>79.910471398638293</v>
      </c>
      <c r="BW5" s="27">
        <v>1138.12451541011</v>
      </c>
      <c r="BX5" s="27">
        <v>0.56739129050431802</v>
      </c>
      <c r="BY5" s="27">
        <v>47.017233695780902</v>
      </c>
      <c r="BZ5" s="27">
        <v>10.543986751279499</v>
      </c>
      <c r="CA5" s="27">
        <v>472.89984681845499</v>
      </c>
      <c r="CB5" s="27">
        <v>132.13552152566399</v>
      </c>
      <c r="CC5" s="50"/>
      <c r="CD5" s="24">
        <f t="shared" si="0"/>
        <v>1.5917240596835945E-4</v>
      </c>
      <c r="CE5" s="24">
        <f t="shared" si="1"/>
        <v>2.8025571959673972E-7</v>
      </c>
      <c r="CF5" s="24">
        <f t="shared" si="2"/>
        <v>-1.6481358123785223E-2</v>
      </c>
      <c r="CG5" s="24">
        <f t="shared" si="3"/>
        <v>4.0148432433490643E-5</v>
      </c>
      <c r="CH5" s="24">
        <f t="shared" si="4"/>
        <v>4.7394728129139712E-5</v>
      </c>
      <c r="CI5" s="24">
        <f t="shared" si="5"/>
        <v>-4.4986878717788269E-4</v>
      </c>
      <c r="CJ5" s="24">
        <f t="shared" si="6"/>
        <v>6.7144640770004364E-5</v>
      </c>
      <c r="CK5" s="72">
        <f t="shared" si="7"/>
        <v>-0.8824792376325109</v>
      </c>
      <c r="CL5" s="72">
        <f t="shared" si="8"/>
        <v>-0.28273540784022239</v>
      </c>
      <c r="CM5" s="24">
        <f t="shared" si="9"/>
        <v>2.7224358868300769E-3</v>
      </c>
      <c r="CN5" s="72">
        <f t="shared" si="10"/>
        <v>7.008000548805966</v>
      </c>
      <c r="CO5" s="24">
        <f t="shared" si="11"/>
        <v>-9.3261210026806817E-7</v>
      </c>
      <c r="CP5" s="72">
        <f t="shared" si="12"/>
        <v>0.1476789450025289</v>
      </c>
      <c r="CQ5" s="86">
        <f t="shared" si="14"/>
        <v>1.1164011213605653E-5</v>
      </c>
      <c r="CR5" s="86">
        <f t="shared" si="15"/>
        <v>1.5247997487870125E-4</v>
      </c>
      <c r="CS5" s="72">
        <f t="shared" si="13"/>
        <v>-2.3567236984430467E-3</v>
      </c>
    </row>
    <row r="6" spans="1:97" x14ac:dyDescent="0.3">
      <c r="A6" s="29" t="s">
        <v>4</v>
      </c>
      <c r="B6" s="82">
        <v>14539.761703</v>
      </c>
      <c r="C6" s="82">
        <v>1554.9391126</v>
      </c>
      <c r="D6" s="82">
        <v>6880.3688869999996</v>
      </c>
      <c r="E6" s="82">
        <v>1541.3575932000001</v>
      </c>
      <c r="F6" s="82">
        <v>1494.3180536</v>
      </c>
      <c r="G6" s="82">
        <v>1701.5526467</v>
      </c>
      <c r="H6" s="82">
        <v>557.03319969999995</v>
      </c>
      <c r="I6" s="83">
        <v>11.904099844999999</v>
      </c>
      <c r="J6" s="83">
        <v>23.250713922999999</v>
      </c>
      <c r="K6" s="82">
        <v>4.3030252999999998</v>
      </c>
      <c r="L6" s="83">
        <v>106.95999071999999</v>
      </c>
      <c r="M6" s="82">
        <v>65.959073500000002</v>
      </c>
      <c r="N6" s="83">
        <v>5.1200000000000004E-3</v>
      </c>
      <c r="O6" s="82">
        <v>18.70873125</v>
      </c>
      <c r="P6" s="82">
        <v>7.4964383600000004E-2</v>
      </c>
      <c r="Q6" s="83">
        <v>1.1315822186</v>
      </c>
      <c r="R6" s="27"/>
      <c r="S6" s="27" t="s">
        <v>4</v>
      </c>
      <c r="T6" s="27">
        <v>0.14400832144255901</v>
      </c>
      <c r="U6" s="100">
        <v>18.757518924242401</v>
      </c>
      <c r="V6" s="27">
        <v>0.14502038988670299</v>
      </c>
      <c r="W6" s="27">
        <v>0.13934044119181699</v>
      </c>
      <c r="X6" s="27">
        <v>0.185797343232179</v>
      </c>
      <c r="Y6" s="27">
        <v>60.770066203277999</v>
      </c>
      <c r="Z6" s="100">
        <v>7.49945373261246E-2</v>
      </c>
      <c r="AA6" s="27">
        <v>1058.2456243844699</v>
      </c>
      <c r="AB6" s="27">
        <v>4.31502867024758</v>
      </c>
      <c r="AC6" s="27">
        <v>14571.410222000501</v>
      </c>
      <c r="AD6" s="27">
        <v>50.284884529185398</v>
      </c>
      <c r="AE6" s="27">
        <v>41.930230349276698</v>
      </c>
      <c r="AF6" s="27">
        <v>1.06446819804681</v>
      </c>
      <c r="AG6" s="27">
        <v>47.429223174661303</v>
      </c>
      <c r="AH6" s="27">
        <v>322.06123171467999</v>
      </c>
      <c r="AI6" s="27">
        <v>322.06123171467999</v>
      </c>
      <c r="AJ6" s="27">
        <v>66.142396517978099</v>
      </c>
      <c r="AK6" s="27">
        <v>0</v>
      </c>
      <c r="AL6" s="27">
        <v>0.95624049359580299</v>
      </c>
      <c r="AM6" s="27">
        <v>3.9183828192748599E-2</v>
      </c>
      <c r="AN6" s="27">
        <v>9.4132436436942399E-2</v>
      </c>
      <c r="AO6" s="27">
        <v>0.139412409768645</v>
      </c>
      <c r="AP6" s="27">
        <v>1.7628748271616101E-2</v>
      </c>
      <c r="AQ6" s="27">
        <v>1556.0874247342599</v>
      </c>
      <c r="AR6" s="27">
        <v>0</v>
      </c>
      <c r="AS6" s="27">
        <v>6023.9245970960701</v>
      </c>
      <c r="AT6" s="27">
        <v>669.32570299343502</v>
      </c>
      <c r="AU6" s="27">
        <v>6693.2503000895003</v>
      </c>
      <c r="AV6" s="27">
        <v>3.7770865168200898E-2</v>
      </c>
      <c r="AW6" s="27">
        <v>7.8356658024335202</v>
      </c>
      <c r="AX6" s="27">
        <v>8.9753272335464303</v>
      </c>
      <c r="AY6" s="27">
        <v>45.557368239659297</v>
      </c>
      <c r="AZ6" s="27">
        <v>14.522233269845801</v>
      </c>
      <c r="BA6" s="27">
        <v>34.851128630770397</v>
      </c>
      <c r="BB6" s="27">
        <v>85.743438084201102</v>
      </c>
      <c r="BC6" s="27">
        <v>16.964578068827802</v>
      </c>
      <c r="BD6" s="27">
        <v>0.22135862034755999</v>
      </c>
      <c r="BE6" s="27">
        <v>41.759878908915702</v>
      </c>
      <c r="BF6" s="27">
        <v>1543.2345524214199</v>
      </c>
      <c r="BG6" s="27">
        <v>1496.0762483011499</v>
      </c>
      <c r="BH6" s="27">
        <v>47.158304120262102</v>
      </c>
      <c r="BI6" s="27">
        <v>0.60740817369114397</v>
      </c>
      <c r="BJ6" s="27">
        <v>2.0116460363740499E-2</v>
      </c>
      <c r="BK6" s="27">
        <v>148.68844782570699</v>
      </c>
      <c r="BL6" s="27">
        <v>0.88379364923361703</v>
      </c>
      <c r="BM6" s="27">
        <v>244.64469613654299</v>
      </c>
      <c r="BN6" s="27">
        <v>48.369634292128303</v>
      </c>
      <c r="BO6" s="27">
        <v>25.025634565173402</v>
      </c>
      <c r="BP6" s="27">
        <v>611.71642567225297</v>
      </c>
      <c r="BQ6" s="27">
        <v>14.6732159959163</v>
      </c>
      <c r="BR6" s="27">
        <v>84.621745376201105</v>
      </c>
      <c r="BS6" s="27">
        <v>128.35858514756299</v>
      </c>
      <c r="BT6" s="27">
        <v>0.10181818584364</v>
      </c>
      <c r="BU6" s="27">
        <v>1689.93877609175</v>
      </c>
      <c r="BV6" s="27">
        <v>30.346540770056201</v>
      </c>
      <c r="BW6" s="27">
        <v>0.36501748884825003</v>
      </c>
      <c r="BX6" s="27">
        <v>6.4702711852088604E-2</v>
      </c>
      <c r="BY6" s="27">
        <v>3.3056979804411299</v>
      </c>
      <c r="BZ6" s="27">
        <v>1.9278622316526099</v>
      </c>
      <c r="CA6" s="27">
        <v>557.72890725408797</v>
      </c>
      <c r="CB6" s="27">
        <v>0.672481727033447</v>
      </c>
      <c r="CC6" s="50"/>
      <c r="CD6" s="24">
        <f t="shared" si="0"/>
        <v>2.1766875996303615E-3</v>
      </c>
      <c r="CE6" s="24">
        <f t="shared" si="1"/>
        <v>7.3849331138103869E-4</v>
      </c>
      <c r="CF6" s="24">
        <f t="shared" si="2"/>
        <v>-2.7196010851111115E-2</v>
      </c>
      <c r="CG6" s="24">
        <f t="shared" si="3"/>
        <v>1.2177311933975674E-3</v>
      </c>
      <c r="CH6" s="24">
        <f t="shared" si="4"/>
        <v>1.1765866690255267E-3</v>
      </c>
      <c r="CI6" s="24">
        <f t="shared" si="5"/>
        <v>-6.8254547579082872E-3</v>
      </c>
      <c r="CJ6" s="24">
        <f t="shared" si="6"/>
        <v>1.2489516862957224E-3</v>
      </c>
      <c r="CK6" s="72">
        <f t="shared" si="7"/>
        <v>-0.98829475197569494</v>
      </c>
      <c r="CL6" s="72">
        <f t="shared" si="8"/>
        <v>1.6136860315142074</v>
      </c>
      <c r="CM6" s="24">
        <f t="shared" si="9"/>
        <v>2.7895188642233027E-3</v>
      </c>
      <c r="CN6" s="72">
        <f t="shared" si="10"/>
        <v>2.0110439384551957</v>
      </c>
      <c r="CO6" s="24">
        <f t="shared" si="11"/>
        <v>2.7793449521102947E-3</v>
      </c>
      <c r="CP6" s="72">
        <f t="shared" si="12"/>
        <v>26.228986282938472</v>
      </c>
      <c r="CQ6" s="86">
        <f t="shared" si="14"/>
        <v>2.6077489483634217E-3</v>
      </c>
      <c r="CR6" s="86">
        <f t="shared" si="15"/>
        <v>4.0224069987011791E-4</v>
      </c>
      <c r="CS6" s="72">
        <f t="shared" si="13"/>
        <v>-0.98442115121477736</v>
      </c>
    </row>
    <row r="7" spans="1:97" x14ac:dyDescent="0.3">
      <c r="A7" s="29" t="s">
        <v>5</v>
      </c>
      <c r="B7" s="82">
        <v>7272.8154619999996</v>
      </c>
      <c r="C7" s="82">
        <v>71.578165999999996</v>
      </c>
      <c r="D7" s="82">
        <v>30243.595321000001</v>
      </c>
      <c r="E7" s="82">
        <v>1131.4032070000001</v>
      </c>
      <c r="F7" s="82">
        <v>738.17193399999996</v>
      </c>
      <c r="G7" s="82">
        <v>19397.255148</v>
      </c>
      <c r="H7" s="82">
        <v>531.41899999999998</v>
      </c>
      <c r="I7" s="83">
        <v>8.6792265622000002</v>
      </c>
      <c r="J7" s="83">
        <v>13.269620279</v>
      </c>
      <c r="K7" s="82">
        <v>19.065407</v>
      </c>
      <c r="L7" s="83">
        <v>33.467924681</v>
      </c>
      <c r="M7" s="82">
        <v>66.084044250000005</v>
      </c>
      <c r="N7" s="83"/>
      <c r="O7" s="82">
        <v>5.4700804633000004</v>
      </c>
      <c r="P7" s="82">
        <v>8.7169421999999993E-3</v>
      </c>
      <c r="Q7" s="83">
        <v>0.23554573719999999</v>
      </c>
      <c r="R7" s="27"/>
      <c r="S7" s="27" t="s">
        <v>5</v>
      </c>
      <c r="T7" s="27">
        <v>0</v>
      </c>
      <c r="U7" s="100">
        <v>5.4767751034443704</v>
      </c>
      <c r="V7" s="27">
        <v>6.69342692240181E-2</v>
      </c>
      <c r="W7" s="27">
        <v>6.69342692240181E-2</v>
      </c>
      <c r="X7" s="27">
        <v>2.6976661636658999E-2</v>
      </c>
      <c r="Y7" s="27">
        <v>6.5954846538206597</v>
      </c>
      <c r="Z7" s="100">
        <v>8.7169042069478592E-3</v>
      </c>
      <c r="AA7" s="27">
        <v>461.60111303144498</v>
      </c>
      <c r="AB7" s="27">
        <v>19.065416077646699</v>
      </c>
      <c r="AC7" s="27">
        <v>7273.54020895961</v>
      </c>
      <c r="AD7" s="27">
        <v>5.2481804005001704</v>
      </c>
      <c r="AE7" s="27">
        <v>40.484191733813802</v>
      </c>
      <c r="AF7" s="27">
        <v>0.90854665752814101</v>
      </c>
      <c r="AG7" s="27">
        <v>3.8340293042367302</v>
      </c>
      <c r="AH7" s="27">
        <v>114.89566160880599</v>
      </c>
      <c r="AI7" s="27">
        <v>114.89566160880599</v>
      </c>
      <c r="AJ7" s="27">
        <v>66.1170053397706</v>
      </c>
      <c r="AK7" s="27">
        <v>0</v>
      </c>
      <c r="AL7" s="27">
        <v>6.46734864095649</v>
      </c>
      <c r="AM7" s="27">
        <v>0</v>
      </c>
      <c r="AN7" s="27">
        <v>0</v>
      </c>
      <c r="AO7" s="27">
        <v>0</v>
      </c>
      <c r="AP7" s="27">
        <v>0</v>
      </c>
      <c r="AQ7" s="27">
        <v>71.578072952264407</v>
      </c>
      <c r="AR7" s="27">
        <v>0</v>
      </c>
      <c r="AS7" s="27">
        <v>27137.2058980166</v>
      </c>
      <c r="AT7" s="27">
        <v>3015.2456676718998</v>
      </c>
      <c r="AU7" s="27">
        <v>30152.451565688501</v>
      </c>
      <c r="AV7" s="27">
        <v>0</v>
      </c>
      <c r="AW7" s="27">
        <v>13.584632076205301</v>
      </c>
      <c r="AX7" s="27">
        <v>29.952369281215201</v>
      </c>
      <c r="AY7" s="27">
        <v>127.090027198089</v>
      </c>
      <c r="AZ7" s="27">
        <v>18.937013630175802</v>
      </c>
      <c r="BA7" s="27">
        <v>7.2514671688271299</v>
      </c>
      <c r="BB7" s="27">
        <v>37.659253201525502</v>
      </c>
      <c r="BC7" s="27">
        <v>17.583773405819901</v>
      </c>
      <c r="BD7" s="27">
        <v>0</v>
      </c>
      <c r="BE7" s="27">
        <v>4.8056694565159201</v>
      </c>
      <c r="BF7" s="27">
        <v>1131.49995975344</v>
      </c>
      <c r="BG7" s="27">
        <v>738.26127621412104</v>
      </c>
      <c r="BH7" s="27">
        <v>393.23868353932198</v>
      </c>
      <c r="BI7" s="27">
        <v>2.7464374962108001E-2</v>
      </c>
      <c r="BJ7" s="27">
        <v>0.13301574096381599</v>
      </c>
      <c r="BK7" s="27">
        <v>291.227536791776</v>
      </c>
      <c r="BL7" s="27">
        <v>2.9080604286887399E-2</v>
      </c>
      <c r="BM7" s="27">
        <v>53.230930406313099</v>
      </c>
      <c r="BN7" s="27">
        <v>12.709735318582901</v>
      </c>
      <c r="BO7" s="27">
        <v>6.2072265633988701</v>
      </c>
      <c r="BP7" s="27">
        <v>133.03127692723299</v>
      </c>
      <c r="BQ7" s="27">
        <v>15.429708899702</v>
      </c>
      <c r="BR7" s="27">
        <v>50.943987951588802</v>
      </c>
      <c r="BS7" s="27">
        <v>72.506913733824405</v>
      </c>
      <c r="BT7" s="27">
        <v>2.02456165711033</v>
      </c>
      <c r="BU7" s="27">
        <v>19378.799454309199</v>
      </c>
      <c r="BV7" s="27">
        <v>82.500336914486596</v>
      </c>
      <c r="BW7" s="27">
        <v>468.49828464672498</v>
      </c>
      <c r="BX7" s="27">
        <v>0</v>
      </c>
      <c r="BY7" s="27">
        <v>58.795208107313897</v>
      </c>
      <c r="BZ7" s="27">
        <v>0.10433646419539</v>
      </c>
      <c r="CA7" s="27">
        <v>531.51518113328098</v>
      </c>
      <c r="CB7" s="27">
        <v>179.622510325593</v>
      </c>
      <c r="CC7" s="50"/>
      <c r="CD7" s="24">
        <f t="shared" si="0"/>
        <v>9.9651498569874837E-5</v>
      </c>
      <c r="CE7" s="24">
        <f t="shared" si="1"/>
        <v>-1.2999457905834017E-6</v>
      </c>
      <c r="CF7" s="24">
        <f t="shared" si="2"/>
        <v>-3.0136547703444672E-3</v>
      </c>
      <c r="CG7" s="24">
        <f t="shared" si="3"/>
        <v>8.5515714328257932E-5</v>
      </c>
      <c r="CH7" s="24">
        <f t="shared" si="4"/>
        <v>1.2103171362388171E-4</v>
      </c>
      <c r="CI7" s="24">
        <f t="shared" si="5"/>
        <v>-9.5145903634226545E-4</v>
      </c>
      <c r="CJ7" s="24">
        <f t="shared" si="6"/>
        <v>1.8098926323859889E-4</v>
      </c>
      <c r="CK7" s="72">
        <f t="shared" si="7"/>
        <v>-0.99228799147662161</v>
      </c>
      <c r="CL7" s="72">
        <f t="shared" si="8"/>
        <v>-0.50296357279654602</v>
      </c>
      <c r="CM7" s="24">
        <f t="shared" si="9"/>
        <v>4.7613180764145239E-7</v>
      </c>
      <c r="CN7" s="72">
        <f t="shared" si="10"/>
        <v>2.4330082520483605</v>
      </c>
      <c r="CO7" s="24">
        <f t="shared" si="11"/>
        <v>4.9877531172125181E-4</v>
      </c>
      <c r="CP7" s="72" t="str">
        <f t="shared" si="12"/>
        <v/>
      </c>
      <c r="CQ7" s="86">
        <f t="shared" si="14"/>
        <v>1.2238650215999161E-3</v>
      </c>
      <c r="CR7" s="86">
        <f t="shared" si="15"/>
        <v>-4.3585297766601693E-6</v>
      </c>
      <c r="CS7" s="72">
        <f t="shared" si="13"/>
        <v>-1</v>
      </c>
    </row>
    <row r="8" spans="1:97" x14ac:dyDescent="0.3">
      <c r="A8" s="29" t="s">
        <v>6</v>
      </c>
      <c r="B8" s="82">
        <v>960.08554039000001</v>
      </c>
      <c r="C8" s="82">
        <v>178.52493507</v>
      </c>
      <c r="D8" s="82">
        <v>4061.5493000000001</v>
      </c>
      <c r="E8" s="82">
        <v>316.57709225000002</v>
      </c>
      <c r="F8" s="82">
        <v>305.44862819999997</v>
      </c>
      <c r="G8" s="82">
        <v>517.59198021999998</v>
      </c>
      <c r="H8" s="82">
        <v>116.05390991</v>
      </c>
      <c r="I8" s="83">
        <v>3.4551597852000002</v>
      </c>
      <c r="J8" s="83">
        <v>0.45484216199999999</v>
      </c>
      <c r="K8" s="82">
        <v>1.09396</v>
      </c>
      <c r="L8" s="83">
        <v>2.5505324420000002</v>
      </c>
      <c r="M8" s="82">
        <v>71.636989735</v>
      </c>
      <c r="N8" s="83"/>
      <c r="O8" s="82">
        <v>1.9074224425999999</v>
      </c>
      <c r="P8" s="82">
        <v>3.4902468399999997E-2</v>
      </c>
      <c r="Q8" s="83">
        <v>0.2076394476</v>
      </c>
      <c r="R8" s="27"/>
      <c r="S8" s="27" t="s">
        <v>6</v>
      </c>
      <c r="T8" s="27">
        <v>0.75917992436956805</v>
      </c>
      <c r="U8" s="100">
        <v>1.9075126343675</v>
      </c>
      <c r="V8" s="27">
        <v>1.27425419271237E-3</v>
      </c>
      <c r="W8" s="27">
        <v>1.27425419271237E-3</v>
      </c>
      <c r="X8" s="27">
        <v>2.4415184605400199E-3</v>
      </c>
      <c r="Y8" s="27">
        <v>25.4446729643042</v>
      </c>
      <c r="Z8" s="100">
        <v>3.4902760619075102E-2</v>
      </c>
      <c r="AA8" s="27">
        <v>374.19171641296998</v>
      </c>
      <c r="AB8" s="27">
        <v>1.09702272687489</v>
      </c>
      <c r="AC8" s="27">
        <v>961.55630371754296</v>
      </c>
      <c r="AD8" s="27">
        <v>27.781270871512</v>
      </c>
      <c r="AE8" s="27">
        <v>8.6743615237157901</v>
      </c>
      <c r="AF8" s="27">
        <v>5.82666438426842E-2</v>
      </c>
      <c r="AG8" s="27">
        <v>0.31539918047860099</v>
      </c>
      <c r="AH8" s="27">
        <v>49.427712577322801</v>
      </c>
      <c r="AI8" s="27">
        <v>49.427712577322801</v>
      </c>
      <c r="AJ8" s="27">
        <v>71.828840540198598</v>
      </c>
      <c r="AK8" s="27">
        <v>0</v>
      </c>
      <c r="AL8" s="27">
        <v>9.8514691168874194E-2</v>
      </c>
      <c r="AM8" s="27">
        <v>0</v>
      </c>
      <c r="AN8" s="27">
        <v>0</v>
      </c>
      <c r="AO8" s="27">
        <v>5.4013694077746004E-4</v>
      </c>
      <c r="AP8" s="27">
        <v>1.6144630609558601E-4</v>
      </c>
      <c r="AQ8" s="27">
        <v>178.602673521828</v>
      </c>
      <c r="AR8" s="27">
        <v>0</v>
      </c>
      <c r="AS8" s="27">
        <v>3679.3021708449701</v>
      </c>
      <c r="AT8" s="27">
        <v>408.81099666264203</v>
      </c>
      <c r="AU8" s="27">
        <v>4088.1131675076099</v>
      </c>
      <c r="AV8" s="27">
        <v>0</v>
      </c>
      <c r="AW8" s="27">
        <v>1.2646016305885901</v>
      </c>
      <c r="AX8" s="27">
        <v>3.4629236268236299</v>
      </c>
      <c r="AY8" s="27">
        <v>7.9222663103990003</v>
      </c>
      <c r="AZ8" s="27">
        <v>4.2491971623208</v>
      </c>
      <c r="BA8" s="27">
        <v>18.986552787799599</v>
      </c>
      <c r="BB8" s="27">
        <v>16.668021162166401</v>
      </c>
      <c r="BC8" s="27">
        <v>5.2301600147709602</v>
      </c>
      <c r="BD8" s="27">
        <v>0</v>
      </c>
      <c r="BE8" s="27">
        <v>4.3898017525642503</v>
      </c>
      <c r="BF8" s="27">
        <v>316.94831003016702</v>
      </c>
      <c r="BG8" s="27">
        <v>305.79537559388399</v>
      </c>
      <c r="BH8" s="27">
        <v>11.152934436283701</v>
      </c>
      <c r="BI8" s="27">
        <v>2.4841822781461301E-2</v>
      </c>
      <c r="BJ8" s="27">
        <v>6.0851682384331897E-2</v>
      </c>
      <c r="BK8" s="27">
        <v>55.511597949701503</v>
      </c>
      <c r="BL8" s="27">
        <v>0.84154267541901095</v>
      </c>
      <c r="BM8" s="27">
        <v>38.169235245291702</v>
      </c>
      <c r="BN8" s="27">
        <v>16.281076974376699</v>
      </c>
      <c r="BO8" s="27">
        <v>5.7207499023903496</v>
      </c>
      <c r="BP8" s="27">
        <v>95.640833280973595</v>
      </c>
      <c r="BQ8" s="27">
        <v>0.96085033730562197</v>
      </c>
      <c r="BR8" s="27">
        <v>13.744844115477999</v>
      </c>
      <c r="BS8" s="27">
        <v>26.565093524474001</v>
      </c>
      <c r="BT8" s="27">
        <v>0.248051914167216</v>
      </c>
      <c r="BU8" s="27">
        <v>521.09466739771904</v>
      </c>
      <c r="BV8" s="27">
        <v>5.5183408226708996</v>
      </c>
      <c r="BW8" s="27">
        <v>6.6531156425337699</v>
      </c>
      <c r="BX8" s="27">
        <v>0</v>
      </c>
      <c r="BY8" s="27">
        <v>1.03798323212632</v>
      </c>
      <c r="BZ8" s="27">
        <v>1.7265162896298199E-2</v>
      </c>
      <c r="CA8" s="27">
        <v>116.20554186852701</v>
      </c>
      <c r="CB8" s="27">
        <v>1.8841173621784899</v>
      </c>
      <c r="CC8" s="50"/>
      <c r="CD8" s="24">
        <f t="shared" si="0"/>
        <v>1.5319086327927718E-3</v>
      </c>
      <c r="CE8" s="24">
        <f t="shared" si="1"/>
        <v>4.3544870523277833E-4</v>
      </c>
      <c r="CF8" s="24">
        <f t="shared" si="2"/>
        <v>6.5403287133827866E-3</v>
      </c>
      <c r="CG8" s="24">
        <f t="shared" si="3"/>
        <v>1.1725983630990308E-3</v>
      </c>
      <c r="CH8" s="24">
        <f t="shared" si="4"/>
        <v>1.1352069116413724E-3</v>
      </c>
      <c r="CI8" s="24">
        <f t="shared" si="5"/>
        <v>6.767274825684612E-3</v>
      </c>
      <c r="CJ8" s="24">
        <f t="shared" si="6"/>
        <v>1.3065648425339244E-3</v>
      </c>
      <c r="CK8" s="72">
        <f t="shared" si="7"/>
        <v>-0.99963120252841264</v>
      </c>
      <c r="CL8" s="72">
        <f t="shared" si="8"/>
        <v>54.941764176875495</v>
      </c>
      <c r="CM8" s="24">
        <f t="shared" si="9"/>
        <v>2.7996698918515794E-3</v>
      </c>
      <c r="CN8" s="72">
        <f t="shared" si="10"/>
        <v>18.379370269277601</v>
      </c>
      <c r="CO8" s="24">
        <f t="shared" si="11"/>
        <v>2.6780969706892178E-3</v>
      </c>
      <c r="CP8" s="72" t="str">
        <f t="shared" si="12"/>
        <v/>
      </c>
      <c r="CQ8" s="86">
        <f t="shared" si="14"/>
        <v>4.7284631597961685E-5</v>
      </c>
      <c r="CR8" s="86">
        <f t="shared" si="15"/>
        <v>8.3724472365467034E-6</v>
      </c>
      <c r="CS8" s="72">
        <f t="shared" si="13"/>
        <v>-0.99922246804274595</v>
      </c>
    </row>
    <row r="9" spans="1:97" x14ac:dyDescent="0.3">
      <c r="A9" s="29" t="s">
        <v>7</v>
      </c>
      <c r="B9" s="82">
        <v>856.33354850000001</v>
      </c>
      <c r="C9" s="82">
        <v>81.245352199999999</v>
      </c>
      <c r="D9" s="82">
        <v>1492.32206</v>
      </c>
      <c r="E9" s="82">
        <v>174.71677209999999</v>
      </c>
      <c r="F9" s="82">
        <v>172.42045733</v>
      </c>
      <c r="G9" s="82">
        <v>581.61467860000005</v>
      </c>
      <c r="H9" s="82">
        <v>104.08606516</v>
      </c>
      <c r="I9" s="83">
        <v>0.72788817610000001</v>
      </c>
      <c r="J9" s="83">
        <v>0.46555963160000002</v>
      </c>
      <c r="K9" s="82"/>
      <c r="L9" s="83">
        <v>7.6984612524999996</v>
      </c>
      <c r="M9" s="82">
        <v>0.31</v>
      </c>
      <c r="N9" s="83"/>
      <c r="O9" s="82">
        <v>0.1390182609</v>
      </c>
      <c r="P9" s="82">
        <v>0.12549708640000001</v>
      </c>
      <c r="Q9" s="83">
        <v>4.0649555599999998E-2</v>
      </c>
      <c r="R9" s="27"/>
      <c r="S9" s="27" t="s">
        <v>7</v>
      </c>
      <c r="T9" s="27">
        <v>0.13436443108985399</v>
      </c>
      <c r="U9" s="100">
        <v>0.139018195315252</v>
      </c>
      <c r="V9" s="27">
        <v>0.137086095232726</v>
      </c>
      <c r="W9" s="27">
        <v>0.137086095232726</v>
      </c>
      <c r="X9" s="27">
        <v>0.15138858306899899</v>
      </c>
      <c r="Y9" s="27">
        <v>2.9767892045791502</v>
      </c>
      <c r="Z9" s="100">
        <v>0.12549694991521601</v>
      </c>
      <c r="AA9" s="27">
        <v>321.23929184058301</v>
      </c>
      <c r="AB9" s="27">
        <v>0</v>
      </c>
      <c r="AC9" s="27">
        <v>857.16963265486004</v>
      </c>
      <c r="AD9" s="27">
        <v>2.04475728455682</v>
      </c>
      <c r="AE9" s="27">
        <v>35.016777293000899</v>
      </c>
      <c r="AF9" s="27">
        <v>0.94952395738163697</v>
      </c>
      <c r="AG9" s="27">
        <v>0</v>
      </c>
      <c r="AH9" s="27">
        <v>49.178364895072001</v>
      </c>
      <c r="AI9" s="27">
        <v>49.178364895072001</v>
      </c>
      <c r="AJ9" s="27">
        <v>0.31000049238688898</v>
      </c>
      <c r="AK9" s="27">
        <v>0</v>
      </c>
      <c r="AL9" s="27">
        <v>1.00427624991053</v>
      </c>
      <c r="AM9" s="27">
        <v>0</v>
      </c>
      <c r="AN9" s="27">
        <v>0</v>
      </c>
      <c r="AO9" s="27">
        <v>2.6934005948281801E-2</v>
      </c>
      <c r="AP9" s="27">
        <v>8.0505466688780506E-3</v>
      </c>
      <c r="AQ9" s="27">
        <v>81.248219805882997</v>
      </c>
      <c r="AR9" s="27">
        <v>0</v>
      </c>
      <c r="AS9" s="27">
        <v>1338.15335299856</v>
      </c>
      <c r="AT9" s="27">
        <v>148.683782624271</v>
      </c>
      <c r="AU9" s="27">
        <v>1486.8371356228299</v>
      </c>
      <c r="AV9" s="27">
        <v>0</v>
      </c>
      <c r="AW9" s="27">
        <v>3.6958214306894401</v>
      </c>
      <c r="AX9" s="27">
        <v>3.0874106913143402</v>
      </c>
      <c r="AY9" s="27">
        <v>27.445821013541799</v>
      </c>
      <c r="AZ9" s="27">
        <v>2.5979848663723502</v>
      </c>
      <c r="BA9" s="27">
        <v>3.7261434216835601</v>
      </c>
      <c r="BB9" s="27">
        <v>11.498092053991099</v>
      </c>
      <c r="BC9" s="27">
        <v>3.09516970408461</v>
      </c>
      <c r="BD9" s="27">
        <v>0</v>
      </c>
      <c r="BE9" s="27">
        <v>0.65224026080678099</v>
      </c>
      <c r="BF9" s="27">
        <v>174.888184697692</v>
      </c>
      <c r="BG9" s="27">
        <v>172.59185629058601</v>
      </c>
      <c r="BH9" s="27">
        <v>2.2963284071054901</v>
      </c>
      <c r="BI9" s="27">
        <v>0</v>
      </c>
      <c r="BJ9" s="27">
        <v>9.7475799498911494E-3</v>
      </c>
      <c r="BK9" s="27">
        <v>28.748793377315501</v>
      </c>
      <c r="BL9" s="27">
        <v>0</v>
      </c>
      <c r="BM9" s="27">
        <v>24.624167837872101</v>
      </c>
      <c r="BN9" s="27">
        <v>6.0988504549788596</v>
      </c>
      <c r="BO9" s="27">
        <v>3.2267679690471001</v>
      </c>
      <c r="BP9" s="27">
        <v>61.638672707330898</v>
      </c>
      <c r="BQ9" s="27">
        <v>10.3359198788163</v>
      </c>
      <c r="BR9" s="27">
        <v>6.3519231909698597</v>
      </c>
      <c r="BS9" s="27">
        <v>17.087388481952399</v>
      </c>
      <c r="BT9" s="27">
        <v>0.148503692917035</v>
      </c>
      <c r="BU9" s="27">
        <v>583.13236710042497</v>
      </c>
      <c r="BV9" s="27">
        <v>17.095696938187299</v>
      </c>
      <c r="BW9" s="27">
        <v>10.446726739024699</v>
      </c>
      <c r="BX9" s="27">
        <v>0</v>
      </c>
      <c r="BY9" s="27">
        <v>2.53845113021239</v>
      </c>
      <c r="BZ9" s="27">
        <v>9.1960940597694996E-2</v>
      </c>
      <c r="CA9" s="27">
        <v>104.16735704404201</v>
      </c>
      <c r="CB9" s="27">
        <v>3.6109713616176502</v>
      </c>
      <c r="CC9" s="50"/>
      <c r="CD9" s="24">
        <f t="shared" si="0"/>
        <v>9.7635338043751993E-4</v>
      </c>
      <c r="CE9" s="24">
        <f t="shared" si="1"/>
        <v>3.5295629908011914E-5</v>
      </c>
      <c r="CF9" s="24">
        <f t="shared" si="2"/>
        <v>-3.6754294023972588E-3</v>
      </c>
      <c r="CG9" s="24">
        <f t="shared" si="3"/>
        <v>9.8108839598926847E-4</v>
      </c>
      <c r="CH9" s="24">
        <f t="shared" si="4"/>
        <v>9.9407554787978914E-4</v>
      </c>
      <c r="CI9" s="24">
        <f t="shared" si="5"/>
        <v>2.609439816887256E-3</v>
      </c>
      <c r="CJ9" s="24">
        <f t="shared" si="6"/>
        <v>7.8100640961920758E-4</v>
      </c>
      <c r="CK9" s="72">
        <f t="shared" si="7"/>
        <v>-0.81166599522576588</v>
      </c>
      <c r="CL9" s="72">
        <f t="shared" si="8"/>
        <v>5.3940019763928992</v>
      </c>
      <c r="CM9" s="24" t="str">
        <f t="shared" si="9"/>
        <v/>
      </c>
      <c r="CN9" s="72">
        <f t="shared" si="10"/>
        <v>5.3880772120664773</v>
      </c>
      <c r="CO9" s="24">
        <f t="shared" si="11"/>
        <v>1.588344803173864E-6</v>
      </c>
      <c r="CP9" s="72" t="str">
        <f t="shared" si="12"/>
        <v/>
      </c>
      <c r="CQ9" s="86">
        <f t="shared" si="14"/>
        <v>-4.717707412606785E-7</v>
      </c>
      <c r="CR9" s="86">
        <f t="shared" si="15"/>
        <v>-1.0875534079523522E-6</v>
      </c>
      <c r="CS9" s="72">
        <f t="shared" si="13"/>
        <v>-0.80195240636583864</v>
      </c>
    </row>
    <row r="10" spans="1:97" x14ac:dyDescent="0.3">
      <c r="A10" s="29" t="s">
        <v>8</v>
      </c>
      <c r="B10" s="82"/>
      <c r="C10" s="82"/>
      <c r="D10" s="82"/>
      <c r="E10" s="82"/>
      <c r="F10" s="82"/>
      <c r="G10" s="82"/>
      <c r="H10" s="82"/>
      <c r="I10" s="83"/>
      <c r="J10" s="83"/>
      <c r="K10" s="82"/>
      <c r="L10" s="83"/>
      <c r="M10" s="82"/>
      <c r="N10" s="83"/>
      <c r="O10" s="82"/>
      <c r="P10" s="82"/>
      <c r="Q10" s="83"/>
      <c r="R10" s="27"/>
      <c r="S10" s="27"/>
      <c r="T10" s="27"/>
      <c r="U10" s="100"/>
      <c r="CC10" s="50"/>
      <c r="CD10" s="24" t="str">
        <f t="shared" si="0"/>
        <v/>
      </c>
      <c r="CE10" s="24" t="str">
        <f t="shared" si="1"/>
        <v/>
      </c>
      <c r="CF10" s="24" t="str">
        <f t="shared" si="2"/>
        <v/>
      </c>
      <c r="CG10" s="24" t="str">
        <f t="shared" si="3"/>
        <v/>
      </c>
      <c r="CH10" s="24" t="str">
        <f t="shared" si="4"/>
        <v/>
      </c>
      <c r="CI10" s="24" t="str">
        <f t="shared" si="5"/>
        <v/>
      </c>
      <c r="CJ10" s="24" t="str">
        <f t="shared" si="6"/>
        <v/>
      </c>
      <c r="CK10" s="72" t="str">
        <f t="shared" si="7"/>
        <v/>
      </c>
      <c r="CL10" s="72" t="str">
        <f t="shared" si="8"/>
        <v/>
      </c>
      <c r="CM10" s="24" t="str">
        <f t="shared" si="9"/>
        <v/>
      </c>
      <c r="CN10" s="72" t="str">
        <f t="shared" si="10"/>
        <v/>
      </c>
      <c r="CO10" s="24" t="str">
        <f t="shared" si="11"/>
        <v/>
      </c>
      <c r="CP10" s="72" t="str">
        <f t="shared" si="12"/>
        <v/>
      </c>
      <c r="CQ10" s="86" t="str">
        <f t="shared" si="14"/>
        <v/>
      </c>
      <c r="CR10" s="86" t="str">
        <f t="shared" si="15"/>
        <v/>
      </c>
      <c r="CS10" s="72" t="str">
        <f t="shared" si="13"/>
        <v/>
      </c>
    </row>
    <row r="11" spans="1:97" x14ac:dyDescent="0.3">
      <c r="A11" s="29" t="s">
        <v>9</v>
      </c>
      <c r="B11" s="82">
        <v>34833.888744000003</v>
      </c>
      <c r="C11" s="82">
        <v>1847.506705</v>
      </c>
      <c r="D11" s="82">
        <v>64891.398550999998</v>
      </c>
      <c r="E11" s="82">
        <v>10498.834773</v>
      </c>
      <c r="F11" s="82">
        <v>9668.6618295000007</v>
      </c>
      <c r="G11" s="82">
        <v>40277.626942000003</v>
      </c>
      <c r="H11" s="82">
        <v>3507.348927</v>
      </c>
      <c r="I11" s="83">
        <v>20.952779854999999</v>
      </c>
      <c r="J11" s="83">
        <v>25.717970899000001</v>
      </c>
      <c r="K11" s="82">
        <v>0.28681400000000001</v>
      </c>
      <c r="L11" s="83">
        <v>329.41638555999998</v>
      </c>
      <c r="M11" s="82">
        <v>860.83389499999998</v>
      </c>
      <c r="N11" s="83">
        <v>7.5822960000000004</v>
      </c>
      <c r="O11" s="82">
        <v>18.535436575999999</v>
      </c>
      <c r="P11" s="82">
        <v>0.16081783860000001</v>
      </c>
      <c r="Q11" s="83">
        <v>1.1530961499000001</v>
      </c>
      <c r="R11" s="27"/>
      <c r="S11" s="27" t="s">
        <v>9</v>
      </c>
      <c r="T11" s="27">
        <v>5.6645953748603404</v>
      </c>
      <c r="U11" s="100">
        <v>18.561024632597199</v>
      </c>
      <c r="V11" s="27">
        <v>5.4972480372760101E-3</v>
      </c>
      <c r="W11" s="27">
        <v>5.3835018771873902E-3</v>
      </c>
      <c r="X11" s="27">
        <v>5.74814841480517E-3</v>
      </c>
      <c r="Y11" s="27">
        <v>746.49700670065795</v>
      </c>
      <c r="Z11" s="100">
        <v>0.16081780500846199</v>
      </c>
      <c r="AA11" s="27">
        <v>3917.0994337101502</v>
      </c>
      <c r="AB11" s="27">
        <v>0.28759967611898202</v>
      </c>
      <c r="AC11" s="27">
        <v>34863.863768270799</v>
      </c>
      <c r="AD11" s="27">
        <v>642.96890668993694</v>
      </c>
      <c r="AE11" s="27">
        <v>209.05459630566901</v>
      </c>
      <c r="AF11" s="27">
        <v>1.5520399774215099</v>
      </c>
      <c r="AG11" s="27">
        <v>598.41501304882797</v>
      </c>
      <c r="AH11" s="27">
        <v>801.47380612858797</v>
      </c>
      <c r="AI11" s="27">
        <v>801.47380612858797</v>
      </c>
      <c r="AJ11" s="27">
        <v>862.09587011978294</v>
      </c>
      <c r="AK11" s="27">
        <v>0</v>
      </c>
      <c r="AL11" s="27">
        <v>5.1955173758366699</v>
      </c>
      <c r="AM11" s="27">
        <v>2.2433164127052402E-3</v>
      </c>
      <c r="AN11" s="27">
        <v>2.2208159526447301E-3</v>
      </c>
      <c r="AO11" s="27">
        <v>8.2147986162595193E-2</v>
      </c>
      <c r="AP11" s="27">
        <v>2.3418941957679702E-3</v>
      </c>
      <c r="AQ11" s="27">
        <v>1848.5149047515599</v>
      </c>
      <c r="AR11" s="27">
        <v>0</v>
      </c>
      <c r="AS11" s="27">
        <v>58285.993729735601</v>
      </c>
      <c r="AT11" s="27">
        <v>6476.2223013140601</v>
      </c>
      <c r="AU11" s="27">
        <v>64762.216031049596</v>
      </c>
      <c r="AV11" s="27">
        <v>2.18273912710195E-3</v>
      </c>
      <c r="AW11" s="27">
        <v>68.282553435108895</v>
      </c>
      <c r="AX11" s="27">
        <v>317.29853046159201</v>
      </c>
      <c r="AY11" s="27">
        <v>338.77616601066001</v>
      </c>
      <c r="AZ11" s="27">
        <v>213.51064134695</v>
      </c>
      <c r="BA11" s="27">
        <v>151.66058613733799</v>
      </c>
      <c r="BB11" s="27">
        <v>509.17126789342802</v>
      </c>
      <c r="BC11" s="27">
        <v>207.10272816350599</v>
      </c>
      <c r="BD11" s="27">
        <v>8.2764017262190195E-2</v>
      </c>
      <c r="BE11" s="27">
        <v>83.304419953713307</v>
      </c>
      <c r="BF11" s="27">
        <v>10501.3819975397</v>
      </c>
      <c r="BG11" s="27">
        <v>9670.9117203465503</v>
      </c>
      <c r="BH11" s="27">
        <v>830.47027719315201</v>
      </c>
      <c r="BI11" s="27">
        <v>0.89174362659616402</v>
      </c>
      <c r="BJ11" s="27">
        <v>1.4660369008557299</v>
      </c>
      <c r="BK11" s="27">
        <v>3183.4423895047498</v>
      </c>
      <c r="BL11" s="27">
        <v>29.160352643652399</v>
      </c>
      <c r="BM11" s="27">
        <v>871.43396712611002</v>
      </c>
      <c r="BN11" s="27">
        <v>218.67806491322</v>
      </c>
      <c r="BO11" s="27">
        <v>104.621980366198</v>
      </c>
      <c r="BP11" s="27">
        <v>2178.8821357892798</v>
      </c>
      <c r="BQ11" s="27">
        <v>84.852561098286102</v>
      </c>
      <c r="BR11" s="27">
        <v>599.13431927754505</v>
      </c>
      <c r="BS11" s="27">
        <v>980.23030243474</v>
      </c>
      <c r="BT11" s="27">
        <v>20.839489789808798</v>
      </c>
      <c r="BU11" s="27">
        <v>40609.2986325436</v>
      </c>
      <c r="BV11" s="27">
        <v>217.74880220091799</v>
      </c>
      <c r="BW11" s="27">
        <v>660.86041567578297</v>
      </c>
      <c r="BX11" s="27">
        <v>0.17080863446684</v>
      </c>
      <c r="BY11" s="27">
        <v>65.075074984780102</v>
      </c>
      <c r="BZ11" s="27">
        <v>8.5212114666351493</v>
      </c>
      <c r="CA11" s="27">
        <v>3513.2566641544699</v>
      </c>
      <c r="CB11" s="27">
        <v>153.06734324146601</v>
      </c>
      <c r="CC11" s="50"/>
      <c r="CD11" s="24">
        <f t="shared" si="0"/>
        <v>8.6051329184310668E-4</v>
      </c>
      <c r="CE11" s="24">
        <f t="shared" si="1"/>
        <v>5.4570830451189844E-4</v>
      </c>
      <c r="CF11" s="24">
        <f t="shared" si="2"/>
        <v>-1.9907495112603205E-3</v>
      </c>
      <c r="CG11" s="24">
        <f t="shared" si="3"/>
        <v>2.4261973778749813E-4</v>
      </c>
      <c r="CH11" s="24">
        <f t="shared" si="4"/>
        <v>2.3269930071242163E-4</v>
      </c>
      <c r="CI11" s="24">
        <f t="shared" si="5"/>
        <v>8.2346383271587956E-3</v>
      </c>
      <c r="CJ11" s="24">
        <f t="shared" si="6"/>
        <v>1.6843882024373054E-3</v>
      </c>
      <c r="CK11" s="72">
        <f t="shared" si="7"/>
        <v>-0.99974306502934496</v>
      </c>
      <c r="CL11" s="72">
        <f t="shared" si="8"/>
        <v>28.026279313881805</v>
      </c>
      <c r="CM11" s="24">
        <f t="shared" si="9"/>
        <v>2.7393227631217578E-3</v>
      </c>
      <c r="CN11" s="72">
        <f t="shared" si="10"/>
        <v>1.4330113535976714</v>
      </c>
      <c r="CO11" s="24">
        <f t="shared" si="11"/>
        <v>1.4659914382006997E-3</v>
      </c>
      <c r="CP11" s="72">
        <f t="shared" si="12"/>
        <v>-0.98916581650695312</v>
      </c>
      <c r="CQ11" s="86">
        <f t="shared" si="14"/>
        <v>1.3804938714166843E-3</v>
      </c>
      <c r="CR11" s="86">
        <f t="shared" si="15"/>
        <v>-2.0887942728141533E-7</v>
      </c>
      <c r="CS11" s="72">
        <f t="shared" si="13"/>
        <v>-0.99796903823157235</v>
      </c>
    </row>
    <row r="12" spans="1:97" x14ac:dyDescent="0.3">
      <c r="A12" s="29" t="s">
        <v>10</v>
      </c>
      <c r="B12" s="82">
        <v>13187.129499999999</v>
      </c>
      <c r="C12" s="82">
        <v>911.17938879999997</v>
      </c>
      <c r="D12" s="82">
        <v>29284.141800000001</v>
      </c>
      <c r="E12" s="82">
        <v>3023.0469428000001</v>
      </c>
      <c r="F12" s="82">
        <v>2703.8360379999999</v>
      </c>
      <c r="G12" s="82">
        <v>19918.753000000001</v>
      </c>
      <c r="H12" s="82">
        <v>1323.765245</v>
      </c>
      <c r="I12" s="83">
        <v>13.139553197</v>
      </c>
      <c r="J12" s="83">
        <v>15.112321504000001</v>
      </c>
      <c r="K12" s="82">
        <v>0.79315999999999998</v>
      </c>
      <c r="L12" s="83">
        <v>116.99516344</v>
      </c>
      <c r="M12" s="82">
        <v>225.37594999999999</v>
      </c>
      <c r="N12" s="83"/>
      <c r="O12" s="82">
        <v>3.9892875712999998</v>
      </c>
      <c r="P12" s="82">
        <v>2.0891408600000001E-2</v>
      </c>
      <c r="Q12" s="83">
        <v>0.40565981039999999</v>
      </c>
      <c r="R12" s="27"/>
      <c r="S12" s="27" t="s">
        <v>10</v>
      </c>
      <c r="T12" s="27">
        <v>1.75666742705665</v>
      </c>
      <c r="U12" s="100">
        <v>3.9892950719875699</v>
      </c>
      <c r="V12" s="27">
        <v>0.35115927816610698</v>
      </c>
      <c r="W12" s="27">
        <v>0.35115927816610698</v>
      </c>
      <c r="X12" s="27">
        <v>0.16923252018055801</v>
      </c>
      <c r="Y12" s="27">
        <v>59.454959719103996</v>
      </c>
      <c r="Z12" s="100">
        <v>2.0891365865794501E-2</v>
      </c>
      <c r="AA12" s="27">
        <v>1090.26954893528</v>
      </c>
      <c r="AB12" s="27">
        <v>0.79446521961524197</v>
      </c>
      <c r="AC12" s="27">
        <v>13200.5111266489</v>
      </c>
      <c r="AD12" s="27">
        <v>40.416068023441397</v>
      </c>
      <c r="AE12" s="27">
        <v>25.0970093620538</v>
      </c>
      <c r="AF12" s="27">
        <v>0.14658150230057301</v>
      </c>
      <c r="AG12" s="27">
        <v>42.883964099502101</v>
      </c>
      <c r="AH12" s="27">
        <v>372.91601078696101</v>
      </c>
      <c r="AI12" s="27">
        <v>372.91601078696101</v>
      </c>
      <c r="AJ12" s="27">
        <v>225.40734358895901</v>
      </c>
      <c r="AK12" s="27">
        <v>0</v>
      </c>
      <c r="AL12" s="27">
        <v>9.18737969111422</v>
      </c>
      <c r="AM12" s="27">
        <v>0</v>
      </c>
      <c r="AN12" s="27">
        <v>0.322090402447132</v>
      </c>
      <c r="AO12" s="27">
        <v>36.787869526546501</v>
      </c>
      <c r="AP12" s="27">
        <v>0.21738305105540701</v>
      </c>
      <c r="AQ12" s="27">
        <v>911.17943281183</v>
      </c>
      <c r="AR12" s="27">
        <v>0</v>
      </c>
      <c r="AS12" s="27">
        <v>26445.425396647199</v>
      </c>
      <c r="AT12" s="27">
        <v>2938.3812480208098</v>
      </c>
      <c r="AU12" s="27">
        <v>29383.806644667999</v>
      </c>
      <c r="AV12" s="27">
        <v>0</v>
      </c>
      <c r="AW12" s="27">
        <v>20.608324873886801</v>
      </c>
      <c r="AX12" s="27">
        <v>71.825335520258193</v>
      </c>
      <c r="AY12" s="27">
        <v>270.75652103675901</v>
      </c>
      <c r="AZ12" s="27">
        <v>51.851669197780801</v>
      </c>
      <c r="BA12" s="27">
        <v>46.7948902015291</v>
      </c>
      <c r="BB12" s="27">
        <v>138.59515003462599</v>
      </c>
      <c r="BC12" s="27">
        <v>49.881394803760699</v>
      </c>
      <c r="BD12" s="27">
        <v>0</v>
      </c>
      <c r="BE12" s="27">
        <v>38.244008096643199</v>
      </c>
      <c r="BF12" s="27">
        <v>3024.50223010132</v>
      </c>
      <c r="BG12" s="27">
        <v>2705.15103708282</v>
      </c>
      <c r="BH12" s="27">
        <v>319.35119301850301</v>
      </c>
      <c r="BI12" s="27">
        <v>0.41378617038239102</v>
      </c>
      <c r="BJ12" s="27">
        <v>0.327212252947502</v>
      </c>
      <c r="BK12" s="27">
        <v>737.94536269089394</v>
      </c>
      <c r="BL12" s="27">
        <v>42.262616489100601</v>
      </c>
      <c r="BM12" s="27">
        <v>268.91767595457202</v>
      </c>
      <c r="BN12" s="27">
        <v>62.332382985964202</v>
      </c>
      <c r="BO12" s="27">
        <v>30.204452070926202</v>
      </c>
      <c r="BP12" s="27">
        <v>672.34232136590197</v>
      </c>
      <c r="BQ12" s="27">
        <v>26.815568306799999</v>
      </c>
      <c r="BR12" s="27">
        <v>162.232579505758</v>
      </c>
      <c r="BS12" s="27">
        <v>326.41283203552501</v>
      </c>
      <c r="BT12" s="27">
        <v>4.5673677062484099</v>
      </c>
      <c r="BU12" s="27">
        <v>19724.6461906123</v>
      </c>
      <c r="BV12" s="27">
        <v>191.704058680168</v>
      </c>
      <c r="BW12" s="27">
        <v>429.36097666663602</v>
      </c>
      <c r="BX12" s="27">
        <v>3.9907892706982602</v>
      </c>
      <c r="BY12" s="27">
        <v>138.99650198278599</v>
      </c>
      <c r="BZ12" s="27">
        <v>19.150544824359901</v>
      </c>
      <c r="CA12" s="27">
        <v>1324.4699010527399</v>
      </c>
      <c r="CB12" s="27">
        <v>284.04285494836898</v>
      </c>
      <c r="CC12" s="50"/>
      <c r="CD12" s="24">
        <f t="shared" si="0"/>
        <v>1.0147490133391916E-3</v>
      </c>
      <c r="CE12" s="24">
        <f t="shared" si="1"/>
        <v>4.8302047399820591E-8</v>
      </c>
      <c r="CF12" s="24">
        <f t="shared" si="2"/>
        <v>3.4033725607761326E-3</v>
      </c>
      <c r="CG12" s="24">
        <f t="shared" si="3"/>
        <v>4.8139752007026398E-4</v>
      </c>
      <c r="CH12" s="24">
        <f t="shared" si="4"/>
        <v>4.8634571931839994E-4</v>
      </c>
      <c r="CI12" s="24">
        <f t="shared" si="5"/>
        <v>-9.7449277767388438E-3</v>
      </c>
      <c r="CJ12" s="24">
        <f t="shared" si="6"/>
        <v>5.3231194534034804E-4</v>
      </c>
      <c r="CK12" s="72">
        <f t="shared" si="7"/>
        <v>-0.97327464085717297</v>
      </c>
      <c r="CL12" s="72">
        <f t="shared" si="8"/>
        <v>2.9342042652657421</v>
      </c>
      <c r="CM12" s="24">
        <f t="shared" si="9"/>
        <v>1.6455943507514153E-3</v>
      </c>
      <c r="CN12" s="72">
        <f t="shared" si="10"/>
        <v>2.1874480946232269</v>
      </c>
      <c r="CO12" s="24">
        <f t="shared" si="11"/>
        <v>1.3929431671400513E-4</v>
      </c>
      <c r="CP12" s="72" t="str">
        <f t="shared" si="12"/>
        <v/>
      </c>
      <c r="CQ12" s="86">
        <f t="shared" si="14"/>
        <v>1.8802072891718915E-6</v>
      </c>
      <c r="CR12" s="86">
        <f t="shared" si="15"/>
        <v>-2.0455396914050476E-6</v>
      </c>
      <c r="CS12" s="72">
        <f t="shared" si="13"/>
        <v>-0.46412475310024692</v>
      </c>
    </row>
    <row r="13" spans="1:97" x14ac:dyDescent="0.3">
      <c r="A13" s="29" t="s">
        <v>12</v>
      </c>
      <c r="B13" s="82">
        <v>2898.3946599999999</v>
      </c>
      <c r="C13" s="82"/>
      <c r="D13" s="82">
        <v>1353.60124</v>
      </c>
      <c r="E13" s="82">
        <v>152.03657200000001</v>
      </c>
      <c r="F13" s="82">
        <v>131.996307</v>
      </c>
      <c r="G13" s="82">
        <v>60.196418399999999</v>
      </c>
      <c r="H13" s="82">
        <v>65.061897999999999</v>
      </c>
      <c r="I13" s="83">
        <v>0.49836596599999999</v>
      </c>
      <c r="J13" s="83">
        <v>3.9039224635999998</v>
      </c>
      <c r="K13" s="82">
        <v>0.30816300000000002</v>
      </c>
      <c r="L13" s="83">
        <v>4.8152286399999999</v>
      </c>
      <c r="M13" s="82">
        <v>7.4115000000000002</v>
      </c>
      <c r="N13" s="83"/>
      <c r="O13" s="82">
        <v>3.6822411068999998</v>
      </c>
      <c r="P13" s="82"/>
      <c r="Q13" s="83">
        <v>5.73868435E-2</v>
      </c>
      <c r="R13" s="27"/>
      <c r="S13" s="27" t="s">
        <v>12</v>
      </c>
      <c r="T13" s="27">
        <v>0.49077464033906998</v>
      </c>
      <c r="U13" s="100">
        <v>3.69226455152238</v>
      </c>
      <c r="V13" s="27">
        <v>9.8176241504786696E-2</v>
      </c>
      <c r="W13" s="27">
        <v>9.8176241504786696E-2</v>
      </c>
      <c r="X13" s="27">
        <v>4.7312941268870097E-2</v>
      </c>
      <c r="Y13" s="27">
        <v>5.9467315781530603</v>
      </c>
      <c r="Z13" s="100">
        <v>0</v>
      </c>
      <c r="AA13" s="27">
        <v>39.571920448795701</v>
      </c>
      <c r="AB13" s="27">
        <v>0.30899871697613901</v>
      </c>
      <c r="AC13" s="27">
        <v>2905.90753918153</v>
      </c>
      <c r="AD13" s="27">
        <v>4.5570254476429604</v>
      </c>
      <c r="AE13" s="27">
        <v>1.44946153036922</v>
      </c>
      <c r="AF13" s="27">
        <v>0</v>
      </c>
      <c r="AG13" s="27">
        <v>5.8673779843273399</v>
      </c>
      <c r="AH13" s="27">
        <v>11.3606722560713</v>
      </c>
      <c r="AI13" s="27">
        <v>11.3606722560713</v>
      </c>
      <c r="AJ13" s="27">
        <v>7.4317487643645199</v>
      </c>
      <c r="AK13" s="27">
        <v>0</v>
      </c>
      <c r="AL13" s="27">
        <v>1.2489023343639899E-4</v>
      </c>
      <c r="AM13" s="27">
        <v>0</v>
      </c>
      <c r="AN13" s="27">
        <v>9.0046910352353696E-2</v>
      </c>
      <c r="AO13" s="27">
        <v>10.2851303869221</v>
      </c>
      <c r="AP13" s="27">
        <v>6.0774971705054602E-2</v>
      </c>
      <c r="AQ13" s="27">
        <v>0</v>
      </c>
      <c r="AR13" s="27">
        <v>0</v>
      </c>
      <c r="AS13" s="27">
        <v>1231.96033125702</v>
      </c>
      <c r="AT13" s="27">
        <v>136.884538566202</v>
      </c>
      <c r="AU13" s="27">
        <v>1368.8448698232201</v>
      </c>
      <c r="AV13" s="27">
        <v>0</v>
      </c>
      <c r="AW13" s="27">
        <v>0.470356495808463</v>
      </c>
      <c r="AX13" s="27">
        <v>0.28726348588325401</v>
      </c>
      <c r="AY13" s="27">
        <v>7.17094393439044</v>
      </c>
      <c r="AZ13" s="27">
        <v>0.95927407226971395</v>
      </c>
      <c r="BA13" s="27">
        <v>2.78153159472433</v>
      </c>
      <c r="BB13" s="27">
        <v>4.5889346988100401</v>
      </c>
      <c r="BC13" s="27">
        <v>0.50953508061751396</v>
      </c>
      <c r="BD13" s="27">
        <v>0</v>
      </c>
      <c r="BE13" s="27">
        <v>5.6068577956447898</v>
      </c>
      <c r="BF13" s="27">
        <v>152.32843124375401</v>
      </c>
      <c r="BG13" s="27">
        <v>132.239571860056</v>
      </c>
      <c r="BH13" s="27">
        <v>20.088859383697901</v>
      </c>
      <c r="BI13" s="27">
        <v>7.5943972839057503E-2</v>
      </c>
      <c r="BJ13" s="27">
        <v>1.6664371655175001E-3</v>
      </c>
      <c r="BK13" s="27">
        <v>10.798341327821801</v>
      </c>
      <c r="BL13" s="27">
        <v>14.4178486857697</v>
      </c>
      <c r="BM13" s="27">
        <v>13.0886447935095</v>
      </c>
      <c r="BN13" s="27">
        <v>1.9363053205795899</v>
      </c>
      <c r="BO13" s="27">
        <v>0.91734290538313501</v>
      </c>
      <c r="BP13" s="27">
        <v>32.729044246211998</v>
      </c>
      <c r="BQ13" s="27">
        <v>0.91733065534901903</v>
      </c>
      <c r="BR13" s="27">
        <v>7.1870125936385598</v>
      </c>
      <c r="BS13" s="27">
        <v>36.351802933480997</v>
      </c>
      <c r="BT13" s="27">
        <v>2.22191570627821E-3</v>
      </c>
      <c r="BU13" s="27">
        <v>61.119782129025403</v>
      </c>
      <c r="BV13" s="27">
        <v>5.6623881573174097</v>
      </c>
      <c r="BW13" s="27">
        <v>0</v>
      </c>
      <c r="BX13" s="27">
        <v>1.1157205463097299</v>
      </c>
      <c r="BY13" s="27">
        <v>11.892510919209199</v>
      </c>
      <c r="BZ13" s="27">
        <v>5.2275138598984698</v>
      </c>
      <c r="CA13" s="27">
        <v>65.2064512606579</v>
      </c>
      <c r="CB13" s="27">
        <v>0.35209401625136999</v>
      </c>
      <c r="CD13" s="24">
        <f t="shared" si="0"/>
        <v>2.5920828813319799E-3</v>
      </c>
      <c r="CE13" s="24" t="str">
        <f t="shared" si="1"/>
        <v/>
      </c>
      <c r="CF13" s="24">
        <f t="shared" si="2"/>
        <v>1.1261536538796382E-2</v>
      </c>
      <c r="CG13" s="24">
        <f t="shared" si="3"/>
        <v>1.9196647222091022E-3</v>
      </c>
      <c r="CH13" s="24">
        <f t="shared" si="4"/>
        <v>1.842967167679937E-3</v>
      </c>
      <c r="CI13" s="24">
        <f t="shared" si="5"/>
        <v>1.5339180528810394E-2</v>
      </c>
      <c r="CJ13" s="24">
        <f t="shared" si="6"/>
        <v>2.2217805674513329E-3</v>
      </c>
      <c r="CK13" s="72">
        <f t="shared" si="7"/>
        <v>-0.80300371975082518</v>
      </c>
      <c r="CL13" s="72">
        <f t="shared" si="8"/>
        <v>0.52327092394895702</v>
      </c>
      <c r="CM13" s="24">
        <f t="shared" si="9"/>
        <v>2.7119315950941197E-3</v>
      </c>
      <c r="CN13" s="72">
        <f t="shared" si="10"/>
        <v>1.359321458112797</v>
      </c>
      <c r="CO13" s="24">
        <f t="shared" si="11"/>
        <v>2.7320737184807018E-3</v>
      </c>
      <c r="CP13" s="72" t="str">
        <f t="shared" si="12"/>
        <v/>
      </c>
      <c r="CQ13" s="86">
        <f t="shared" si="14"/>
        <v>2.7221043737732493E-3</v>
      </c>
      <c r="CR13" s="86" t="str">
        <f t="shared" si="15"/>
        <v/>
      </c>
      <c r="CS13" s="72">
        <f t="shared" si="13"/>
        <v>5.9040156217245204E-2</v>
      </c>
    </row>
    <row r="14" spans="1:97" x14ac:dyDescent="0.3">
      <c r="A14" s="29" t="s">
        <v>13</v>
      </c>
      <c r="B14" s="82">
        <v>12892.424145000001</v>
      </c>
      <c r="C14" s="82">
        <v>228.74829800000001</v>
      </c>
      <c r="D14" s="82">
        <v>32179.734332</v>
      </c>
      <c r="E14" s="82">
        <v>3972.9845369999998</v>
      </c>
      <c r="F14" s="82">
        <v>2617.9910369999998</v>
      </c>
      <c r="G14" s="82">
        <v>75234.183481</v>
      </c>
      <c r="H14" s="82">
        <v>1434.060395</v>
      </c>
      <c r="I14" s="83">
        <v>14.721995736</v>
      </c>
      <c r="J14" s="83">
        <v>15.820881211</v>
      </c>
      <c r="K14" s="82"/>
      <c r="L14" s="83">
        <v>135.12240198999999</v>
      </c>
      <c r="M14" s="82">
        <v>106.73691599999999</v>
      </c>
      <c r="N14" s="83"/>
      <c r="O14" s="82">
        <v>4.9683024340999999</v>
      </c>
      <c r="P14" s="82"/>
      <c r="Q14" s="83">
        <v>0.34454533739999998</v>
      </c>
      <c r="R14" s="27"/>
      <c r="S14" s="27" t="s">
        <v>13</v>
      </c>
      <c r="T14" s="27">
        <v>0</v>
      </c>
      <c r="U14" s="100">
        <v>4.9683042414785001</v>
      </c>
      <c r="V14" s="27">
        <v>2.2071952587314401E-2</v>
      </c>
      <c r="W14" s="27">
        <v>2.2071952587314401E-2</v>
      </c>
      <c r="X14" s="27">
        <v>8.8957273109727102E-3</v>
      </c>
      <c r="Y14" s="27">
        <v>2.9210262875377802</v>
      </c>
      <c r="Z14" s="100">
        <v>0</v>
      </c>
      <c r="AA14" s="27">
        <v>991.00037640577898</v>
      </c>
      <c r="AB14" s="27">
        <v>0</v>
      </c>
      <c r="AC14" s="27">
        <v>12892.6676130995</v>
      </c>
      <c r="AD14" s="27">
        <v>0.87567894319894002</v>
      </c>
      <c r="AE14" s="27">
        <v>36.5749783379351</v>
      </c>
      <c r="AF14" s="27">
        <v>4.7435806677249097</v>
      </c>
      <c r="AG14" s="27">
        <v>0</v>
      </c>
      <c r="AH14" s="27">
        <v>394.44586141871702</v>
      </c>
      <c r="AI14" s="27">
        <v>394.44586141871702</v>
      </c>
      <c r="AJ14" s="27">
        <v>106.73692408550799</v>
      </c>
      <c r="AK14" s="27">
        <v>0</v>
      </c>
      <c r="AL14" s="27">
        <v>15.9690637541886</v>
      </c>
      <c r="AM14" s="27">
        <v>0</v>
      </c>
      <c r="AN14" s="27">
        <v>0</v>
      </c>
      <c r="AO14" s="27">
        <v>0</v>
      </c>
      <c r="AP14" s="27">
        <v>0</v>
      </c>
      <c r="AQ14" s="27">
        <v>228.76334282554399</v>
      </c>
      <c r="AR14" s="27">
        <v>0</v>
      </c>
      <c r="AS14" s="27">
        <v>27225.3476197688</v>
      </c>
      <c r="AT14" s="27">
        <v>3025.03874612456</v>
      </c>
      <c r="AU14" s="27">
        <v>30250.386365893301</v>
      </c>
      <c r="AV14" s="27">
        <v>0</v>
      </c>
      <c r="AW14" s="27">
        <v>30.5486871779549</v>
      </c>
      <c r="AX14" s="27">
        <v>134.20774325201799</v>
      </c>
      <c r="AY14" s="27">
        <v>313.24740512057002</v>
      </c>
      <c r="AZ14" s="27">
        <v>80.115981105227505</v>
      </c>
      <c r="BA14" s="27">
        <v>13.0283927027654</v>
      </c>
      <c r="BB14" s="27">
        <v>122.903177269145</v>
      </c>
      <c r="BC14" s="27">
        <v>70.629869407958395</v>
      </c>
      <c r="BD14" s="27">
        <v>0</v>
      </c>
      <c r="BE14" s="27">
        <v>11.7375569427446</v>
      </c>
      <c r="BF14" s="27">
        <v>3973.0414575179998</v>
      </c>
      <c r="BG14" s="27">
        <v>2618.0477826403499</v>
      </c>
      <c r="BH14" s="27">
        <v>1354.9936748776499</v>
      </c>
      <c r="BI14" s="27">
        <v>0</v>
      </c>
      <c r="BJ14" s="27">
        <v>0.62164484669356201</v>
      </c>
      <c r="BK14" s="27">
        <v>1304.15495146426</v>
      </c>
      <c r="BL14" s="27">
        <v>0</v>
      </c>
      <c r="BM14" s="27">
        <v>103.639996120379</v>
      </c>
      <c r="BN14" s="27">
        <v>26.454444388857802</v>
      </c>
      <c r="BO14" s="27">
        <v>11.347909780543301</v>
      </c>
      <c r="BP14" s="27">
        <v>258.84057081210699</v>
      </c>
      <c r="BQ14" s="27">
        <v>23.339410907804901</v>
      </c>
      <c r="BR14" s="27">
        <v>207.85859069754201</v>
      </c>
      <c r="BS14" s="27">
        <v>263.04523017871298</v>
      </c>
      <c r="BT14" s="27">
        <v>9.4617236713959301</v>
      </c>
      <c r="BU14" s="27">
        <v>69675.138726007004</v>
      </c>
      <c r="BV14" s="27">
        <v>205.439346861872</v>
      </c>
      <c r="BW14" s="27">
        <v>1587.7495162218499</v>
      </c>
      <c r="BX14" s="27">
        <v>0</v>
      </c>
      <c r="BY14" s="27">
        <v>160.76085153950299</v>
      </c>
      <c r="BZ14" s="27">
        <v>3.2283500743228999E-2</v>
      </c>
      <c r="CA14" s="27">
        <v>1434.0697522814301</v>
      </c>
      <c r="CB14" s="27">
        <v>490.31103484518599</v>
      </c>
      <c r="CC14" s="50"/>
      <c r="CD14" s="24">
        <f t="shared" si="0"/>
        <v>1.8884586541757459E-5</v>
      </c>
      <c r="CE14" s="24">
        <f t="shared" si="1"/>
        <v>6.5770218513194059E-5</v>
      </c>
      <c r="CF14" s="24">
        <f t="shared" si="2"/>
        <v>-5.9955372726248006E-2</v>
      </c>
      <c r="CG14" s="24">
        <f t="shared" si="3"/>
        <v>1.4326891401130538E-5</v>
      </c>
      <c r="CH14" s="24">
        <f t="shared" si="4"/>
        <v>2.1675261507044187E-5</v>
      </c>
      <c r="CI14" s="24">
        <f t="shared" si="5"/>
        <v>-7.3889879543876533E-2</v>
      </c>
      <c r="CJ14" s="24">
        <f t="shared" si="6"/>
        <v>6.5250260468173555E-6</v>
      </c>
      <c r="CK14" s="72">
        <f t="shared" si="7"/>
        <v>-0.9985007499673878</v>
      </c>
      <c r="CL14" s="72">
        <f t="shared" si="8"/>
        <v>-0.81536892613119183</v>
      </c>
      <c r="CM14" s="24" t="str">
        <f t="shared" si="9"/>
        <v/>
      </c>
      <c r="CN14" s="72">
        <f t="shared" si="10"/>
        <v>1.9191744345094515</v>
      </c>
      <c r="CO14" s="24">
        <f t="shared" si="11"/>
        <v>7.5751748345642158E-8</v>
      </c>
      <c r="CP14" s="72" t="str">
        <f t="shared" si="12"/>
        <v/>
      </c>
      <c r="CQ14" s="86">
        <f t="shared" si="14"/>
        <v>3.6378190019009384E-7</v>
      </c>
      <c r="CR14" s="86" t="str">
        <f t="shared" si="15"/>
        <v/>
      </c>
      <c r="CS14" s="72">
        <f t="shared" si="13"/>
        <v>-1</v>
      </c>
    </row>
    <row r="15" spans="1:97" x14ac:dyDescent="0.3">
      <c r="A15" s="29" t="s">
        <v>14</v>
      </c>
      <c r="B15" s="82">
        <v>11143.220679</v>
      </c>
      <c r="C15" s="82">
        <v>264.19065798000003</v>
      </c>
      <c r="D15" s="82">
        <v>83763.045624999999</v>
      </c>
      <c r="E15" s="82">
        <v>9748.4384272999996</v>
      </c>
      <c r="F15" s="82">
        <v>8521.7936544000004</v>
      </c>
      <c r="G15" s="82">
        <v>88356.773465000006</v>
      </c>
      <c r="H15" s="82">
        <v>1283.5041129000001</v>
      </c>
      <c r="I15" s="83">
        <v>12.129025537</v>
      </c>
      <c r="J15" s="83">
        <v>19.659678614000001</v>
      </c>
      <c r="K15" s="82">
        <v>0</v>
      </c>
      <c r="L15" s="83">
        <v>33.719192384000003</v>
      </c>
      <c r="M15" s="82">
        <v>111.481409</v>
      </c>
      <c r="N15" s="83"/>
      <c r="O15" s="82">
        <v>5.5254335673000003</v>
      </c>
      <c r="P15" s="82">
        <v>1.6297610000000001E-4</v>
      </c>
      <c r="Q15" s="83">
        <v>8.1028398299999999E-2</v>
      </c>
      <c r="R15" s="27"/>
      <c r="S15" s="27" t="s">
        <v>14</v>
      </c>
      <c r="T15" s="27">
        <v>0</v>
      </c>
      <c r="U15" s="100">
        <v>5.5254315358275203</v>
      </c>
      <c r="V15" s="27">
        <v>0</v>
      </c>
      <c r="W15" s="27">
        <v>0</v>
      </c>
      <c r="X15" s="27">
        <v>0</v>
      </c>
      <c r="Y15" s="27">
        <v>6.1594137285449504</v>
      </c>
      <c r="Z15" s="100">
        <v>1.6297582989568599E-4</v>
      </c>
      <c r="AA15" s="27">
        <v>370.76562727697097</v>
      </c>
      <c r="AB15" s="27">
        <v>0</v>
      </c>
      <c r="AC15" s="27">
        <v>11145.544356177101</v>
      </c>
      <c r="AD15" s="27">
        <v>4.56769802206159E-2</v>
      </c>
      <c r="AE15" s="27">
        <v>33.236591794858398</v>
      </c>
      <c r="AF15" s="27">
        <v>1.79842608747031E-2</v>
      </c>
      <c r="AG15" s="27">
        <v>0</v>
      </c>
      <c r="AH15" s="27">
        <v>136.90450341013801</v>
      </c>
      <c r="AI15" s="27">
        <v>136.90450341013801</v>
      </c>
      <c r="AJ15" s="27">
        <v>111.481326807849</v>
      </c>
      <c r="AK15" s="27">
        <v>0</v>
      </c>
      <c r="AL15" s="27">
        <v>16.658283230598201</v>
      </c>
      <c r="AM15" s="27">
        <v>0</v>
      </c>
      <c r="AN15" s="27">
        <v>0</v>
      </c>
      <c r="AO15" s="27">
        <v>0</v>
      </c>
      <c r="AP15" s="27">
        <v>0</v>
      </c>
      <c r="AQ15" s="27">
        <v>264.20344012076401</v>
      </c>
      <c r="AR15" s="27">
        <v>0</v>
      </c>
      <c r="AS15" s="27">
        <v>75082.554135113096</v>
      </c>
      <c r="AT15" s="27">
        <v>8342.5064287155892</v>
      </c>
      <c r="AU15" s="27">
        <v>83425.060563828607</v>
      </c>
      <c r="AV15" s="27">
        <v>0</v>
      </c>
      <c r="AW15" s="27">
        <v>36.141220885095599</v>
      </c>
      <c r="AX15" s="27">
        <v>468.45063360669502</v>
      </c>
      <c r="AY15" s="27">
        <v>368.84274650560002</v>
      </c>
      <c r="AZ15" s="27">
        <v>275.39614653103598</v>
      </c>
      <c r="BA15" s="27">
        <v>26.722953631252398</v>
      </c>
      <c r="BB15" s="27">
        <v>383.12510643639501</v>
      </c>
      <c r="BC15" s="27">
        <v>238.220670221202</v>
      </c>
      <c r="BD15" s="27">
        <v>3.7682992553889197E-2</v>
      </c>
      <c r="BE15" s="27">
        <v>38.904689968623899</v>
      </c>
      <c r="BF15" s="27">
        <v>9749.2920651990407</v>
      </c>
      <c r="BG15" s="27">
        <v>8522.64773806638</v>
      </c>
      <c r="BH15" s="27">
        <v>1226.64432713265</v>
      </c>
      <c r="BI15" s="27">
        <v>0</v>
      </c>
      <c r="BJ15" s="27">
        <v>2.1991669950669901</v>
      </c>
      <c r="BK15" s="27">
        <v>4569.6333004425196</v>
      </c>
      <c r="BL15" s="27">
        <v>4.6971565887883898E-2</v>
      </c>
      <c r="BM15" s="27">
        <v>235.82541834218799</v>
      </c>
      <c r="BN15" s="27">
        <v>61.426762848719498</v>
      </c>
      <c r="BO15" s="27">
        <v>22.747799446067301</v>
      </c>
      <c r="BP15" s="27">
        <v>588.41669600876196</v>
      </c>
      <c r="BQ15" s="27">
        <v>35.0196626904985</v>
      </c>
      <c r="BR15" s="27">
        <v>716.83971040982897</v>
      </c>
      <c r="BS15" s="27">
        <v>861.22078816844305</v>
      </c>
      <c r="BT15" s="27">
        <v>33.433240451138097</v>
      </c>
      <c r="BU15" s="27">
        <v>88056.392963146005</v>
      </c>
      <c r="BV15" s="27">
        <v>237.430370126936</v>
      </c>
      <c r="BW15" s="27">
        <v>1909.0075909490399</v>
      </c>
      <c r="BX15" s="27">
        <v>0</v>
      </c>
      <c r="BY15" s="27">
        <v>169.31639464166599</v>
      </c>
      <c r="BZ15" s="27">
        <v>9.1528795693841897E-2</v>
      </c>
      <c r="CA15" s="27">
        <v>1283.6247186092201</v>
      </c>
      <c r="CB15" s="27">
        <v>517.64995186433896</v>
      </c>
      <c r="CC15" s="50"/>
      <c r="CD15" s="24">
        <f t="shared" si="0"/>
        <v>2.0852832803355115E-4</v>
      </c>
      <c r="CE15" s="24">
        <f t="shared" si="1"/>
        <v>4.8382258713160784E-5</v>
      </c>
      <c r="CF15" s="24">
        <f t="shared" si="2"/>
        <v>-4.035013992739974E-3</v>
      </c>
      <c r="CG15" s="24">
        <f t="shared" si="3"/>
        <v>8.7566629815352088E-5</v>
      </c>
      <c r="CH15" s="24">
        <f t="shared" si="4"/>
        <v>1.00223462456015E-4</v>
      </c>
      <c r="CI15" s="24">
        <f t="shared" si="5"/>
        <v>-3.3996318570074053E-3</v>
      </c>
      <c r="CJ15" s="24">
        <f t="shared" si="6"/>
        <v>9.3965970196576207E-5</v>
      </c>
      <c r="CK15" s="72">
        <f t="shared" si="7"/>
        <v>-1</v>
      </c>
      <c r="CL15" s="72">
        <f t="shared" si="8"/>
        <v>-0.68669814753946556</v>
      </c>
      <c r="CM15" s="24" t="str">
        <f t="shared" si="9"/>
        <v/>
      </c>
      <c r="CN15" s="72">
        <f t="shared" si="10"/>
        <v>3.060135896822374</v>
      </c>
      <c r="CO15" s="24">
        <f t="shared" si="11"/>
        <v>-7.3727226571149073E-7</v>
      </c>
      <c r="CP15" s="72" t="str">
        <f t="shared" si="12"/>
        <v/>
      </c>
      <c r="CQ15" s="86">
        <f t="shared" si="14"/>
        <v>-3.6765847517115034E-7</v>
      </c>
      <c r="CR15" s="86">
        <f t="shared" si="15"/>
        <v>-1.6573246876302483E-6</v>
      </c>
      <c r="CS15" s="72">
        <f t="shared" si="13"/>
        <v>-1</v>
      </c>
    </row>
    <row r="16" spans="1:97" x14ac:dyDescent="0.3">
      <c r="A16" s="29" t="s">
        <v>15</v>
      </c>
      <c r="B16" s="82">
        <v>16289.913052</v>
      </c>
      <c r="C16" s="82">
        <v>141.29641889000001</v>
      </c>
      <c r="D16" s="82">
        <v>22728.463973999998</v>
      </c>
      <c r="E16" s="82">
        <v>1641.3772901</v>
      </c>
      <c r="F16" s="82">
        <v>1252.4600843000001</v>
      </c>
      <c r="G16" s="82">
        <v>32543.596257000001</v>
      </c>
      <c r="H16" s="82">
        <v>304.63510493000001</v>
      </c>
      <c r="I16" s="83">
        <v>5.1330425833</v>
      </c>
      <c r="J16" s="83">
        <v>10.279599833000001</v>
      </c>
      <c r="K16" s="82">
        <v>35.740699999999997</v>
      </c>
      <c r="L16" s="83">
        <v>8.9791214994999997</v>
      </c>
      <c r="M16" s="82">
        <v>186.89025150000001</v>
      </c>
      <c r="N16" s="83"/>
      <c r="O16" s="82">
        <v>2.3541166965999998</v>
      </c>
      <c r="P16" s="82">
        <v>3.6814089E-3</v>
      </c>
      <c r="Q16" s="83">
        <v>0.1078594333</v>
      </c>
      <c r="R16" s="27"/>
      <c r="S16" s="27" t="s">
        <v>15</v>
      </c>
      <c r="T16" s="27">
        <v>0</v>
      </c>
      <c r="U16" s="100">
        <v>2.3546719494391799</v>
      </c>
      <c r="V16" s="27">
        <v>0</v>
      </c>
      <c r="W16" s="27">
        <v>0</v>
      </c>
      <c r="X16" s="27">
        <v>0</v>
      </c>
      <c r="Y16" s="27">
        <v>2.3922447239942501</v>
      </c>
      <c r="Z16" s="100">
        <v>3.6816904555837101E-3</v>
      </c>
      <c r="AA16" s="27">
        <v>48.6142836340019</v>
      </c>
      <c r="AB16" s="27">
        <v>35.741007145003401</v>
      </c>
      <c r="AC16" s="27">
        <v>16291.212366174501</v>
      </c>
      <c r="AD16" s="27">
        <v>9.0877043238210498E-2</v>
      </c>
      <c r="AE16" s="27">
        <v>11.520073946680499</v>
      </c>
      <c r="AF16" s="27">
        <v>5.3333078372805502</v>
      </c>
      <c r="AG16" s="27">
        <v>0</v>
      </c>
      <c r="AH16" s="27">
        <v>16.665784843533999</v>
      </c>
      <c r="AI16" s="27">
        <v>16.665784843533999</v>
      </c>
      <c r="AJ16" s="27">
        <v>186.99844362660201</v>
      </c>
      <c r="AK16" s="27">
        <v>0</v>
      </c>
      <c r="AL16" s="27">
        <v>3.9371042581621598</v>
      </c>
      <c r="AM16" s="27">
        <v>0</v>
      </c>
      <c r="AN16" s="27">
        <v>0</v>
      </c>
      <c r="AO16" s="27">
        <v>0</v>
      </c>
      <c r="AP16" s="27">
        <v>0</v>
      </c>
      <c r="AQ16" s="27">
        <v>141.52170259169699</v>
      </c>
      <c r="AR16" s="27">
        <v>0</v>
      </c>
      <c r="AS16" s="27">
        <v>20473.843202722299</v>
      </c>
      <c r="AT16" s="27">
        <v>2274.87171216555</v>
      </c>
      <c r="AU16" s="27">
        <v>22748.7149148879</v>
      </c>
      <c r="AV16" s="27">
        <v>0</v>
      </c>
      <c r="AW16" s="27">
        <v>8.3724124322276605</v>
      </c>
      <c r="AX16" s="27">
        <v>70.055953257871195</v>
      </c>
      <c r="AY16" s="27">
        <v>89.661861781229703</v>
      </c>
      <c r="AZ16" s="27">
        <v>41.027414812721197</v>
      </c>
      <c r="BA16" s="27">
        <v>3.5645567823859001</v>
      </c>
      <c r="BB16" s="27">
        <v>57.017194079691997</v>
      </c>
      <c r="BC16" s="27">
        <v>35.297799672727798</v>
      </c>
      <c r="BD16" s="27">
        <v>0</v>
      </c>
      <c r="BE16" s="27">
        <v>5.7855398196873997</v>
      </c>
      <c r="BF16" s="27">
        <v>1641.5444027543399</v>
      </c>
      <c r="BG16" s="27">
        <v>1252.5789623376299</v>
      </c>
      <c r="BH16" s="27">
        <v>388.96544041670302</v>
      </c>
      <c r="BI16" s="27">
        <v>0</v>
      </c>
      <c r="BJ16" s="27">
        <v>0.33167330399665601</v>
      </c>
      <c r="BK16" s="27">
        <v>685.16402157660605</v>
      </c>
      <c r="BL16" s="27">
        <v>3.2848172506159103E-2</v>
      </c>
      <c r="BM16" s="27">
        <v>29.993675398490801</v>
      </c>
      <c r="BN16" s="27">
        <v>8.0438267275833795</v>
      </c>
      <c r="BO16" s="27">
        <v>2.69159023726119</v>
      </c>
      <c r="BP16" s="27">
        <v>74.937889847963106</v>
      </c>
      <c r="BQ16" s="27">
        <v>7.3602146620495201</v>
      </c>
      <c r="BR16" s="27">
        <v>106.94209370934099</v>
      </c>
      <c r="BS16" s="27">
        <v>126.67199399719</v>
      </c>
      <c r="BT16" s="27">
        <v>5.0208909416136596</v>
      </c>
      <c r="BU16" s="27">
        <v>32548.7468457594</v>
      </c>
      <c r="BV16" s="27">
        <v>58.8983934263902</v>
      </c>
      <c r="BW16" s="27">
        <v>792.52552284496403</v>
      </c>
      <c r="BX16" s="27">
        <v>0</v>
      </c>
      <c r="BY16" s="27">
        <v>44.403309024976103</v>
      </c>
      <c r="BZ16" s="27">
        <v>1.7163378395206701E-2</v>
      </c>
      <c r="CA16" s="27">
        <v>304.74112235384098</v>
      </c>
      <c r="CB16" s="27">
        <v>127.33440748524001</v>
      </c>
      <c r="CC16" s="50"/>
      <c r="CD16" s="24">
        <f t="shared" si="0"/>
        <v>7.9761885183386792E-5</v>
      </c>
      <c r="CE16" s="24">
        <f t="shared" si="1"/>
        <v>1.5944048933919915E-3</v>
      </c>
      <c r="CF16" s="24">
        <f t="shared" si="2"/>
        <v>8.909946977088836E-4</v>
      </c>
      <c r="CG16" s="24">
        <f t="shared" si="3"/>
        <v>1.0181245673853304E-4</v>
      </c>
      <c r="CH16" s="24">
        <f t="shared" si="4"/>
        <v>9.4915629743461745E-5</v>
      </c>
      <c r="CI16" s="24">
        <f t="shared" si="5"/>
        <v>1.582673506248261E-4</v>
      </c>
      <c r="CJ16" s="24">
        <f t="shared" si="6"/>
        <v>3.4801446755562936E-4</v>
      </c>
      <c r="CK16" s="72">
        <f t="shared" si="7"/>
        <v>-1</v>
      </c>
      <c r="CL16" s="72">
        <f t="shared" si="8"/>
        <v>-0.76728231031770655</v>
      </c>
      <c r="CM16" s="24">
        <f t="shared" si="9"/>
        <v>8.5937041916982618E-6</v>
      </c>
      <c r="CN16" s="72">
        <f t="shared" si="10"/>
        <v>0.85605962058337548</v>
      </c>
      <c r="CO16" s="24">
        <f t="shared" si="11"/>
        <v>5.7890727704438909E-4</v>
      </c>
      <c r="CP16" s="72" t="str">
        <f t="shared" si="12"/>
        <v/>
      </c>
      <c r="CQ16" s="86">
        <f t="shared" si="14"/>
        <v>2.3586461961807591E-4</v>
      </c>
      <c r="CR16" s="86">
        <f t="shared" si="15"/>
        <v>7.648038872022433E-5</v>
      </c>
      <c r="CS16" s="72">
        <f t="shared" si="13"/>
        <v>-1</v>
      </c>
    </row>
    <row r="17" spans="1:97" x14ac:dyDescent="0.3">
      <c r="A17" s="29" t="s">
        <v>16</v>
      </c>
      <c r="B17" s="82">
        <v>12623.530538999999</v>
      </c>
      <c r="C17" s="82">
        <v>99.728301500000001</v>
      </c>
      <c r="D17" s="82">
        <v>14939.566926</v>
      </c>
      <c r="E17" s="82">
        <v>1217.2240475999999</v>
      </c>
      <c r="F17" s="82">
        <v>1036.4796352000001</v>
      </c>
      <c r="G17" s="82">
        <v>7136.6972855000004</v>
      </c>
      <c r="H17" s="82">
        <v>530.24208589</v>
      </c>
      <c r="I17" s="83">
        <v>4.7970350916999998</v>
      </c>
      <c r="J17" s="83">
        <v>0.82017191280000001</v>
      </c>
      <c r="K17" s="82">
        <v>4.1100000000000003</v>
      </c>
      <c r="L17" s="83">
        <v>3.3026585462</v>
      </c>
      <c r="M17" s="82">
        <v>20.981655</v>
      </c>
      <c r="N17" s="83">
        <v>0.101439212</v>
      </c>
      <c r="O17" s="82">
        <v>2.4240444409999999</v>
      </c>
      <c r="P17" s="82">
        <v>1.1408072199999999E-2</v>
      </c>
      <c r="Q17" s="83">
        <v>2.6969762599999999E-2</v>
      </c>
      <c r="R17" s="27"/>
      <c r="S17" s="27" t="s">
        <v>16</v>
      </c>
      <c r="T17" s="27">
        <v>2.2950615080343E-7</v>
      </c>
      <c r="U17" s="100">
        <v>2.42409149084195</v>
      </c>
      <c r="V17" s="27">
        <v>4.5423570949195503E-2</v>
      </c>
      <c r="W17" s="27">
        <v>4.5423570949195503E-2</v>
      </c>
      <c r="X17" s="27">
        <v>1.8307231446948499E-2</v>
      </c>
      <c r="Y17" s="27">
        <v>2.47071685986475</v>
      </c>
      <c r="Z17" s="100">
        <v>1.1410495588239601E-2</v>
      </c>
      <c r="AA17" s="27">
        <v>156.632001074583</v>
      </c>
      <c r="AB17" s="27">
        <v>4.1099961765072797</v>
      </c>
      <c r="AC17" s="27">
        <v>12623.8536893318</v>
      </c>
      <c r="AD17" s="27">
        <v>3.7101914332691499</v>
      </c>
      <c r="AE17" s="27">
        <v>31.779457270604901</v>
      </c>
      <c r="AF17" s="27">
        <v>1.5697442671425801</v>
      </c>
      <c r="AG17" s="27">
        <v>0</v>
      </c>
      <c r="AH17" s="27">
        <v>12.038831717927399</v>
      </c>
      <c r="AI17" s="27">
        <v>12.038831717927399</v>
      </c>
      <c r="AJ17" s="27">
        <v>20.983169472259899</v>
      </c>
      <c r="AK17" s="27">
        <v>0</v>
      </c>
      <c r="AL17" s="27">
        <v>8.7692300677655002</v>
      </c>
      <c r="AM17" s="27">
        <v>0</v>
      </c>
      <c r="AN17" s="27">
        <v>0</v>
      </c>
      <c r="AO17" s="27">
        <v>0</v>
      </c>
      <c r="AP17" s="27">
        <v>0</v>
      </c>
      <c r="AQ17" s="27">
        <v>99.728172896500197</v>
      </c>
      <c r="AR17" s="27">
        <v>0</v>
      </c>
      <c r="AS17" s="27">
        <v>13462.7625702365</v>
      </c>
      <c r="AT17" s="27">
        <v>1495.8627358241099</v>
      </c>
      <c r="AU17" s="27">
        <v>14958.6253060607</v>
      </c>
      <c r="AV17" s="27">
        <v>0</v>
      </c>
      <c r="AW17" s="27">
        <v>17.358317336786001</v>
      </c>
      <c r="AX17" s="27">
        <v>57.897682695341999</v>
      </c>
      <c r="AY17" s="27">
        <v>157.859514309346</v>
      </c>
      <c r="AZ17" s="27">
        <v>33.891666892442203</v>
      </c>
      <c r="BA17" s="27">
        <v>2.5778214881132002</v>
      </c>
      <c r="BB17" s="27">
        <v>46.403078651696703</v>
      </c>
      <c r="BC17" s="27">
        <v>29.162539806381801</v>
      </c>
      <c r="BD17" s="27">
        <v>0</v>
      </c>
      <c r="BE17" s="27">
        <v>4.7238128339018397</v>
      </c>
      <c r="BF17" s="27">
        <v>1217.2568914413</v>
      </c>
      <c r="BG17" s="27">
        <v>1036.5124831166499</v>
      </c>
      <c r="BH17" s="27">
        <v>180.744408324646</v>
      </c>
      <c r="BI17" s="27">
        <v>0</v>
      </c>
      <c r="BJ17" s="27">
        <v>0.27238126387578399</v>
      </c>
      <c r="BK17" s="27">
        <v>566.59572294160796</v>
      </c>
      <c r="BL17" s="27">
        <v>0</v>
      </c>
      <c r="BM17" s="27">
        <v>25.177914496887102</v>
      </c>
      <c r="BN17" s="27">
        <v>6.5175186272524304</v>
      </c>
      <c r="BO17" s="27">
        <v>2.2526051573151999</v>
      </c>
      <c r="BP17" s="27">
        <v>62.829669291586498</v>
      </c>
      <c r="BQ17" s="27">
        <v>14.7375147725689</v>
      </c>
      <c r="BR17" s="27">
        <v>88.289573222130002</v>
      </c>
      <c r="BS17" s="27">
        <v>105.774540997351</v>
      </c>
      <c r="BT17" s="27">
        <v>4.1459547507741403</v>
      </c>
      <c r="BU17" s="27">
        <v>7070.7636633054399</v>
      </c>
      <c r="BV17" s="27">
        <v>102.614655622035</v>
      </c>
      <c r="BW17" s="27">
        <v>172.33343030834899</v>
      </c>
      <c r="BX17" s="27">
        <v>0</v>
      </c>
      <c r="BY17" s="27">
        <v>76.7465205254437</v>
      </c>
      <c r="BZ17" s="27">
        <v>4.1164577463888401E-2</v>
      </c>
      <c r="CA17" s="27">
        <v>530.27600135645298</v>
      </c>
      <c r="CB17" s="27">
        <v>236.46007739697501</v>
      </c>
      <c r="CC17" s="50"/>
      <c r="CD17" s="24">
        <f t="shared" si="0"/>
        <v>2.5599045433592777E-5</v>
      </c>
      <c r="CE17" s="24">
        <f t="shared" si="1"/>
        <v>-1.2895386552146206E-6</v>
      </c>
      <c r="CF17" s="24">
        <f t="shared" si="2"/>
        <v>1.2756982953456247E-3</v>
      </c>
      <c r="CG17" s="24">
        <f t="shared" si="3"/>
        <v>2.6982576761297315E-5</v>
      </c>
      <c r="CH17" s="24">
        <f t="shared" si="4"/>
        <v>3.1691810947672504E-5</v>
      </c>
      <c r="CI17" s="24">
        <f t="shared" si="5"/>
        <v>-9.2386743555063298E-3</v>
      </c>
      <c r="CJ17" s="24">
        <f t="shared" si="6"/>
        <v>6.396223037644231E-5</v>
      </c>
      <c r="CK17" s="72">
        <f t="shared" si="7"/>
        <v>-0.9905309070955538</v>
      </c>
      <c r="CL17" s="72">
        <f t="shared" si="8"/>
        <v>2.0124377844517061</v>
      </c>
      <c r="CM17" s="24">
        <f t="shared" si="9"/>
        <v>-9.302901996729837E-7</v>
      </c>
      <c r="CN17" s="72">
        <f t="shared" si="10"/>
        <v>2.6451941820564944</v>
      </c>
      <c r="CO17" s="24">
        <f t="shared" si="11"/>
        <v>7.2180781730467891E-5</v>
      </c>
      <c r="CP17" s="72">
        <f t="shared" si="12"/>
        <v>-1</v>
      </c>
      <c r="CQ17" s="86">
        <f t="shared" si="14"/>
        <v>1.940964495297012E-5</v>
      </c>
      <c r="CR17" s="86">
        <f t="shared" si="15"/>
        <v>2.1242749845163034E-4</v>
      </c>
      <c r="CS17" s="72">
        <f t="shared" si="13"/>
        <v>-1</v>
      </c>
    </row>
    <row r="18" spans="1:97" x14ac:dyDescent="0.3">
      <c r="A18" s="29" t="s">
        <v>17</v>
      </c>
      <c r="B18" s="82">
        <v>16317.435839</v>
      </c>
      <c r="C18" s="82">
        <v>32.975919320000003</v>
      </c>
      <c r="D18" s="82">
        <v>57627.359592000001</v>
      </c>
      <c r="E18" s="82">
        <v>20847.877658000001</v>
      </c>
      <c r="F18" s="82">
        <v>17499.069308999999</v>
      </c>
      <c r="G18" s="82">
        <v>76420.371648999993</v>
      </c>
      <c r="H18" s="82">
        <v>977.85912951</v>
      </c>
      <c r="I18" s="83">
        <v>8.5810131460000001</v>
      </c>
      <c r="J18" s="83">
        <v>17.152631489000001</v>
      </c>
      <c r="K18" s="82"/>
      <c r="L18" s="83">
        <v>10.773961420999999</v>
      </c>
      <c r="M18" s="82">
        <v>189.13180750000001</v>
      </c>
      <c r="N18" s="83"/>
      <c r="O18" s="82">
        <v>3.9953007445000002</v>
      </c>
      <c r="P18" s="82">
        <v>2.2653030899999999E-2</v>
      </c>
      <c r="Q18" s="83">
        <v>0.12307334590000001</v>
      </c>
      <c r="R18" s="27"/>
      <c r="S18" s="27" t="s">
        <v>17</v>
      </c>
      <c r="T18" s="27">
        <v>0</v>
      </c>
      <c r="U18" s="100">
        <v>3.99529699621805</v>
      </c>
      <c r="V18" s="27">
        <v>0</v>
      </c>
      <c r="W18" s="27">
        <v>0</v>
      </c>
      <c r="X18" s="27">
        <v>0</v>
      </c>
      <c r="Y18" s="27">
        <v>0.55460394927782697</v>
      </c>
      <c r="Z18" s="100">
        <v>2.2653060148441598E-2</v>
      </c>
      <c r="AA18" s="27">
        <v>171.05285895850199</v>
      </c>
      <c r="AB18" s="27">
        <v>0</v>
      </c>
      <c r="AC18" s="27">
        <v>16317.4298070448</v>
      </c>
      <c r="AD18" s="27">
        <v>1.2532209033094001E-2</v>
      </c>
      <c r="AE18" s="27">
        <v>19.250252127046501</v>
      </c>
      <c r="AF18" s="27">
        <v>4.9342502071103699E-3</v>
      </c>
      <c r="AG18" s="27">
        <v>0</v>
      </c>
      <c r="AH18" s="27">
        <v>71.1038819582798</v>
      </c>
      <c r="AI18" s="27">
        <v>71.1038819582798</v>
      </c>
      <c r="AJ18" s="27">
        <v>189.132389370754</v>
      </c>
      <c r="AK18" s="27">
        <v>0</v>
      </c>
      <c r="AL18" s="27">
        <v>14.1872179665838</v>
      </c>
      <c r="AM18" s="27">
        <v>0</v>
      </c>
      <c r="AN18" s="27">
        <v>0</v>
      </c>
      <c r="AO18" s="27">
        <v>0</v>
      </c>
      <c r="AP18" s="27">
        <v>0</v>
      </c>
      <c r="AQ18" s="27">
        <v>32.975900855944403</v>
      </c>
      <c r="AR18" s="27">
        <v>0</v>
      </c>
      <c r="AS18" s="27">
        <v>51607.729704786099</v>
      </c>
      <c r="AT18" s="27">
        <v>5734.1926621797902</v>
      </c>
      <c r="AU18" s="27">
        <v>57341.922366965897</v>
      </c>
      <c r="AV18" s="27">
        <v>0</v>
      </c>
      <c r="AW18" s="27">
        <v>25.788109552234801</v>
      </c>
      <c r="AX18" s="27">
        <v>1037.01547858753</v>
      </c>
      <c r="AY18" s="27">
        <v>269.08872716956398</v>
      </c>
      <c r="AZ18" s="27">
        <v>600.16689038444099</v>
      </c>
      <c r="BA18" s="27">
        <v>14.949137309603699</v>
      </c>
      <c r="BB18" s="27">
        <v>753.11340246841701</v>
      </c>
      <c r="BC18" s="27">
        <v>508.94450387804898</v>
      </c>
      <c r="BD18" s="27">
        <v>2.24935928173415E-4</v>
      </c>
      <c r="BE18" s="27">
        <v>81.126114260026199</v>
      </c>
      <c r="BF18" s="27">
        <v>20848.198329495401</v>
      </c>
      <c r="BG18" s="27">
        <v>17499.3896964628</v>
      </c>
      <c r="BH18" s="27">
        <v>3348.80863303262</v>
      </c>
      <c r="BI18" s="27">
        <v>0</v>
      </c>
      <c r="BJ18" s="27">
        <v>4.9190918273091997</v>
      </c>
      <c r="BK18" s="27">
        <v>10137.987111971601</v>
      </c>
      <c r="BL18" s="27">
        <v>0</v>
      </c>
      <c r="BM18" s="27">
        <v>246.63052071986399</v>
      </c>
      <c r="BN18" s="27">
        <v>66.836324533061003</v>
      </c>
      <c r="BO18" s="27">
        <v>13.396963374862599</v>
      </c>
      <c r="BP18" s="27">
        <v>614.03373857597899</v>
      </c>
      <c r="BQ18" s="27">
        <v>16.945225227288301</v>
      </c>
      <c r="BR18" s="27">
        <v>1566.91572723846</v>
      </c>
      <c r="BS18" s="27">
        <v>1778.48362832923</v>
      </c>
      <c r="BT18" s="27">
        <v>74.870838068460998</v>
      </c>
      <c r="BU18" s="27">
        <v>76285.061235232002</v>
      </c>
      <c r="BV18" s="27">
        <v>177.091544589927</v>
      </c>
      <c r="BW18" s="27">
        <v>1723.6685795241301</v>
      </c>
      <c r="BX18" s="27">
        <v>0</v>
      </c>
      <c r="BY18" s="27">
        <v>141.92486301543801</v>
      </c>
      <c r="BZ18" s="27">
        <v>7.6907995786967302E-3</v>
      </c>
      <c r="CA18" s="27">
        <v>977.85871667669505</v>
      </c>
      <c r="CB18" s="27">
        <v>441.06958141892602</v>
      </c>
      <c r="CC18" s="50"/>
      <c r="CD18" s="24">
        <f t="shared" si="0"/>
        <v>-3.6966317863592854E-7</v>
      </c>
      <c r="CE18" s="24">
        <f t="shared" si="1"/>
        <v>-5.599254237871055E-7</v>
      </c>
      <c r="CF18" s="24">
        <f t="shared" si="2"/>
        <v>-4.9531546656829501E-3</v>
      </c>
      <c r="CG18" s="24">
        <f t="shared" si="3"/>
        <v>1.5381493534253637E-5</v>
      </c>
      <c r="CH18" s="24">
        <f t="shared" si="4"/>
        <v>1.8308828723640267E-5</v>
      </c>
      <c r="CI18" s="24">
        <f t="shared" si="5"/>
        <v>-1.7706065915182151E-3</v>
      </c>
      <c r="CJ18" s="24">
        <f t="shared" si="6"/>
        <v>-4.2218075435488692E-7</v>
      </c>
      <c r="CK18" s="72">
        <f t="shared" si="7"/>
        <v>-1</v>
      </c>
      <c r="CL18" s="72">
        <f t="shared" si="8"/>
        <v>-0.9676665385347144</v>
      </c>
      <c r="CM18" s="24" t="str">
        <f t="shared" si="9"/>
        <v/>
      </c>
      <c r="CN18" s="72">
        <f t="shared" si="10"/>
        <v>5.5996042847979872</v>
      </c>
      <c r="CO18" s="24">
        <f t="shared" si="11"/>
        <v>3.0765356799658772E-6</v>
      </c>
      <c r="CP18" s="72" t="str">
        <f t="shared" si="12"/>
        <v/>
      </c>
      <c r="CQ18" s="86">
        <f t="shared" si="14"/>
        <v>-9.3817266580381449E-7</v>
      </c>
      <c r="CR18" s="86">
        <f t="shared" si="15"/>
        <v>1.291149150343449E-6</v>
      </c>
      <c r="CS18" s="72">
        <f t="shared" si="13"/>
        <v>-1</v>
      </c>
    </row>
    <row r="19" spans="1:97" x14ac:dyDescent="0.3">
      <c r="A19" s="29" t="s">
        <v>18</v>
      </c>
      <c r="B19" s="82">
        <v>23887.346732999998</v>
      </c>
      <c r="C19" s="82">
        <v>2032.0486527</v>
      </c>
      <c r="D19" s="82">
        <v>47863.744895000003</v>
      </c>
      <c r="E19" s="82">
        <v>4066.6151610000002</v>
      </c>
      <c r="F19" s="82">
        <v>3128.4715110000002</v>
      </c>
      <c r="G19" s="82">
        <v>53684.480957</v>
      </c>
      <c r="H19" s="82">
        <v>1243.392362</v>
      </c>
      <c r="I19" s="83">
        <v>11.027822361</v>
      </c>
      <c r="J19" s="83">
        <v>6.4392874557999997</v>
      </c>
      <c r="K19" s="82">
        <v>19.390111000000001</v>
      </c>
      <c r="L19" s="83">
        <v>139.94364447000001</v>
      </c>
      <c r="M19" s="82">
        <v>94.521635000000003</v>
      </c>
      <c r="N19" s="83"/>
      <c r="O19" s="82">
        <v>2.7636961000000002</v>
      </c>
      <c r="P19" s="82">
        <v>7.1446594000000002E-2</v>
      </c>
      <c r="Q19" s="83">
        <v>0.34819843560000002</v>
      </c>
      <c r="R19" s="27"/>
      <c r="S19" s="27" t="s">
        <v>18</v>
      </c>
      <c r="T19" s="27">
        <v>0.311661887850328</v>
      </c>
      <c r="U19" s="100">
        <v>2.7638976053073399</v>
      </c>
      <c r="V19" s="27">
        <v>0.19038446614772001</v>
      </c>
      <c r="W19" s="27">
        <v>0.17809113040645499</v>
      </c>
      <c r="X19" s="27">
        <v>0.352156662775508</v>
      </c>
      <c r="Y19" s="27">
        <v>61.0782142589957</v>
      </c>
      <c r="Z19" s="100">
        <v>7.1457744583206001E-2</v>
      </c>
      <c r="AA19" s="27">
        <v>1656.7316183299799</v>
      </c>
      <c r="AB19" s="27">
        <v>19.442953938351099</v>
      </c>
      <c r="AC19" s="27">
        <v>23894.898554608299</v>
      </c>
      <c r="AD19" s="27">
        <v>31.995274148306699</v>
      </c>
      <c r="AE19" s="27">
        <v>37.021972279255102</v>
      </c>
      <c r="AF19" s="27">
        <v>2.3032517932399599</v>
      </c>
      <c r="AG19" s="27">
        <v>0.318825493131213</v>
      </c>
      <c r="AH19" s="27">
        <v>404.94311963575501</v>
      </c>
      <c r="AI19" s="27">
        <v>404.94311963575501</v>
      </c>
      <c r="AJ19" s="27">
        <v>94.555017600158607</v>
      </c>
      <c r="AK19" s="27">
        <v>0</v>
      </c>
      <c r="AL19" s="27">
        <v>3.2718192361448799</v>
      </c>
      <c r="AM19" s="27">
        <v>8.4801947861726096E-2</v>
      </c>
      <c r="AN19" s="27">
        <v>0.20372250060131</v>
      </c>
      <c r="AO19" s="27">
        <v>0.29682269711778703</v>
      </c>
      <c r="AP19" s="27">
        <v>3.8152214774632397E-2</v>
      </c>
      <c r="AQ19" s="27">
        <v>2032.1464508164499</v>
      </c>
      <c r="AR19" s="27">
        <v>0</v>
      </c>
      <c r="AS19" s="27">
        <v>43126.364995816497</v>
      </c>
      <c r="AT19" s="27">
        <v>4791.8193241255003</v>
      </c>
      <c r="AU19" s="27">
        <v>47918.184319941996</v>
      </c>
      <c r="AV19" s="27">
        <v>8.0565982125189395E-2</v>
      </c>
      <c r="AW19" s="27">
        <v>23.174526369748001</v>
      </c>
      <c r="AX19" s="27">
        <v>67.125478459575405</v>
      </c>
      <c r="AY19" s="27">
        <v>465.708171517084</v>
      </c>
      <c r="AZ19" s="27">
        <v>61.381581530184</v>
      </c>
      <c r="BA19" s="27">
        <v>59.199778868102896</v>
      </c>
      <c r="BB19" s="27">
        <v>182.333929924877</v>
      </c>
      <c r="BC19" s="27">
        <v>58.316170581634402</v>
      </c>
      <c r="BD19" s="27">
        <v>3.4589998952804502</v>
      </c>
      <c r="BE19" s="27">
        <v>11.8086373563859</v>
      </c>
      <c r="BF19" s="27">
        <v>4068.2271928117302</v>
      </c>
      <c r="BG19" s="27">
        <v>3130.0598878482501</v>
      </c>
      <c r="BH19" s="27">
        <v>938.16730496348498</v>
      </c>
      <c r="BI19" s="27">
        <v>0.40215982737809802</v>
      </c>
      <c r="BJ19" s="27">
        <v>0.24330887043987701</v>
      </c>
      <c r="BK19" s="27">
        <v>700.43918703505801</v>
      </c>
      <c r="BL19" s="27">
        <v>7.9180854291020994E-2</v>
      </c>
      <c r="BM19" s="27">
        <v>400.417315118636</v>
      </c>
      <c r="BN19" s="27">
        <v>97.828976038911506</v>
      </c>
      <c r="BO19" s="27">
        <v>51.709581431868898</v>
      </c>
      <c r="BP19" s="27">
        <v>1000.94542891659</v>
      </c>
      <c r="BQ19" s="27">
        <v>83.393834386228704</v>
      </c>
      <c r="BR19" s="27">
        <v>128.29117796272999</v>
      </c>
      <c r="BS19" s="27">
        <v>302.26020748061302</v>
      </c>
      <c r="BT19" s="27">
        <v>3.8187876956902902</v>
      </c>
      <c r="BU19" s="27">
        <v>54055.389284258898</v>
      </c>
      <c r="BV19" s="27">
        <v>335.52673797267499</v>
      </c>
      <c r="BW19" s="27">
        <v>1098.4320412541999</v>
      </c>
      <c r="BX19" s="27">
        <v>0.14002913472987299</v>
      </c>
      <c r="BY19" s="27">
        <v>68.977057888619598</v>
      </c>
      <c r="BZ19" s="27">
        <v>3.76774754432047</v>
      </c>
      <c r="CA19" s="27">
        <v>1244.01922750739</v>
      </c>
      <c r="CB19" s="27">
        <v>93.059885332137895</v>
      </c>
      <c r="CC19" s="50"/>
      <c r="CD19" s="24">
        <f t="shared" si="0"/>
        <v>3.1614317373588268E-4</v>
      </c>
      <c r="CE19" s="24">
        <f t="shared" si="1"/>
        <v>4.8127841978561412E-5</v>
      </c>
      <c r="CF19" s="24">
        <f t="shared" si="2"/>
        <v>1.1373833171937999E-3</v>
      </c>
      <c r="CG19" s="24">
        <f t="shared" si="3"/>
        <v>3.9640628579509898E-4</v>
      </c>
      <c r="CH19" s="24">
        <f t="shared" si="4"/>
        <v>5.0771657746124708E-4</v>
      </c>
      <c r="CI19" s="24">
        <f t="shared" si="5"/>
        <v>6.9090418803897267E-3</v>
      </c>
      <c r="CJ19" s="24">
        <f t="shared" si="6"/>
        <v>5.0415743778711871E-4</v>
      </c>
      <c r="CK19" s="72">
        <f t="shared" si="7"/>
        <v>-0.98385074363944447</v>
      </c>
      <c r="CL19" s="72">
        <f t="shared" si="8"/>
        <v>8.4852442414232172</v>
      </c>
      <c r="CM19" s="24">
        <f t="shared" si="9"/>
        <v>2.7252519777271108E-3</v>
      </c>
      <c r="CN19" s="72">
        <f t="shared" si="10"/>
        <v>1.8936156491377032</v>
      </c>
      <c r="CO19" s="24">
        <f t="shared" si="11"/>
        <v>3.5317417180313567E-4</v>
      </c>
      <c r="CP19" s="72" t="str">
        <f t="shared" si="12"/>
        <v/>
      </c>
      <c r="CQ19" s="86">
        <f t="shared" si="14"/>
        <v>7.2911528637191483E-5</v>
      </c>
      <c r="CR19" s="86">
        <f t="shared" si="15"/>
        <v>1.5606878623211653E-4</v>
      </c>
      <c r="CS19" s="72">
        <f t="shared" si="13"/>
        <v>-0.89042967781032623</v>
      </c>
    </row>
    <row r="20" spans="1:97" x14ac:dyDescent="0.3">
      <c r="A20" s="29" t="s">
        <v>19</v>
      </c>
      <c r="B20" s="82">
        <v>6715.7907349999996</v>
      </c>
      <c r="C20" s="82">
        <v>126.67033896</v>
      </c>
      <c r="D20" s="82">
        <v>4896.5321059999997</v>
      </c>
      <c r="E20" s="82">
        <v>781.09687893</v>
      </c>
      <c r="F20" s="82">
        <v>705.54914966000001</v>
      </c>
      <c r="G20" s="82">
        <v>1668.3615854</v>
      </c>
      <c r="H20" s="82">
        <v>213.02642968999999</v>
      </c>
      <c r="I20" s="83">
        <v>4.0559223126999999</v>
      </c>
      <c r="J20" s="83">
        <v>20.289214820000002</v>
      </c>
      <c r="K20" s="82"/>
      <c r="L20" s="83">
        <v>27.285083835999998</v>
      </c>
      <c r="M20" s="82">
        <v>33.375922674999998</v>
      </c>
      <c r="N20" s="83"/>
      <c r="O20" s="82">
        <v>19.261110149</v>
      </c>
      <c r="P20" s="82">
        <v>5.2924460999999997E-3</v>
      </c>
      <c r="Q20" s="83">
        <v>0.48155201079999999</v>
      </c>
      <c r="R20" s="27"/>
      <c r="S20" s="27" t="s">
        <v>19</v>
      </c>
      <c r="T20" s="27">
        <v>1.9576395043100101</v>
      </c>
      <c r="U20" s="100">
        <v>19.3146915336078</v>
      </c>
      <c r="V20" s="27">
        <v>9.3560267418201906E-2</v>
      </c>
      <c r="W20" s="27">
        <v>9.3516574256844801E-2</v>
      </c>
      <c r="X20" s="27">
        <v>4.6076266964764502E-2</v>
      </c>
      <c r="Y20" s="27">
        <v>51.224422063784203</v>
      </c>
      <c r="Z20" s="100">
        <v>5.2924632306161502E-3</v>
      </c>
      <c r="AA20" s="27">
        <v>220.81853757645399</v>
      </c>
      <c r="AB20" s="27">
        <v>0</v>
      </c>
      <c r="AC20" s="27">
        <v>6732.9635858264801</v>
      </c>
      <c r="AD20" s="27">
        <v>45.505780799505501</v>
      </c>
      <c r="AE20" s="27">
        <v>15.038309728097101</v>
      </c>
      <c r="AF20" s="27">
        <v>0.54141145417858105</v>
      </c>
      <c r="AG20" s="27">
        <v>39.6184306957038</v>
      </c>
      <c r="AH20" s="27">
        <v>28.841943576659599</v>
      </c>
      <c r="AI20" s="27">
        <v>28.841943576659599</v>
      </c>
      <c r="AJ20" s="27">
        <v>33.468320929850002</v>
      </c>
      <c r="AK20" s="27">
        <v>0</v>
      </c>
      <c r="AL20" s="27">
        <v>3.4876063268032402E-3</v>
      </c>
      <c r="AM20" s="27">
        <v>3.0243392362726501E-4</v>
      </c>
      <c r="AN20" s="27">
        <v>8.5878009837794797E-2</v>
      </c>
      <c r="AO20" s="27">
        <v>9.7269927844975097</v>
      </c>
      <c r="AP20" s="27">
        <v>5.7611636013490598E-2</v>
      </c>
      <c r="AQ20" s="27">
        <v>126.975836305196</v>
      </c>
      <c r="AR20" s="27">
        <v>0</v>
      </c>
      <c r="AS20" s="27">
        <v>4441.2620969857198</v>
      </c>
      <c r="AT20" s="27">
        <v>493.47363200317398</v>
      </c>
      <c r="AU20" s="27">
        <v>4934.7357289888896</v>
      </c>
      <c r="AV20" s="27">
        <v>2.8734953213732498E-4</v>
      </c>
      <c r="AW20" s="27">
        <v>4.1065225997244204</v>
      </c>
      <c r="AX20" s="27">
        <v>1.0211263852063199</v>
      </c>
      <c r="AY20" s="27">
        <v>11.0660688814824</v>
      </c>
      <c r="AZ20" s="27">
        <v>4.8650001593941603</v>
      </c>
      <c r="BA20" s="27">
        <v>14.7151067364429</v>
      </c>
      <c r="BB20" s="27">
        <v>19.7766119457442</v>
      </c>
      <c r="BC20" s="27">
        <v>1.1414347779329901</v>
      </c>
      <c r="BD20" s="27">
        <v>0</v>
      </c>
      <c r="BE20" s="27">
        <v>37.230554652248401</v>
      </c>
      <c r="BF20" s="27">
        <v>783.10440551475006</v>
      </c>
      <c r="BG20" s="27">
        <v>707.35071044933295</v>
      </c>
      <c r="BH20" s="27">
        <v>75.753695065416494</v>
      </c>
      <c r="BI20" s="27">
        <v>0.51685723286870899</v>
      </c>
      <c r="BJ20" s="27">
        <v>1.9188376090947298E-2</v>
      </c>
      <c r="BK20" s="27">
        <v>72.255324643264601</v>
      </c>
      <c r="BL20" s="27">
        <v>86.936106571206295</v>
      </c>
      <c r="BM20" s="27">
        <v>58.3893413504412</v>
      </c>
      <c r="BN20" s="27">
        <v>6.0909399236406898</v>
      </c>
      <c r="BO20" s="27">
        <v>2.12872322004328</v>
      </c>
      <c r="BP20" s="27">
        <v>146.03622151710999</v>
      </c>
      <c r="BQ20" s="27">
        <v>3.76774385222329</v>
      </c>
      <c r="BR20" s="27">
        <v>46.531877951024299</v>
      </c>
      <c r="BS20" s="27">
        <v>209.63493159939699</v>
      </c>
      <c r="BT20" s="27">
        <v>6.1363407276031998E-2</v>
      </c>
      <c r="BU20" s="27">
        <v>1667.8573264945901</v>
      </c>
      <c r="BV20" s="27">
        <v>5.5526904380160103</v>
      </c>
      <c r="BW20" s="27">
        <v>13.6227051968452</v>
      </c>
      <c r="BX20" s="27">
        <v>1.0555369110635999</v>
      </c>
      <c r="BY20" s="27">
        <v>11.750241973911301</v>
      </c>
      <c r="BZ20" s="27">
        <v>5.4075493723110499</v>
      </c>
      <c r="CA20" s="27">
        <v>213.538848892342</v>
      </c>
      <c r="CB20" s="27">
        <v>0.91864177076828601</v>
      </c>
      <c r="CC20" s="50"/>
      <c r="CD20" s="24">
        <f t="shared" si="0"/>
        <v>2.5570854578571825E-3</v>
      </c>
      <c r="CE20" s="24">
        <f t="shared" si="1"/>
        <v>2.4117512253004425E-3</v>
      </c>
      <c r="CF20" s="24">
        <f t="shared" si="2"/>
        <v>7.8021796164834435E-3</v>
      </c>
      <c r="CG20" s="24">
        <f t="shared" si="3"/>
        <v>2.5701377625527073E-3</v>
      </c>
      <c r="CH20" s="24">
        <f t="shared" si="4"/>
        <v>2.553416427758577E-3</v>
      </c>
      <c r="CI20" s="24">
        <f t="shared" si="5"/>
        <v>-3.0224797179621626E-4</v>
      </c>
      <c r="CJ20" s="24">
        <f t="shared" si="6"/>
        <v>2.4054254821230321E-3</v>
      </c>
      <c r="CK20" s="72">
        <f t="shared" si="7"/>
        <v>-0.97694320377783772</v>
      </c>
      <c r="CL20" s="72">
        <f t="shared" si="8"/>
        <v>1.5247118983278722</v>
      </c>
      <c r="CM20" s="24" t="str">
        <f t="shared" si="9"/>
        <v/>
      </c>
      <c r="CN20" s="72">
        <f t="shared" si="10"/>
        <v>5.7059005206554519E-2</v>
      </c>
      <c r="CO20" s="24">
        <f t="shared" si="11"/>
        <v>2.7684105020777086E-3</v>
      </c>
      <c r="CP20" s="72" t="str">
        <f t="shared" si="12"/>
        <v/>
      </c>
      <c r="CQ20" s="86">
        <f t="shared" si="14"/>
        <v>2.7818430087001556E-3</v>
      </c>
      <c r="CR20" s="86">
        <f t="shared" si="15"/>
        <v>3.236805028667817E-6</v>
      </c>
      <c r="CS20" s="72">
        <f t="shared" si="13"/>
        <v>-0.88036258862717509</v>
      </c>
    </row>
    <row r="21" spans="1:97" x14ac:dyDescent="0.3">
      <c r="A21" s="29" t="s">
        <v>20</v>
      </c>
      <c r="B21" s="82">
        <v>3374.0682965000001</v>
      </c>
      <c r="C21" s="82">
        <v>52.214861999999997</v>
      </c>
      <c r="D21" s="82">
        <v>10449.109974999999</v>
      </c>
      <c r="E21" s="82">
        <v>2204.5835265000001</v>
      </c>
      <c r="F21" s="82">
        <v>1597.9001655</v>
      </c>
      <c r="G21" s="82">
        <v>17707.961273000001</v>
      </c>
      <c r="H21" s="82">
        <v>291.38696399999998</v>
      </c>
      <c r="I21" s="83">
        <v>2.4065357856</v>
      </c>
      <c r="J21" s="83">
        <v>4.4989007169999997</v>
      </c>
      <c r="K21" s="82">
        <v>0</v>
      </c>
      <c r="L21" s="83">
        <v>61.720173649000003</v>
      </c>
      <c r="M21" s="82">
        <v>430.31716499999999</v>
      </c>
      <c r="N21" s="83"/>
      <c r="O21" s="82">
        <v>1.1853373295</v>
      </c>
      <c r="P21" s="82">
        <v>6.1417310999999997E-3</v>
      </c>
      <c r="Q21" s="83">
        <v>9.5017164000000001E-2</v>
      </c>
      <c r="R21" s="27"/>
      <c r="S21" s="27" t="s">
        <v>20</v>
      </c>
      <c r="T21" s="27">
        <v>0.43199953869828001</v>
      </c>
      <c r="U21" s="100">
        <v>1.1853558741827599</v>
      </c>
      <c r="V21" s="27">
        <v>0.118680399412866</v>
      </c>
      <c r="W21" s="27">
        <v>0.118196953952657</v>
      </c>
      <c r="X21" s="27">
        <v>5.8663583126870401E-2</v>
      </c>
      <c r="Y21" s="27">
        <v>8.8087155170525406</v>
      </c>
      <c r="Z21" s="100">
        <v>6.1430984188143101E-3</v>
      </c>
      <c r="AA21" s="27">
        <v>425.135041036313</v>
      </c>
      <c r="AB21" s="27">
        <v>0</v>
      </c>
      <c r="AC21" s="27">
        <v>3375.2723965731202</v>
      </c>
      <c r="AD21" s="27">
        <v>6.9085912223206796</v>
      </c>
      <c r="AE21" s="27">
        <v>56.404950398162299</v>
      </c>
      <c r="AF21" s="27">
        <v>2.0147647165008</v>
      </c>
      <c r="AG21" s="27">
        <v>1.2538185492749499E-2</v>
      </c>
      <c r="AH21" s="27">
        <v>31.5517057918338</v>
      </c>
      <c r="AI21" s="27">
        <v>31.5517057918338</v>
      </c>
      <c r="AJ21" s="27">
        <v>430.74002709322701</v>
      </c>
      <c r="AK21" s="27">
        <v>0</v>
      </c>
      <c r="AL21" s="27">
        <v>4.30018528550253</v>
      </c>
      <c r="AM21" s="27">
        <v>3.3362564314886301E-3</v>
      </c>
      <c r="AN21" s="27">
        <v>8.0112156616345496E-3</v>
      </c>
      <c r="AO21" s="27">
        <v>1.16732716215546E-2</v>
      </c>
      <c r="AP21" s="27">
        <v>1.5006199342581599E-3</v>
      </c>
      <c r="AQ21" s="27">
        <v>52.2194756446589</v>
      </c>
      <c r="AR21" s="27">
        <v>0</v>
      </c>
      <c r="AS21" s="27">
        <v>9403.4060294922092</v>
      </c>
      <c r="AT21" s="27">
        <v>1044.8229573303799</v>
      </c>
      <c r="AU21" s="27">
        <v>10448.2289868226</v>
      </c>
      <c r="AV21" s="27">
        <v>3.16833479151443E-3</v>
      </c>
      <c r="AW21" s="27">
        <v>10.625694662940401</v>
      </c>
      <c r="AX21" s="27">
        <v>83.3043734868466</v>
      </c>
      <c r="AY21" s="27">
        <v>97.406375974996195</v>
      </c>
      <c r="AZ21" s="27">
        <v>49.743838082585803</v>
      </c>
      <c r="BA21" s="27">
        <v>12.134770608094099</v>
      </c>
      <c r="BB21" s="27">
        <v>73.571314425095196</v>
      </c>
      <c r="BC21" s="27">
        <v>43.596581944612403</v>
      </c>
      <c r="BD21" s="27">
        <v>0</v>
      </c>
      <c r="BE21" s="27">
        <v>7.94097138414286</v>
      </c>
      <c r="BF21" s="27">
        <v>2204.7877512605801</v>
      </c>
      <c r="BG21" s="27">
        <v>1598.09284769176</v>
      </c>
      <c r="BH21" s="27">
        <v>606.69490356881295</v>
      </c>
      <c r="BI21" s="27">
        <v>0</v>
      </c>
      <c r="BJ21" s="27">
        <v>0.41084552958878201</v>
      </c>
      <c r="BK21" s="27">
        <v>822.45924048433994</v>
      </c>
      <c r="BL21" s="27">
        <v>0.35459256932158301</v>
      </c>
      <c r="BM21" s="27">
        <v>53.001457898256596</v>
      </c>
      <c r="BN21" s="27">
        <v>16.7399076388498</v>
      </c>
      <c r="BO21" s="27">
        <v>5.9144682524975796</v>
      </c>
      <c r="BP21" s="27">
        <v>132.466723692036</v>
      </c>
      <c r="BQ21" s="27">
        <v>19.445519556117901</v>
      </c>
      <c r="BR21" s="27">
        <v>129.81874846860501</v>
      </c>
      <c r="BS21" s="27">
        <v>160.676598142095</v>
      </c>
      <c r="BT21" s="27">
        <v>5.9584150847994799</v>
      </c>
      <c r="BU21" s="27">
        <v>17057.740737516098</v>
      </c>
      <c r="BV21" s="27">
        <v>64.840225725826699</v>
      </c>
      <c r="BW21" s="27">
        <v>375.10041127931203</v>
      </c>
      <c r="BX21" s="27">
        <v>5.5072964486846798E-3</v>
      </c>
      <c r="BY21" s="27">
        <v>29.079451164957</v>
      </c>
      <c r="BZ21" s="27">
        <v>0.227677472746314</v>
      </c>
      <c r="CA21" s="27">
        <v>291.50505813522</v>
      </c>
      <c r="CB21" s="27">
        <v>81.409272367322004</v>
      </c>
      <c r="CC21" s="50"/>
      <c r="CD21" s="24">
        <f t="shared" si="0"/>
        <v>3.5686890937245037E-4</v>
      </c>
      <c r="CE21" s="24">
        <f t="shared" si="1"/>
        <v>8.8358840417947037E-5</v>
      </c>
      <c r="CF21" s="24">
        <f t="shared" si="2"/>
        <v>-8.4312269610269699E-5</v>
      </c>
      <c r="CG21" s="24">
        <f t="shared" si="3"/>
        <v>9.2636435918690724E-5</v>
      </c>
      <c r="CH21" s="24">
        <f t="shared" si="4"/>
        <v>1.2058462469695117E-4</v>
      </c>
      <c r="CI21" s="24">
        <f t="shared" si="5"/>
        <v>-3.6719107607001512E-2</v>
      </c>
      <c r="CJ21" s="24">
        <f t="shared" si="6"/>
        <v>4.0528283626311895E-4</v>
      </c>
      <c r="CK21" s="72">
        <f t="shared" si="7"/>
        <v>-0.95088502125756336</v>
      </c>
      <c r="CL21" s="72">
        <f t="shared" si="8"/>
        <v>0.95797064019818001</v>
      </c>
      <c r="CM21" s="24" t="str">
        <f t="shared" si="9"/>
        <v/>
      </c>
      <c r="CN21" s="72">
        <f t="shared" si="10"/>
        <v>-0.48879428027427457</v>
      </c>
      <c r="CO21" s="24">
        <f t="shared" si="11"/>
        <v>9.8267540228618258E-4</v>
      </c>
      <c r="CP21" s="72" t="str">
        <f t="shared" si="12"/>
        <v/>
      </c>
      <c r="CQ21" s="86">
        <f t="shared" si="14"/>
        <v>1.5645067693666926E-5</v>
      </c>
      <c r="CR21" s="86">
        <f t="shared" si="15"/>
        <v>2.2262759343378012E-4</v>
      </c>
      <c r="CS21" s="72">
        <f t="shared" si="13"/>
        <v>-0.98420685409787467</v>
      </c>
    </row>
    <row r="22" spans="1:97" x14ac:dyDescent="0.3">
      <c r="A22" s="29" t="s">
        <v>129</v>
      </c>
      <c r="B22" s="82">
        <v>4749.8505924000001</v>
      </c>
      <c r="C22" s="82">
        <v>188.08133309999999</v>
      </c>
      <c r="D22" s="82">
        <v>7664.1824999999999</v>
      </c>
      <c r="E22" s="82">
        <v>629.74311556999999</v>
      </c>
      <c r="F22" s="82">
        <v>518.91431054999998</v>
      </c>
      <c r="G22" s="82">
        <v>2371.1239</v>
      </c>
      <c r="H22" s="82">
        <v>341.43773722999998</v>
      </c>
      <c r="I22" s="83">
        <v>2.9644376381000002</v>
      </c>
      <c r="J22" s="83">
        <v>1.5917269076</v>
      </c>
      <c r="K22" s="82"/>
      <c r="L22" s="83">
        <v>48.797845981999998</v>
      </c>
      <c r="M22" s="82">
        <v>2.2566787499999998</v>
      </c>
      <c r="N22" s="83"/>
      <c r="O22" s="82">
        <v>0.56086687700000004</v>
      </c>
      <c r="P22" s="82">
        <v>2.36777936E-2</v>
      </c>
      <c r="Q22" s="83">
        <v>0.1789560982</v>
      </c>
      <c r="R22" s="27"/>
      <c r="S22" s="27" t="s">
        <v>129</v>
      </c>
      <c r="T22" s="27">
        <v>3.9327447445034398</v>
      </c>
      <c r="U22" s="100">
        <v>0.56086926269410398</v>
      </c>
      <c r="V22" s="27">
        <v>0.31127224022085198</v>
      </c>
      <c r="W22" s="27">
        <v>0.29920638223186402</v>
      </c>
      <c r="X22" s="27">
        <v>0.399699372788897</v>
      </c>
      <c r="Y22" s="27">
        <v>13.852597667624501</v>
      </c>
      <c r="Z22" s="100">
        <v>2.36777398926288E-2</v>
      </c>
      <c r="AA22" s="27">
        <v>832.52238527566794</v>
      </c>
      <c r="AB22" s="27">
        <v>0</v>
      </c>
      <c r="AC22" s="27">
        <v>4753.1620709048802</v>
      </c>
      <c r="AD22" s="27">
        <v>23.969934093828702</v>
      </c>
      <c r="AE22" s="27">
        <v>64.657498015223297</v>
      </c>
      <c r="AF22" s="27">
        <v>6.0259548438477903</v>
      </c>
      <c r="AG22" s="27">
        <v>1.7528155877768601</v>
      </c>
      <c r="AH22" s="27">
        <v>193.63345353842701</v>
      </c>
      <c r="AI22" s="27">
        <v>193.63345353842701</v>
      </c>
      <c r="AJ22" s="27">
        <v>2.2566786158602699</v>
      </c>
      <c r="AK22" s="27">
        <v>0</v>
      </c>
      <c r="AL22" s="27">
        <v>4.8684421915728402</v>
      </c>
      <c r="AM22" s="27">
        <v>8.3232436251701097E-2</v>
      </c>
      <c r="AN22" s="27">
        <v>0.199958759851629</v>
      </c>
      <c r="AO22" s="27">
        <v>0.29243350276713198</v>
      </c>
      <c r="AP22" s="27">
        <v>3.7773327074356197E-2</v>
      </c>
      <c r="AQ22" s="27">
        <v>188.119865474633</v>
      </c>
      <c r="AR22" s="27">
        <v>0</v>
      </c>
      <c r="AS22" s="27">
        <v>6869.7163364547296</v>
      </c>
      <c r="AT22" s="27">
        <v>763.301548618742</v>
      </c>
      <c r="AU22" s="27">
        <v>7633.0178850734601</v>
      </c>
      <c r="AV22" s="27">
        <v>7.9076918183280803E-2</v>
      </c>
      <c r="AW22" s="27">
        <v>14.1777579880952</v>
      </c>
      <c r="AX22" s="27">
        <v>18.692310248724301</v>
      </c>
      <c r="AY22" s="27">
        <v>41.1158474802317</v>
      </c>
      <c r="AZ22" s="27">
        <v>12.168508889124199</v>
      </c>
      <c r="BA22" s="27">
        <v>8.3230377615574707</v>
      </c>
      <c r="BB22" s="27">
        <v>34.662378866268703</v>
      </c>
      <c r="BC22" s="27">
        <v>11.577349805865699</v>
      </c>
      <c r="BD22" s="27">
        <v>0</v>
      </c>
      <c r="BE22" s="27">
        <v>2.9720551136347502</v>
      </c>
      <c r="BF22" s="27">
        <v>630.03301575379999</v>
      </c>
      <c r="BG22" s="27">
        <v>519.16254107542704</v>
      </c>
      <c r="BH22" s="27">
        <v>110.870474678373</v>
      </c>
      <c r="BI22" s="27">
        <v>8.2267280653890804E-3</v>
      </c>
      <c r="BJ22" s="27">
        <v>9.4205273811736295E-2</v>
      </c>
      <c r="BK22" s="27">
        <v>193.492215555233</v>
      </c>
      <c r="BL22" s="27">
        <v>0.19279671312907501</v>
      </c>
      <c r="BM22" s="27">
        <v>37.922897539475798</v>
      </c>
      <c r="BN22" s="27">
        <v>10.802050005290999</v>
      </c>
      <c r="BO22" s="27">
        <v>4.7608344260317503</v>
      </c>
      <c r="BP22" s="27">
        <v>95.603295652640796</v>
      </c>
      <c r="BQ22" s="27">
        <v>16.9145799728275</v>
      </c>
      <c r="BR22" s="27">
        <v>32.1296766755843</v>
      </c>
      <c r="BS22" s="27">
        <v>54.4788021760425</v>
      </c>
      <c r="BT22" s="27">
        <v>1.2818996449465001</v>
      </c>
      <c r="BU22" s="27">
        <v>2367.1815721389198</v>
      </c>
      <c r="BV22" s="27">
        <v>19.406648804253201</v>
      </c>
      <c r="BW22" s="27">
        <v>31.926112778941398</v>
      </c>
      <c r="BX22" s="27">
        <v>0.13744242096661699</v>
      </c>
      <c r="BY22" s="27">
        <v>6.1427727420741602</v>
      </c>
      <c r="BZ22" s="27">
        <v>2.6232883417481401</v>
      </c>
      <c r="CA22" s="27">
        <v>341.74447140165898</v>
      </c>
      <c r="CB22" s="27">
        <v>14.207223517212601</v>
      </c>
      <c r="CC22" s="50"/>
      <c r="CD22" s="24">
        <f t="shared" si="0"/>
        <v>6.9717529856174311E-4</v>
      </c>
      <c r="CE22" s="24">
        <f t="shared" si="1"/>
        <v>2.0487080773996967E-4</v>
      </c>
      <c r="CF22" s="24">
        <f t="shared" si="2"/>
        <v>-4.0662673320396268E-3</v>
      </c>
      <c r="CG22" s="24">
        <f t="shared" si="3"/>
        <v>4.6034672969406384E-4</v>
      </c>
      <c r="CH22" s="24">
        <f t="shared" si="4"/>
        <v>4.783651565977445E-4</v>
      </c>
      <c r="CI22" s="24">
        <f t="shared" si="5"/>
        <v>-1.662641020606401E-3</v>
      </c>
      <c r="CJ22" s="24">
        <f t="shared" si="6"/>
        <v>8.9836048629967139E-4</v>
      </c>
      <c r="CK22" s="72">
        <f t="shared" si="7"/>
        <v>-0.89906808010181827</v>
      </c>
      <c r="CL22" s="72">
        <f t="shared" si="8"/>
        <v>7.7028733393163513</v>
      </c>
      <c r="CM22" s="24" t="str">
        <f t="shared" si="9"/>
        <v/>
      </c>
      <c r="CN22" s="72">
        <f t="shared" si="10"/>
        <v>2.9680737877211292</v>
      </c>
      <c r="CO22" s="24">
        <f t="shared" si="11"/>
        <v>-5.9441216429375929E-8</v>
      </c>
      <c r="CP22" s="72" t="str">
        <f t="shared" si="12"/>
        <v/>
      </c>
      <c r="CQ22" s="86">
        <f t="shared" si="14"/>
        <v>4.2535835182412315E-6</v>
      </c>
      <c r="CR22" s="86">
        <f t="shared" si="15"/>
        <v>-2.2682591168320806E-6</v>
      </c>
      <c r="CS22" s="72">
        <f t="shared" si="13"/>
        <v>-0.78892405760802298</v>
      </c>
    </row>
    <row r="23" spans="1:97" x14ac:dyDescent="0.3">
      <c r="A23" s="29" t="s">
        <v>22</v>
      </c>
      <c r="B23" s="82">
        <v>12189.824355000001</v>
      </c>
      <c r="C23" s="82">
        <v>182.03143990000001</v>
      </c>
      <c r="D23" s="82">
        <v>43232.732900000003</v>
      </c>
      <c r="E23" s="82">
        <v>1417.3926101</v>
      </c>
      <c r="F23" s="82">
        <v>1072.8143477000001</v>
      </c>
      <c r="G23" s="82">
        <v>85008.008679999999</v>
      </c>
      <c r="H23" s="82">
        <v>1002.480145</v>
      </c>
      <c r="I23" s="83">
        <v>11.021162791</v>
      </c>
      <c r="J23" s="83">
        <v>25.513677426000001</v>
      </c>
      <c r="K23" s="82">
        <v>4.5137644999999997</v>
      </c>
      <c r="L23" s="83">
        <v>74.620330111000001</v>
      </c>
      <c r="M23" s="82">
        <v>961.39649499999996</v>
      </c>
      <c r="N23" s="83"/>
      <c r="O23" s="82">
        <v>24.868927011</v>
      </c>
      <c r="P23" s="82">
        <v>5.0159222500000003E-2</v>
      </c>
      <c r="Q23" s="83">
        <v>0.74088331669999996</v>
      </c>
      <c r="R23" s="27"/>
      <c r="S23" s="27" t="s">
        <v>22</v>
      </c>
      <c r="T23" s="27">
        <v>0.229420243492756</v>
      </c>
      <c r="U23" s="100">
        <v>24.896019745160601</v>
      </c>
      <c r="V23" s="27">
        <v>4.5741050246700899E-3</v>
      </c>
      <c r="W23" s="27">
        <v>4.5741050246700899E-3</v>
      </c>
      <c r="X23" s="27">
        <v>1.8434783709265501E-3</v>
      </c>
      <c r="Y23" s="27">
        <v>31.1132209948887</v>
      </c>
      <c r="Z23" s="100">
        <v>5.01615331616014E-2</v>
      </c>
      <c r="AA23" s="27">
        <v>709.52156833099195</v>
      </c>
      <c r="AB23" s="27">
        <v>4.5189816128296796</v>
      </c>
      <c r="AC23" s="27">
        <v>12193.309976038299</v>
      </c>
      <c r="AD23" s="27">
        <v>28.881098851356398</v>
      </c>
      <c r="AE23" s="27">
        <v>26.132583229856099</v>
      </c>
      <c r="AF23" s="27">
        <v>0.19283512816380899</v>
      </c>
      <c r="AG23" s="27">
        <v>8.8445859673785101</v>
      </c>
      <c r="AH23" s="27">
        <v>197.718945671553</v>
      </c>
      <c r="AI23" s="27">
        <v>197.718945671553</v>
      </c>
      <c r="AJ23" s="27">
        <v>961.59382068305297</v>
      </c>
      <c r="AK23" s="27">
        <v>0</v>
      </c>
      <c r="AL23" s="27">
        <v>11.0891397558416</v>
      </c>
      <c r="AM23" s="27">
        <v>0</v>
      </c>
      <c r="AN23" s="27">
        <v>0</v>
      </c>
      <c r="AO23" s="27">
        <v>0</v>
      </c>
      <c r="AP23" s="27">
        <v>0</v>
      </c>
      <c r="AQ23" s="27">
        <v>182.040222611887</v>
      </c>
      <c r="AR23" s="27">
        <v>0</v>
      </c>
      <c r="AS23" s="27">
        <v>33346.274708720099</v>
      </c>
      <c r="AT23" s="27">
        <v>3705.1425012018199</v>
      </c>
      <c r="AU23" s="27">
        <v>37051.417209921899</v>
      </c>
      <c r="AV23" s="27">
        <v>0</v>
      </c>
      <c r="AW23" s="27">
        <v>21.9851547881206</v>
      </c>
      <c r="AX23" s="27">
        <v>22.763587645633699</v>
      </c>
      <c r="AY23" s="27">
        <v>233.62167046020701</v>
      </c>
      <c r="AZ23" s="27">
        <v>18.268688971183</v>
      </c>
      <c r="BA23" s="27">
        <v>27.102560635976101</v>
      </c>
      <c r="BB23" s="27">
        <v>58.2560541765477</v>
      </c>
      <c r="BC23" s="27">
        <v>19.270163279048699</v>
      </c>
      <c r="BD23" s="27">
        <v>0</v>
      </c>
      <c r="BE23" s="27">
        <v>15.050554283363301</v>
      </c>
      <c r="BF23" s="27">
        <v>1417.8245543340299</v>
      </c>
      <c r="BG23" s="27">
        <v>1073.1688374806699</v>
      </c>
      <c r="BH23" s="27">
        <v>344.65571685335698</v>
      </c>
      <c r="BI23" s="27">
        <v>0.16078965912024501</v>
      </c>
      <c r="BJ23" s="27">
        <v>0.12072841322552701</v>
      </c>
      <c r="BK23" s="27">
        <v>244.89703356080801</v>
      </c>
      <c r="BL23" s="27">
        <v>0.73131078919955805</v>
      </c>
      <c r="BM23" s="27">
        <v>130.556508735173</v>
      </c>
      <c r="BN23" s="27">
        <v>33.707105007176501</v>
      </c>
      <c r="BO23" s="27">
        <v>15.638771633353301</v>
      </c>
      <c r="BP23" s="27">
        <v>326.40855898803198</v>
      </c>
      <c r="BQ23" s="27">
        <v>18.014513922640699</v>
      </c>
      <c r="BR23" s="27">
        <v>59.981631340987001</v>
      </c>
      <c r="BS23" s="27">
        <v>98.883981647826403</v>
      </c>
      <c r="BT23" s="27">
        <v>1.3708087140151399</v>
      </c>
      <c r="BU23" s="27">
        <v>80178.048339273999</v>
      </c>
      <c r="BV23" s="27">
        <v>156.21570414515199</v>
      </c>
      <c r="BW23" s="27">
        <v>1892.15251479731</v>
      </c>
      <c r="BX23" s="27">
        <v>0</v>
      </c>
      <c r="BY23" s="27">
        <v>111.672756605977</v>
      </c>
      <c r="BZ23" s="27">
        <v>0.180257981171144</v>
      </c>
      <c r="CA23" s="27">
        <v>1002.64962263857</v>
      </c>
      <c r="CB23" s="27">
        <v>341.53116112333498</v>
      </c>
      <c r="CC23" s="50"/>
      <c r="CD23" s="24">
        <f t="shared" si="0"/>
        <v>2.8594514053591804E-4</v>
      </c>
      <c r="CE23" s="24">
        <f t="shared" si="1"/>
        <v>4.824832398083923E-5</v>
      </c>
      <c r="CF23" s="24">
        <f t="shared" si="2"/>
        <v>-0.14297767629855532</v>
      </c>
      <c r="CG23" s="24">
        <f t="shared" si="3"/>
        <v>3.0474565124161021E-4</v>
      </c>
      <c r="CH23" s="24">
        <f t="shared" si="4"/>
        <v>3.3042975369394122E-4</v>
      </c>
      <c r="CI23" s="24">
        <f t="shared" si="5"/>
        <v>-5.6817709480852178E-2</v>
      </c>
      <c r="CJ23" s="24">
        <f t="shared" si="6"/>
        <v>1.6905834935016613E-4</v>
      </c>
      <c r="CK23" s="72">
        <f t="shared" si="7"/>
        <v>-0.99958497074116304</v>
      </c>
      <c r="CL23" s="72">
        <f t="shared" si="8"/>
        <v>0.21947222563778362</v>
      </c>
      <c r="CM23" s="24">
        <f t="shared" si="9"/>
        <v>1.1558230008853693E-3</v>
      </c>
      <c r="CN23" s="72">
        <f t="shared" si="10"/>
        <v>1.6496659204996826</v>
      </c>
      <c r="CO23" s="24">
        <f t="shared" si="11"/>
        <v>2.0524901440691131E-4</v>
      </c>
      <c r="CP23" s="72" t="str">
        <f t="shared" si="12"/>
        <v/>
      </c>
      <c r="CQ23" s="86">
        <f t="shared" si="14"/>
        <v>1.0894211136900597E-3</v>
      </c>
      <c r="CR23" s="86">
        <f t="shared" si="15"/>
        <v>4.6066535449130824E-5</v>
      </c>
      <c r="CS23" s="72">
        <f t="shared" si="13"/>
        <v>-1</v>
      </c>
    </row>
    <row r="24" spans="1:97" x14ac:dyDescent="0.3">
      <c r="A24" s="29" t="s">
        <v>23</v>
      </c>
      <c r="B24" s="82">
        <v>9364.0443156000001</v>
      </c>
      <c r="C24" s="82">
        <v>548.41716550000001</v>
      </c>
      <c r="D24" s="82">
        <v>21646.449977</v>
      </c>
      <c r="E24" s="82">
        <v>2911.5706613000002</v>
      </c>
      <c r="F24" s="82">
        <v>2055.2921510000001</v>
      </c>
      <c r="G24" s="82">
        <v>17876.320704000002</v>
      </c>
      <c r="H24" s="82">
        <v>535.18121914999995</v>
      </c>
      <c r="I24" s="83">
        <v>9.6020173578999994</v>
      </c>
      <c r="J24" s="83">
        <v>31.687440497000001</v>
      </c>
      <c r="K24" s="82"/>
      <c r="L24" s="83">
        <v>34.950389704999999</v>
      </c>
      <c r="M24" s="82">
        <v>416.16894735</v>
      </c>
      <c r="N24" s="83"/>
      <c r="O24" s="82">
        <v>27.418698228</v>
      </c>
      <c r="P24" s="82">
        <v>1.914078E-3</v>
      </c>
      <c r="Q24" s="83">
        <v>0.63882956359999998</v>
      </c>
      <c r="R24" s="27"/>
      <c r="S24" s="27" t="s">
        <v>23</v>
      </c>
      <c r="T24" s="27">
        <v>1.1110453346019299E-2</v>
      </c>
      <c r="U24" s="100">
        <v>27.443062820807501</v>
      </c>
      <c r="V24" s="27">
        <v>0</v>
      </c>
      <c r="W24" s="27">
        <v>0</v>
      </c>
      <c r="X24" s="27">
        <v>0</v>
      </c>
      <c r="Y24" s="27">
        <v>41.112687561125497</v>
      </c>
      <c r="Z24" s="100">
        <v>1.91412467647801E-3</v>
      </c>
      <c r="AA24" s="27">
        <v>172.80034116842501</v>
      </c>
      <c r="AB24" s="27">
        <v>0</v>
      </c>
      <c r="AC24" s="27">
        <v>9368.52887329841</v>
      </c>
      <c r="AD24" s="27">
        <v>35.908865359885503</v>
      </c>
      <c r="AE24" s="27">
        <v>19.584826926054699</v>
      </c>
      <c r="AF24" s="27">
        <v>0.10714520121992099</v>
      </c>
      <c r="AG24" s="27">
        <v>31.725563212117901</v>
      </c>
      <c r="AH24" s="27">
        <v>22.2152257825181</v>
      </c>
      <c r="AI24" s="27">
        <v>22.2152257825181</v>
      </c>
      <c r="AJ24" s="27">
        <v>416.488484694156</v>
      </c>
      <c r="AK24" s="27">
        <v>0</v>
      </c>
      <c r="AL24" s="27">
        <v>6.1523976482873</v>
      </c>
      <c r="AM24" s="27">
        <v>0</v>
      </c>
      <c r="AN24" s="27">
        <v>0</v>
      </c>
      <c r="AO24" s="27">
        <v>0</v>
      </c>
      <c r="AP24" s="27">
        <v>0</v>
      </c>
      <c r="AQ24" s="27">
        <v>548.68211249719502</v>
      </c>
      <c r="AR24" s="27">
        <v>0</v>
      </c>
      <c r="AS24" s="27">
        <v>19563.498725386002</v>
      </c>
      <c r="AT24" s="27">
        <v>2173.7206919280002</v>
      </c>
      <c r="AU24" s="27">
        <v>21737.219417314001</v>
      </c>
      <c r="AV24" s="27">
        <v>0</v>
      </c>
      <c r="AW24" s="27">
        <v>14.412803642191401</v>
      </c>
      <c r="AX24" s="27">
        <v>107.526568430247</v>
      </c>
      <c r="AY24" s="27">
        <v>123.299842853011</v>
      </c>
      <c r="AZ24" s="27">
        <v>63.999229022058401</v>
      </c>
      <c r="BA24" s="27">
        <v>8.4702064423699994</v>
      </c>
      <c r="BB24" s="27">
        <v>87.736352186663794</v>
      </c>
      <c r="BC24" s="27">
        <v>53.598432505413797</v>
      </c>
      <c r="BD24" s="27">
        <v>0</v>
      </c>
      <c r="BE24" s="27">
        <v>26.3257796788678</v>
      </c>
      <c r="BF24" s="27">
        <v>2912.2493655414</v>
      </c>
      <c r="BG24" s="27">
        <v>2055.7784704834398</v>
      </c>
      <c r="BH24" s="27">
        <v>856.470895057956</v>
      </c>
      <c r="BI24" s="27">
        <v>0.27390541828182802</v>
      </c>
      <c r="BJ24" s="27">
        <v>0.52815188864454299</v>
      </c>
      <c r="BK24" s="27">
        <v>1090.7417670909399</v>
      </c>
      <c r="BL24" s="27">
        <v>0.59456910938121699</v>
      </c>
      <c r="BM24" s="27">
        <v>58.280763511878703</v>
      </c>
      <c r="BN24" s="27">
        <v>11.088898757960701</v>
      </c>
      <c r="BO24" s="27">
        <v>2.5160283938464199</v>
      </c>
      <c r="BP24" s="27">
        <v>145.53837098886299</v>
      </c>
      <c r="BQ24" s="27">
        <v>10.667390446279899</v>
      </c>
      <c r="BR24" s="27">
        <v>190.341101369065</v>
      </c>
      <c r="BS24" s="27">
        <v>200.43305379274599</v>
      </c>
      <c r="BT24" s="27">
        <v>7.7852918962044502</v>
      </c>
      <c r="BU24" s="27">
        <v>17888.5428917606</v>
      </c>
      <c r="BV24" s="27">
        <v>80.032134925653594</v>
      </c>
      <c r="BW24" s="27">
        <v>426.43773212222402</v>
      </c>
      <c r="BX24" s="27">
        <v>0</v>
      </c>
      <c r="BY24" s="27">
        <v>61.330727909811699</v>
      </c>
      <c r="BZ24" s="27">
        <v>0.43961446148248401</v>
      </c>
      <c r="CA24" s="27">
        <v>535.33951982004498</v>
      </c>
      <c r="CB24" s="27">
        <v>189.22422412644201</v>
      </c>
      <c r="CC24" s="50"/>
      <c r="CD24" s="24">
        <f t="shared" si="0"/>
        <v>4.7891248132378119E-4</v>
      </c>
      <c r="CE24" s="24">
        <f t="shared" si="1"/>
        <v>4.8311215232195562E-4</v>
      </c>
      <c r="CF24" s="24">
        <f t="shared" si="2"/>
        <v>4.193271432980766E-3</v>
      </c>
      <c r="CG24" s="24">
        <f t="shared" si="3"/>
        <v>2.3310588007394956E-4</v>
      </c>
      <c r="CH24" s="24">
        <f t="shared" si="4"/>
        <v>2.3661817771410788E-4</v>
      </c>
      <c r="CI24" s="24">
        <f t="shared" si="5"/>
        <v>6.8370823968626074E-4</v>
      </c>
      <c r="CJ24" s="24">
        <f t="shared" si="6"/>
        <v>2.95788911084095E-4</v>
      </c>
      <c r="CK24" s="72">
        <f t="shared" si="7"/>
        <v>-1</v>
      </c>
      <c r="CL24" s="72">
        <f t="shared" si="8"/>
        <v>0.29744425287418935</v>
      </c>
      <c r="CM24" s="24" t="str">
        <f t="shared" si="9"/>
        <v/>
      </c>
      <c r="CN24" s="72">
        <f t="shared" si="10"/>
        <v>-0.36437830965472778</v>
      </c>
      <c r="CO24" s="24">
        <f t="shared" si="11"/>
        <v>7.6780679142615432E-4</v>
      </c>
      <c r="CP24" s="72" t="str">
        <f t="shared" si="12"/>
        <v/>
      </c>
      <c r="CQ24" s="86">
        <f t="shared" si="14"/>
        <v>8.8861231138318572E-4</v>
      </c>
      <c r="CR24" s="86">
        <f t="shared" si="15"/>
        <v>2.4385880831380634E-5</v>
      </c>
      <c r="CS24" s="72">
        <f t="shared" si="13"/>
        <v>-1</v>
      </c>
    </row>
    <row r="25" spans="1:97" x14ac:dyDescent="0.3">
      <c r="A25" s="29" t="s">
        <v>24</v>
      </c>
      <c r="B25" s="82">
        <v>12983.568609</v>
      </c>
      <c r="C25" s="82">
        <v>349.14863115000003</v>
      </c>
      <c r="D25" s="82">
        <v>16521.922999999999</v>
      </c>
      <c r="E25" s="82">
        <v>1350.5652081999999</v>
      </c>
      <c r="F25" s="82">
        <v>963.69299475000003</v>
      </c>
      <c r="G25" s="82">
        <v>3474.634</v>
      </c>
      <c r="H25" s="82">
        <v>467.71352055</v>
      </c>
      <c r="I25" s="83">
        <v>8.1370602985999998</v>
      </c>
      <c r="J25" s="83">
        <v>9.2699417306999994</v>
      </c>
      <c r="K25" s="82"/>
      <c r="L25" s="83">
        <v>97.698909697000005</v>
      </c>
      <c r="M25" s="82">
        <v>282.46131500000001</v>
      </c>
      <c r="N25" s="83">
        <v>35.610500000000002</v>
      </c>
      <c r="O25" s="82">
        <v>1.8170746820000001</v>
      </c>
      <c r="P25" s="82">
        <v>5.9528672400000003E-2</v>
      </c>
      <c r="Q25" s="83">
        <v>1.1200659738000001</v>
      </c>
      <c r="R25" s="27"/>
      <c r="S25" s="27" t="s">
        <v>24</v>
      </c>
      <c r="T25" s="27">
        <v>2.8923082394357298</v>
      </c>
      <c r="U25" s="100">
        <v>1.8182206146800901</v>
      </c>
      <c r="V25" s="27">
        <v>2.7304201429543702</v>
      </c>
      <c r="W25" s="27">
        <v>2.6979189598487601</v>
      </c>
      <c r="X25" s="27">
        <v>1.04424629219382</v>
      </c>
      <c r="Y25" s="27">
        <v>9.3411072806198092</v>
      </c>
      <c r="Z25" s="100">
        <v>5.9528598970264003E-2</v>
      </c>
      <c r="AA25" s="27">
        <v>753.84074247561796</v>
      </c>
      <c r="AB25" s="27">
        <v>0</v>
      </c>
      <c r="AC25" s="27">
        <v>12989.172186015699</v>
      </c>
      <c r="AD25" s="27">
        <v>7.5083728504382501</v>
      </c>
      <c r="AE25" s="27">
        <v>24.2931875761501</v>
      </c>
      <c r="AF25" s="27">
        <v>1.0142012131745499</v>
      </c>
      <c r="AG25" s="27">
        <v>5.7153301641298198</v>
      </c>
      <c r="AH25" s="27">
        <v>263.38281843431099</v>
      </c>
      <c r="AI25" s="27">
        <v>263.38281843431099</v>
      </c>
      <c r="AJ25" s="27">
        <v>282.57437246255603</v>
      </c>
      <c r="AK25" s="27">
        <v>0</v>
      </c>
      <c r="AL25" s="27">
        <v>2.0623086003463502</v>
      </c>
      <c r="AM25" s="27">
        <v>0.22421089978926001</v>
      </c>
      <c r="AN25" s="27">
        <v>0.92056088002557401</v>
      </c>
      <c r="AO25" s="27">
        <v>22.603324834988399</v>
      </c>
      <c r="AP25" s="27">
        <v>0.56015849167086296</v>
      </c>
      <c r="AQ25" s="27">
        <v>349.148312669929</v>
      </c>
      <c r="AR25" s="27">
        <v>0</v>
      </c>
      <c r="AS25" s="27">
        <v>14773.0379459621</v>
      </c>
      <c r="AT25" s="27">
        <v>1641.44916859359</v>
      </c>
      <c r="AU25" s="27">
        <v>16414.487114555701</v>
      </c>
      <c r="AV25" s="27">
        <v>0.36355516546403299</v>
      </c>
      <c r="AW25" s="27">
        <v>6.7853960166344196</v>
      </c>
      <c r="AX25" s="27">
        <v>15.6081434133486</v>
      </c>
      <c r="AY25" s="27">
        <v>52.094554397970199</v>
      </c>
      <c r="AZ25" s="27">
        <v>12.1988728307561</v>
      </c>
      <c r="BA25" s="27">
        <v>16.2542477667273</v>
      </c>
      <c r="BB25" s="27">
        <v>33.138705230287002</v>
      </c>
      <c r="BC25" s="27">
        <v>9.1152671387940707</v>
      </c>
      <c r="BD25" s="27">
        <v>2.29917401963215</v>
      </c>
      <c r="BE25" s="27">
        <v>13.2681858236043</v>
      </c>
      <c r="BF25" s="27">
        <v>1351.8898224407601</v>
      </c>
      <c r="BG25" s="27">
        <v>964.90055100341601</v>
      </c>
      <c r="BH25" s="27">
        <v>386.98927143734801</v>
      </c>
      <c r="BI25" s="27">
        <v>9.6404307831368705E-2</v>
      </c>
      <c r="BJ25" s="27">
        <v>8.0456413498900398E-2</v>
      </c>
      <c r="BK25" s="27">
        <v>292.00661468886699</v>
      </c>
      <c r="BL25" s="27">
        <v>107.888316605764</v>
      </c>
      <c r="BM25" s="27">
        <v>41.097018645751398</v>
      </c>
      <c r="BN25" s="27">
        <v>10.505430903674499</v>
      </c>
      <c r="BO25" s="27">
        <v>4.70102034745514</v>
      </c>
      <c r="BP25" s="27">
        <v>102.75434576261701</v>
      </c>
      <c r="BQ25" s="27">
        <v>8.6776233039663797</v>
      </c>
      <c r="BR25" s="27">
        <v>27.743547099671598</v>
      </c>
      <c r="BS25" s="27">
        <v>275.09418886142799</v>
      </c>
      <c r="BT25" s="27">
        <v>1.0506111437060699</v>
      </c>
      <c r="BU25" s="27">
        <v>3412.23731250837</v>
      </c>
      <c r="BV25" s="27">
        <v>34.355271004901098</v>
      </c>
      <c r="BW25" s="27">
        <v>83.748312546680097</v>
      </c>
      <c r="BX25" s="27">
        <v>7.2375284467272198</v>
      </c>
      <c r="BY25" s="27">
        <v>16.1853847241496</v>
      </c>
      <c r="BZ25" s="27">
        <v>15.8109724813286</v>
      </c>
      <c r="CA25" s="27">
        <v>467.94311437309801</v>
      </c>
      <c r="CB25" s="27">
        <v>29.151775494813901</v>
      </c>
      <c r="CC25" s="50"/>
      <c r="CD25" s="24">
        <f t="shared" si="0"/>
        <v>4.3158989523228979E-4</v>
      </c>
      <c r="CE25" s="24">
        <f t="shared" si="1"/>
        <v>-9.1216187782576831E-7</v>
      </c>
      <c r="CF25" s="24">
        <f t="shared" si="2"/>
        <v>-6.5026259621412136E-3</v>
      </c>
      <c r="CG25" s="24">
        <f t="shared" si="3"/>
        <v>9.807851059080643E-4</v>
      </c>
      <c r="CH25" s="24">
        <f t="shared" si="4"/>
        <v>1.2530507744629292E-3</v>
      </c>
      <c r="CI25" s="24">
        <f t="shared" si="5"/>
        <v>-1.7957772672353409E-2</v>
      </c>
      <c r="CJ25" s="24">
        <f t="shared" si="6"/>
        <v>4.908855806178685E-4</v>
      </c>
      <c r="CK25" s="72">
        <f t="shared" si="7"/>
        <v>-0.66844058408748142</v>
      </c>
      <c r="CL25" s="72">
        <f t="shared" si="8"/>
        <v>7.6770223575543363E-3</v>
      </c>
      <c r="CM25" s="24" t="str">
        <f t="shared" si="9"/>
        <v/>
      </c>
      <c r="CN25" s="72">
        <f t="shared" si="10"/>
        <v>1.6958624129087754</v>
      </c>
      <c r="CO25" s="24">
        <f t="shared" si="11"/>
        <v>4.002582178590167E-4</v>
      </c>
      <c r="CP25" s="72">
        <f t="shared" si="12"/>
        <v>-0.3652623570298536</v>
      </c>
      <c r="CQ25" s="86">
        <f t="shared" si="14"/>
        <v>6.306469907052507E-4</v>
      </c>
      <c r="CR25" s="86">
        <f t="shared" si="15"/>
        <v>-1.2335187908540844E-6</v>
      </c>
      <c r="CS25" s="72">
        <f t="shared" si="13"/>
        <v>-0.49988794876927012</v>
      </c>
    </row>
    <row r="26" spans="1:97" x14ac:dyDescent="0.3">
      <c r="A26" s="29" t="s">
        <v>25</v>
      </c>
      <c r="B26" s="82">
        <v>17670.005300000001</v>
      </c>
      <c r="C26" s="82">
        <v>149.92119245000001</v>
      </c>
      <c r="D26" s="82">
        <v>57128.882299999997</v>
      </c>
      <c r="E26" s="82">
        <v>6162.1078920999998</v>
      </c>
      <c r="F26" s="82">
        <v>4376.3185770999999</v>
      </c>
      <c r="G26" s="82">
        <v>99879.821299999996</v>
      </c>
      <c r="H26" s="82">
        <v>1199.4202</v>
      </c>
      <c r="I26" s="83">
        <v>8.4422470350999994</v>
      </c>
      <c r="J26" s="83">
        <v>12.115650670999999</v>
      </c>
      <c r="K26" s="82"/>
      <c r="L26" s="83">
        <v>12.916746767999999</v>
      </c>
      <c r="M26" s="82">
        <v>55.612126050000001</v>
      </c>
      <c r="N26" s="83"/>
      <c r="O26" s="82">
        <v>5.0484046984999997</v>
      </c>
      <c r="P26" s="82">
        <v>7.1455612999999996E-3</v>
      </c>
      <c r="Q26" s="83">
        <v>0.1780248025</v>
      </c>
      <c r="R26" s="27"/>
      <c r="S26" s="27" t="s">
        <v>25</v>
      </c>
      <c r="T26" s="27">
        <v>0</v>
      </c>
      <c r="U26" s="100">
        <v>5.04840056335195</v>
      </c>
      <c r="V26" s="27">
        <v>8.6133506790341693E-2</v>
      </c>
      <c r="W26" s="27">
        <v>8.6133506790341693E-2</v>
      </c>
      <c r="X26" s="27">
        <v>3.47146634012091E-2</v>
      </c>
      <c r="Y26" s="27">
        <v>1.7550538269218701</v>
      </c>
      <c r="Z26" s="100">
        <v>7.1455299855249996E-3</v>
      </c>
      <c r="AA26" s="27">
        <v>465.79143338886502</v>
      </c>
      <c r="AB26" s="27">
        <v>0</v>
      </c>
      <c r="AC26" s="27">
        <v>17670.2953653082</v>
      </c>
      <c r="AD26" s="27">
        <v>2.2377610802021599</v>
      </c>
      <c r="AE26" s="27">
        <v>62.839457983686202</v>
      </c>
      <c r="AF26" s="27">
        <v>1.0876568387435801</v>
      </c>
      <c r="AG26" s="27">
        <v>0</v>
      </c>
      <c r="AH26" s="27">
        <v>102.64980657452</v>
      </c>
      <c r="AI26" s="27">
        <v>102.64980657452</v>
      </c>
      <c r="AJ26" s="27">
        <v>55.614358932546097</v>
      </c>
      <c r="AK26" s="27">
        <v>0</v>
      </c>
      <c r="AL26" s="27">
        <v>17.6594414889353</v>
      </c>
      <c r="AM26" s="27">
        <v>0</v>
      </c>
      <c r="AN26" s="27">
        <v>0</v>
      </c>
      <c r="AO26" s="27">
        <v>0</v>
      </c>
      <c r="AP26" s="27">
        <v>0</v>
      </c>
      <c r="AQ26" s="27">
        <v>149.92687392970399</v>
      </c>
      <c r="AR26" s="27">
        <v>0</v>
      </c>
      <c r="AS26" s="27">
        <v>51669.768579754702</v>
      </c>
      <c r="AT26" s="27">
        <v>5741.0854826475997</v>
      </c>
      <c r="AU26" s="27">
        <v>57410.854062402301</v>
      </c>
      <c r="AV26" s="27">
        <v>0</v>
      </c>
      <c r="AW26" s="27">
        <v>33.991823806026602</v>
      </c>
      <c r="AX26" s="27">
        <v>252.87813136447201</v>
      </c>
      <c r="AY26" s="27">
        <v>328.99665111364499</v>
      </c>
      <c r="AZ26" s="27">
        <v>147.06397830931101</v>
      </c>
      <c r="BA26" s="27">
        <v>6.8698226406295602</v>
      </c>
      <c r="BB26" s="27">
        <v>192.698353783296</v>
      </c>
      <c r="BC26" s="27">
        <v>125.496374448628</v>
      </c>
      <c r="BD26" s="27">
        <v>0</v>
      </c>
      <c r="BE26" s="27">
        <v>20.144721471591701</v>
      </c>
      <c r="BF26" s="27">
        <v>6162.2595009215102</v>
      </c>
      <c r="BG26" s="27">
        <v>4376.4571874449302</v>
      </c>
      <c r="BH26" s="27">
        <v>1785.8023134765799</v>
      </c>
      <c r="BI26" s="27">
        <v>0</v>
      </c>
      <c r="BJ26" s="27">
        <v>1.1951800849282199</v>
      </c>
      <c r="BK26" s="27">
        <v>2471.64419341041</v>
      </c>
      <c r="BL26" s="27">
        <v>0</v>
      </c>
      <c r="BM26" s="27">
        <v>81.5508126222268</v>
      </c>
      <c r="BN26" s="27">
        <v>21.472594065149799</v>
      </c>
      <c r="BO26" s="27">
        <v>6.0626573477702204</v>
      </c>
      <c r="BP26" s="27">
        <v>203.376127694502</v>
      </c>
      <c r="BQ26" s="27">
        <v>28.936194719168899</v>
      </c>
      <c r="BR26" s="27">
        <v>383.60946904034699</v>
      </c>
      <c r="BS26" s="27">
        <v>444.20358679097802</v>
      </c>
      <c r="BT26" s="27">
        <v>18.1911843706885</v>
      </c>
      <c r="BU26" s="27">
        <v>99728.344812292198</v>
      </c>
      <c r="BV26" s="27">
        <v>213.73081268048901</v>
      </c>
      <c r="BW26" s="27">
        <v>2442.0276953073699</v>
      </c>
      <c r="BX26" s="27">
        <v>0</v>
      </c>
      <c r="BY26" s="27">
        <v>167.142162606819</v>
      </c>
      <c r="BZ26" s="27">
        <v>5.88316338226842E-2</v>
      </c>
      <c r="CA26" s="27">
        <v>1199.49478800409</v>
      </c>
      <c r="CB26" s="27">
        <v>518.18769347540001</v>
      </c>
      <c r="CC26" s="50"/>
      <c r="CD26" s="24">
        <f t="shared" si="0"/>
        <v>1.6415688805690435E-5</v>
      </c>
      <c r="CE26" s="24">
        <f t="shared" si="1"/>
        <v>3.7896441531275887E-5</v>
      </c>
      <c r="CF26" s="24">
        <f t="shared" si="2"/>
        <v>4.9357129187577913E-3</v>
      </c>
      <c r="CG26" s="24">
        <f t="shared" si="3"/>
        <v>2.4603402628615945E-5</v>
      </c>
      <c r="CH26" s="24">
        <f t="shared" si="4"/>
        <v>3.1672818714727982E-5</v>
      </c>
      <c r="CI26" s="24">
        <f t="shared" si="5"/>
        <v>-1.516587492210479E-3</v>
      </c>
      <c r="CJ26" s="24">
        <f t="shared" si="6"/>
        <v>6.2186716623537344E-5</v>
      </c>
      <c r="CK26" s="72">
        <f t="shared" si="7"/>
        <v>-0.98979732452364544</v>
      </c>
      <c r="CL26" s="72">
        <f t="shared" si="8"/>
        <v>-0.85514159539753287</v>
      </c>
      <c r="CM26" s="24" t="str">
        <f t="shared" si="9"/>
        <v/>
      </c>
      <c r="CN26" s="72">
        <f t="shared" si="10"/>
        <v>6.9470325166415003</v>
      </c>
      <c r="CO26" s="24">
        <f t="shared" si="11"/>
        <v>4.0151001313786193E-5</v>
      </c>
      <c r="CP26" s="72" t="str">
        <f t="shared" si="12"/>
        <v/>
      </c>
      <c r="CQ26" s="86">
        <f t="shared" si="14"/>
        <v>-8.1909995270070044E-7</v>
      </c>
      <c r="CR26" s="86">
        <f t="shared" si="15"/>
        <v>-4.3823674145826709E-6</v>
      </c>
      <c r="CS26" s="72">
        <f t="shared" si="13"/>
        <v>-1</v>
      </c>
    </row>
    <row r="27" spans="1:97" x14ac:dyDescent="0.3">
      <c r="A27" s="29" t="s">
        <v>26</v>
      </c>
      <c r="B27" s="82">
        <v>2364.9308999999998</v>
      </c>
      <c r="C27" s="82">
        <v>0.54362790000000005</v>
      </c>
      <c r="D27" s="82">
        <v>15103.711600000001</v>
      </c>
      <c r="E27" s="82">
        <v>2130.3393999999998</v>
      </c>
      <c r="F27" s="82">
        <v>1736.1532999999999</v>
      </c>
      <c r="G27" s="82">
        <v>11370.1931</v>
      </c>
      <c r="H27" s="82">
        <v>331.89690000000002</v>
      </c>
      <c r="I27" s="83">
        <v>2.6558616172999998</v>
      </c>
      <c r="J27" s="83">
        <v>6.0421009870000004</v>
      </c>
      <c r="K27" s="82"/>
      <c r="L27" s="83">
        <v>1.3135817195999999</v>
      </c>
      <c r="M27" s="82">
        <v>0.44337565000000001</v>
      </c>
      <c r="N27" s="83"/>
      <c r="O27" s="82">
        <v>1.3515106322999999</v>
      </c>
      <c r="P27" s="82">
        <v>1.5591899999999999E-5</v>
      </c>
      <c r="Q27" s="83">
        <v>3.3322687E-3</v>
      </c>
      <c r="R27" s="27"/>
      <c r="S27" s="27" t="s">
        <v>26</v>
      </c>
      <c r="T27" s="27">
        <v>0</v>
      </c>
      <c r="U27" s="100">
        <v>1.3515104550477099</v>
      </c>
      <c r="V27" s="27">
        <v>0</v>
      </c>
      <c r="W27" s="27">
        <v>0</v>
      </c>
      <c r="X27" s="27">
        <v>0</v>
      </c>
      <c r="Y27" s="27">
        <v>1.2392517985760301</v>
      </c>
      <c r="Z27" s="100">
        <v>1.5591180004625199E-5</v>
      </c>
      <c r="AA27" s="27">
        <v>72.083461236408297</v>
      </c>
      <c r="AB27" s="27">
        <v>0</v>
      </c>
      <c r="AC27" s="27">
        <v>2365.0860236328999</v>
      </c>
      <c r="AD27" s="27">
        <v>7.6311841305577497</v>
      </c>
      <c r="AE27" s="27">
        <v>8.5394735344155794</v>
      </c>
      <c r="AF27" s="27">
        <v>0.52179096850807805</v>
      </c>
      <c r="AG27" s="27">
        <v>0</v>
      </c>
      <c r="AH27" s="27">
        <v>7.7916701266409998</v>
      </c>
      <c r="AI27" s="27">
        <v>7.7916701266409998</v>
      </c>
      <c r="AJ27" s="27">
        <v>0.44337615879230702</v>
      </c>
      <c r="AK27" s="27">
        <v>0</v>
      </c>
      <c r="AL27" s="27">
        <v>4.93758723636524</v>
      </c>
      <c r="AM27" s="27">
        <v>0</v>
      </c>
      <c r="AN27" s="27">
        <v>0</v>
      </c>
      <c r="AO27" s="27">
        <v>0</v>
      </c>
      <c r="AP27" s="27">
        <v>0</v>
      </c>
      <c r="AQ27" s="27">
        <v>0.54362744528062001</v>
      </c>
      <c r="AR27" s="27">
        <v>0</v>
      </c>
      <c r="AS27" s="27">
        <v>14237.175303383599</v>
      </c>
      <c r="AT27" s="27">
        <v>1581.90809464108</v>
      </c>
      <c r="AU27" s="27">
        <v>15819.083398024701</v>
      </c>
      <c r="AV27" s="27">
        <v>0</v>
      </c>
      <c r="AW27" s="27">
        <v>9.2174144908370401</v>
      </c>
      <c r="AX27" s="27">
        <v>101.310657617701</v>
      </c>
      <c r="AY27" s="27">
        <v>92.824498375303705</v>
      </c>
      <c r="AZ27" s="27">
        <v>64.604983446242102</v>
      </c>
      <c r="BA27" s="27">
        <v>1.77404244178148</v>
      </c>
      <c r="BB27" s="27">
        <v>73.533626818897005</v>
      </c>
      <c r="BC27" s="27">
        <v>50.2843711186025</v>
      </c>
      <c r="BD27" s="27">
        <v>0</v>
      </c>
      <c r="BE27" s="27">
        <v>8.0210236925584901</v>
      </c>
      <c r="BF27" s="27">
        <v>2130.3909753091102</v>
      </c>
      <c r="BG27" s="27">
        <v>1736.1888151323001</v>
      </c>
      <c r="BH27" s="27">
        <v>394.20216017681003</v>
      </c>
      <c r="BI27" s="27">
        <v>0.47439860667890199</v>
      </c>
      <c r="BJ27" s="27">
        <v>0.48430665266731698</v>
      </c>
      <c r="BK27" s="27">
        <v>982.29935153870895</v>
      </c>
      <c r="BL27" s="27">
        <v>9.3403668490991396E-2</v>
      </c>
      <c r="BM27" s="27">
        <v>31.022123257083202</v>
      </c>
      <c r="BN27" s="27">
        <v>7.0835207508280202</v>
      </c>
      <c r="BO27" s="27">
        <v>1.7283988995058901</v>
      </c>
      <c r="BP27" s="27">
        <v>77.303423200887806</v>
      </c>
      <c r="BQ27" s="27">
        <v>5.8950956372444399</v>
      </c>
      <c r="BR27" s="27">
        <v>153.53236517427601</v>
      </c>
      <c r="BS27" s="27">
        <v>175.133079171681</v>
      </c>
      <c r="BT27" s="27">
        <v>7.5057390757122304</v>
      </c>
      <c r="BU27" s="27">
        <v>11951.303503536999</v>
      </c>
      <c r="BV27" s="27">
        <v>60.624927232357003</v>
      </c>
      <c r="BW27" s="27">
        <v>249.65845744142601</v>
      </c>
      <c r="BX27" s="27">
        <v>0</v>
      </c>
      <c r="BY27" s="27">
        <v>49.309283205773198</v>
      </c>
      <c r="BZ27" s="27">
        <v>0</v>
      </c>
      <c r="CA27" s="27">
        <v>331.92492413701001</v>
      </c>
      <c r="CB27" s="27">
        <v>153.54000090523999</v>
      </c>
      <c r="CC27" s="50"/>
      <c r="CD27" s="24">
        <f t="shared" si="0"/>
        <v>6.5593304607794588E-5</v>
      </c>
      <c r="CE27" s="24">
        <f t="shared" si="1"/>
        <v>-8.3645335355047818E-7</v>
      </c>
      <c r="CF27" s="24">
        <f t="shared" si="2"/>
        <v>4.7363973635771765E-2</v>
      </c>
      <c r="CG27" s="24">
        <f t="shared" si="3"/>
        <v>2.4209902473932612E-5</v>
      </c>
      <c r="CH27" s="24">
        <f t="shared" si="4"/>
        <v>2.045621910238785E-5</v>
      </c>
      <c r="CI27" s="24">
        <f t="shared" si="5"/>
        <v>5.1108226432583538E-2</v>
      </c>
      <c r="CJ27" s="24">
        <f t="shared" si="6"/>
        <v>8.4436272258020344E-5</v>
      </c>
      <c r="CK27" s="72">
        <f t="shared" si="7"/>
        <v>-1</v>
      </c>
      <c r="CL27" s="72">
        <f t="shared" si="8"/>
        <v>-0.79489720525321128</v>
      </c>
      <c r="CM27" s="24" t="str">
        <f t="shared" si="9"/>
        <v/>
      </c>
      <c r="CN27" s="72">
        <f t="shared" si="10"/>
        <v>4.9316219237685868</v>
      </c>
      <c r="CO27" s="24">
        <f t="shared" si="11"/>
        <v>1.1475422861132647E-6</v>
      </c>
      <c r="CP27" s="72" t="str">
        <f t="shared" si="12"/>
        <v/>
      </c>
      <c r="CQ27" s="86">
        <f t="shared" si="14"/>
        <v>-1.3115123604699253E-7</v>
      </c>
      <c r="CR27" s="86">
        <f t="shared" si="15"/>
        <v>-4.6177526459241939E-5</v>
      </c>
      <c r="CS27" s="72">
        <f t="shared" si="13"/>
        <v>-1</v>
      </c>
    </row>
    <row r="28" spans="1:97" x14ac:dyDescent="0.3">
      <c r="A28" s="29" t="s">
        <v>27</v>
      </c>
      <c r="B28" s="82">
        <v>11973.249688</v>
      </c>
      <c r="C28" s="82">
        <v>504.86010060000001</v>
      </c>
      <c r="D28" s="82">
        <v>20589.963473</v>
      </c>
      <c r="E28" s="82">
        <v>898.93597434000003</v>
      </c>
      <c r="F28" s="82">
        <v>430.88980906</v>
      </c>
      <c r="G28" s="82">
        <v>51767.587757000001</v>
      </c>
      <c r="H28" s="82">
        <v>406.59576779999998</v>
      </c>
      <c r="I28" s="83">
        <v>2.7448435779000002</v>
      </c>
      <c r="J28" s="83">
        <v>2.1470086517999998</v>
      </c>
      <c r="K28" s="82"/>
      <c r="L28" s="83">
        <v>1.2698830392</v>
      </c>
      <c r="M28" s="82">
        <v>54.982089999999999</v>
      </c>
      <c r="N28" s="83"/>
      <c r="O28" s="82">
        <v>1.3827336116</v>
      </c>
      <c r="P28" s="82"/>
      <c r="Q28" s="83">
        <v>0.91395863639999997</v>
      </c>
      <c r="R28" s="27"/>
      <c r="S28" s="27" t="s">
        <v>27</v>
      </c>
      <c r="T28" s="27">
        <v>4.3324399167802202E-2</v>
      </c>
      <c r="U28" s="100">
        <v>1.38273275336695</v>
      </c>
      <c r="V28" s="27">
        <v>1.2912475532900899E-4</v>
      </c>
      <c r="W28" s="27">
        <v>1.2912475532900899E-4</v>
      </c>
      <c r="X28" s="27">
        <v>5.20405376476053E-5</v>
      </c>
      <c r="Y28" s="27">
        <v>0.456571673121</v>
      </c>
      <c r="Z28" s="100">
        <v>0</v>
      </c>
      <c r="AA28" s="27">
        <v>9.9789535489770191</v>
      </c>
      <c r="AB28" s="27">
        <v>0</v>
      </c>
      <c r="AC28" s="27">
        <v>11973.5450651171</v>
      </c>
      <c r="AD28" s="27">
        <v>1.05131400533645</v>
      </c>
      <c r="AE28" s="27">
        <v>8.6694616937487101</v>
      </c>
      <c r="AF28" s="27">
        <v>0.41423975133810298</v>
      </c>
      <c r="AG28" s="27">
        <v>0</v>
      </c>
      <c r="AH28" s="27">
        <v>3.3411502473484598</v>
      </c>
      <c r="AI28" s="27">
        <v>3.3411502473484598</v>
      </c>
      <c r="AJ28" s="27">
        <v>54.9820471540909</v>
      </c>
      <c r="AK28" s="27">
        <v>0</v>
      </c>
      <c r="AL28" s="27">
        <v>6.53514380629837</v>
      </c>
      <c r="AM28" s="27">
        <v>0</v>
      </c>
      <c r="AN28" s="27">
        <v>2.7479295941918E-4</v>
      </c>
      <c r="AO28" s="27">
        <v>3.2764146368429599E-3</v>
      </c>
      <c r="AP28" s="27">
        <v>0</v>
      </c>
      <c r="AQ28" s="27">
        <v>504.96266445495598</v>
      </c>
      <c r="AR28" s="27">
        <v>0</v>
      </c>
      <c r="AS28" s="27">
        <v>18644.253502797299</v>
      </c>
      <c r="AT28" s="27">
        <v>2071.5845426053402</v>
      </c>
      <c r="AU28" s="27">
        <v>20715.838045402601</v>
      </c>
      <c r="AV28" s="27">
        <v>0</v>
      </c>
      <c r="AW28" s="27">
        <v>12.0550761073725</v>
      </c>
      <c r="AX28" s="27">
        <v>23.224344539234</v>
      </c>
      <c r="AY28" s="27">
        <v>118.94493217218699</v>
      </c>
      <c r="AZ28" s="27">
        <v>13.455926487657599</v>
      </c>
      <c r="BA28" s="27">
        <v>0.401902239642634</v>
      </c>
      <c r="BB28" s="27">
        <v>18.021994676381901</v>
      </c>
      <c r="BC28" s="27">
        <v>11.426346161898101</v>
      </c>
      <c r="BD28" s="27">
        <v>0.922799588793903</v>
      </c>
      <c r="BE28" s="27">
        <v>1.8241931146068799</v>
      </c>
      <c r="BF28" s="27">
        <v>899.07555059820095</v>
      </c>
      <c r="BG28" s="27">
        <v>430.96377609935701</v>
      </c>
      <c r="BH28" s="27">
        <v>468.11177449884298</v>
      </c>
      <c r="BI28" s="27">
        <v>0</v>
      </c>
      <c r="BJ28" s="27">
        <v>0.11011206506480201</v>
      </c>
      <c r="BK28" s="27">
        <v>254.010478189796</v>
      </c>
      <c r="BL28" s="27">
        <v>0</v>
      </c>
      <c r="BM28" s="27">
        <v>6.9624946201776696</v>
      </c>
      <c r="BN28" s="27">
        <v>1.5996836427622401</v>
      </c>
      <c r="BO28" s="27">
        <v>0.45774521285342301</v>
      </c>
      <c r="BP28" s="27">
        <v>17.402898945322299</v>
      </c>
      <c r="BQ28" s="27">
        <v>7.4252849292848699</v>
      </c>
      <c r="BR28" s="27">
        <v>35.124150875068302</v>
      </c>
      <c r="BS28" s="27">
        <v>44.342671103650098</v>
      </c>
      <c r="BT28" s="27">
        <v>1.6760346364472301</v>
      </c>
      <c r="BU28" s="27">
        <v>51762.172430936902</v>
      </c>
      <c r="BV28" s="27">
        <v>77.875999019525395</v>
      </c>
      <c r="BW28" s="27">
        <v>1255.8458249535499</v>
      </c>
      <c r="BX28" s="27">
        <v>0</v>
      </c>
      <c r="BY28" s="27">
        <v>62.697932134743503</v>
      </c>
      <c r="BZ28" s="27">
        <v>5.2523987725048901E-3</v>
      </c>
      <c r="CA28" s="27">
        <v>406.60110567976102</v>
      </c>
      <c r="CB28" s="27">
        <v>194.93135584786901</v>
      </c>
      <c r="CC28" s="50"/>
      <c r="CD28" s="24">
        <f t="shared" si="0"/>
        <v>2.4669753391651921E-5</v>
      </c>
      <c r="CE28" s="24">
        <f t="shared" si="1"/>
        <v>2.0315302166695805E-4</v>
      </c>
      <c r="CF28" s="24">
        <f t="shared" si="2"/>
        <v>6.1133946433495545E-3</v>
      </c>
      <c r="CG28" s="24">
        <f t="shared" si="3"/>
        <v>1.5526829739280978E-4</v>
      </c>
      <c r="CH28" s="24">
        <f t="shared" si="4"/>
        <v>1.7166114816770061E-4</v>
      </c>
      <c r="CI28" s="24">
        <f t="shared" si="5"/>
        <v>-1.0460842967068601E-4</v>
      </c>
      <c r="CJ28" s="24">
        <f t="shared" si="6"/>
        <v>1.3128222632334779E-5</v>
      </c>
      <c r="CK28" s="72">
        <f t="shared" si="7"/>
        <v>-0.99995295733557688</v>
      </c>
      <c r="CL28" s="72">
        <f t="shared" si="8"/>
        <v>-0.78734521039856009</v>
      </c>
      <c r="CM28" s="24" t="str">
        <f t="shared" si="9"/>
        <v/>
      </c>
      <c r="CN28" s="72">
        <f t="shared" si="10"/>
        <v>1.6310692750517524</v>
      </c>
      <c r="CO28" s="24">
        <f t="shared" si="11"/>
        <v>-7.7927028782924578E-7</v>
      </c>
      <c r="CP28" s="72" t="str">
        <f t="shared" si="12"/>
        <v/>
      </c>
      <c r="CQ28" s="86">
        <f t="shared" si="14"/>
        <v>-6.2067851881289174E-7</v>
      </c>
      <c r="CR28" s="86" t="str">
        <f t="shared" si="15"/>
        <v/>
      </c>
      <c r="CS28" s="72">
        <f t="shared" si="13"/>
        <v>-1</v>
      </c>
    </row>
    <row r="29" spans="1:97" x14ac:dyDescent="0.3">
      <c r="A29" s="29" t="s">
        <v>28</v>
      </c>
      <c r="B29" s="82">
        <v>6632.6921499999999</v>
      </c>
      <c r="C29" s="82">
        <v>448.967287</v>
      </c>
      <c r="D29" s="82">
        <v>3898.3785899999998</v>
      </c>
      <c r="E29" s="82">
        <v>1088.694843</v>
      </c>
      <c r="F29" s="82">
        <v>974.75347099999999</v>
      </c>
      <c r="G29" s="82">
        <v>2733.5849748000001</v>
      </c>
      <c r="H29" s="82">
        <v>490.90769699999998</v>
      </c>
      <c r="I29" s="83">
        <v>6.9471787213000002</v>
      </c>
      <c r="J29" s="83">
        <v>2.6669556817000002</v>
      </c>
      <c r="K29" s="82"/>
      <c r="L29" s="83">
        <v>106.49958829000001</v>
      </c>
      <c r="M29" s="82">
        <v>175.57568499999999</v>
      </c>
      <c r="N29" s="83"/>
      <c r="O29" s="82">
        <v>1.2868256508</v>
      </c>
      <c r="P29" s="82">
        <v>2.1008683E-2</v>
      </c>
      <c r="Q29" s="83">
        <v>0.2322805782</v>
      </c>
      <c r="R29" s="27"/>
      <c r="S29" s="27" t="s">
        <v>28</v>
      </c>
      <c r="T29" s="27">
        <v>0</v>
      </c>
      <c r="U29" s="100">
        <v>1.2873626155206599</v>
      </c>
      <c r="V29" s="27">
        <v>0</v>
      </c>
      <c r="W29" s="27">
        <v>0</v>
      </c>
      <c r="X29" s="27">
        <v>0</v>
      </c>
      <c r="Y29" s="27">
        <v>7.4194671755163197</v>
      </c>
      <c r="Z29" s="100">
        <v>2.1008801971265399E-2</v>
      </c>
      <c r="AA29" s="27">
        <v>1034.4279865573201</v>
      </c>
      <c r="AB29" s="27">
        <v>0</v>
      </c>
      <c r="AC29" s="27">
        <v>6632.9620759154504</v>
      </c>
      <c r="AD29" s="27">
        <v>0</v>
      </c>
      <c r="AE29" s="27">
        <v>0.22726352884055601</v>
      </c>
      <c r="AF29" s="27">
        <v>0</v>
      </c>
      <c r="AG29" s="27">
        <v>0</v>
      </c>
      <c r="AH29" s="27">
        <v>413.66174449162003</v>
      </c>
      <c r="AI29" s="27">
        <v>413.66174449162003</v>
      </c>
      <c r="AJ29" s="27">
        <v>175.57572174922399</v>
      </c>
      <c r="AK29" s="27">
        <v>0</v>
      </c>
      <c r="AL29" s="27">
        <v>0.16746409247650701</v>
      </c>
      <c r="AM29" s="27">
        <v>0</v>
      </c>
      <c r="AN29" s="27">
        <v>0</v>
      </c>
      <c r="AO29" s="27">
        <v>0</v>
      </c>
      <c r="AP29" s="27">
        <v>0</v>
      </c>
      <c r="AQ29" s="27">
        <v>449.52730666069499</v>
      </c>
      <c r="AR29" s="27">
        <v>0</v>
      </c>
      <c r="AS29" s="27">
        <v>3554.5115500322399</v>
      </c>
      <c r="AT29" s="27">
        <v>394.94579054900498</v>
      </c>
      <c r="AU29" s="27">
        <v>3949.4573405812398</v>
      </c>
      <c r="AV29" s="27">
        <v>0</v>
      </c>
      <c r="AW29" s="27">
        <v>0.30437489526171602</v>
      </c>
      <c r="AX29" s="27">
        <v>11.6051296215864</v>
      </c>
      <c r="AY29" s="27">
        <v>51.252314394244202</v>
      </c>
      <c r="AZ29" s="27">
        <v>12.123790792743399</v>
      </c>
      <c r="BA29" s="27">
        <v>24.717834986315701</v>
      </c>
      <c r="BB29" s="27">
        <v>63.063255453362203</v>
      </c>
      <c r="BC29" s="27">
        <v>16.236718400235599</v>
      </c>
      <c r="BD29" s="27">
        <v>0</v>
      </c>
      <c r="BE29" s="27">
        <v>3.64830455979186</v>
      </c>
      <c r="BF29" s="27">
        <v>1089.0974602703</v>
      </c>
      <c r="BG29" s="27">
        <v>975.15611886805902</v>
      </c>
      <c r="BH29" s="27">
        <v>113.94134140224899</v>
      </c>
      <c r="BI29" s="27">
        <v>0</v>
      </c>
      <c r="BJ29" s="27">
        <v>2.1917955995745E-2</v>
      </c>
      <c r="BK29" s="27">
        <v>95.833643747915303</v>
      </c>
      <c r="BL29" s="27">
        <v>0</v>
      </c>
      <c r="BM29" s="27">
        <v>161.34048304551399</v>
      </c>
      <c r="BN29" s="27">
        <v>40.150588477991398</v>
      </c>
      <c r="BO29" s="27">
        <v>21.424078307386001</v>
      </c>
      <c r="BP29" s="27">
        <v>403.33967065825999</v>
      </c>
      <c r="BQ29" s="27">
        <v>7.61310067277513</v>
      </c>
      <c r="BR29" s="27">
        <v>28.756922024719699</v>
      </c>
      <c r="BS29" s="27">
        <v>92.560179850114096</v>
      </c>
      <c r="BT29" s="27">
        <v>0.33360098612741601</v>
      </c>
      <c r="BU29" s="27">
        <v>2708.0063697744499</v>
      </c>
      <c r="BV29" s="27">
        <v>41.585581112671903</v>
      </c>
      <c r="BW29" s="27">
        <v>59.582015985714001</v>
      </c>
      <c r="BX29" s="27">
        <v>0</v>
      </c>
      <c r="BY29" s="27">
        <v>5.3821076505153496</v>
      </c>
      <c r="BZ29" s="27">
        <v>0.103531484340958</v>
      </c>
      <c r="CA29" s="27">
        <v>491.08396234969598</v>
      </c>
      <c r="CB29" s="27">
        <v>5.2074859411139904</v>
      </c>
      <c r="CC29" s="50"/>
      <c r="CD29" s="24">
        <f t="shared" si="0"/>
        <v>4.0696282798318222E-5</v>
      </c>
      <c r="CE29" s="24">
        <f t="shared" si="1"/>
        <v>1.2473507021793122E-3</v>
      </c>
      <c r="CF29" s="24">
        <f t="shared" si="2"/>
        <v>1.3102562873771581E-2</v>
      </c>
      <c r="CG29" s="24">
        <f t="shared" si="3"/>
        <v>3.6981645764989647E-4</v>
      </c>
      <c r="CH29" s="24">
        <f t="shared" si="4"/>
        <v>4.1307661889724569E-4</v>
      </c>
      <c r="CI29" s="24">
        <f t="shared" si="5"/>
        <v>-9.3571647712987465E-3</v>
      </c>
      <c r="CJ29" s="24">
        <f t="shared" si="6"/>
        <v>3.5906006520813546E-4</v>
      </c>
      <c r="CK29" s="72">
        <f t="shared" si="7"/>
        <v>-1</v>
      </c>
      <c r="CL29" s="72">
        <f t="shared" si="8"/>
        <v>1.7819986760285875</v>
      </c>
      <c r="CM29" s="24" t="str">
        <f t="shared" si="9"/>
        <v/>
      </c>
      <c r="CN29" s="72">
        <f t="shared" si="10"/>
        <v>2.8841628510826989</v>
      </c>
      <c r="CO29" s="24">
        <f t="shared" si="11"/>
        <v>2.0930702331901893E-7</v>
      </c>
      <c r="CP29" s="72" t="str">
        <f t="shared" si="12"/>
        <v/>
      </c>
      <c r="CQ29" s="86">
        <f t="shared" si="14"/>
        <v>4.1727853367398368E-4</v>
      </c>
      <c r="CR29" s="86">
        <f t="shared" si="15"/>
        <v>5.6629568544734544E-6</v>
      </c>
      <c r="CS29" s="72">
        <f t="shared" si="13"/>
        <v>-1</v>
      </c>
    </row>
    <row r="30" spans="1:97" x14ac:dyDescent="0.3">
      <c r="A30" s="29" t="s">
        <v>29</v>
      </c>
      <c r="B30" s="82">
        <v>2411.5812030000002</v>
      </c>
      <c r="C30" s="82">
        <v>127.0520647</v>
      </c>
      <c r="D30" s="82">
        <v>2161.4422060000002</v>
      </c>
      <c r="E30" s="82">
        <v>221.44080331000001</v>
      </c>
      <c r="F30" s="82">
        <v>207.64536731000001</v>
      </c>
      <c r="G30" s="82">
        <v>691.32961799999998</v>
      </c>
      <c r="H30" s="82">
        <v>77.089035999999993</v>
      </c>
      <c r="I30" s="83">
        <v>1.9087948850000001</v>
      </c>
      <c r="J30" s="83">
        <v>13.597736706999999</v>
      </c>
      <c r="K30" s="82">
        <v>2.0839781999999998</v>
      </c>
      <c r="L30" s="83">
        <v>15.055199088</v>
      </c>
      <c r="M30" s="82">
        <v>17.060734350000001</v>
      </c>
      <c r="N30" s="83"/>
      <c r="O30" s="82">
        <v>0.93399542999999996</v>
      </c>
      <c r="P30" s="82">
        <v>4.1917504999999999E-3</v>
      </c>
      <c r="Q30" s="83">
        <v>0.2526662019</v>
      </c>
      <c r="R30" s="27"/>
      <c r="S30" s="27" t="s">
        <v>29</v>
      </c>
      <c r="T30" s="27">
        <v>0.281841224963577</v>
      </c>
      <c r="U30" s="100">
        <v>0.93483227128986301</v>
      </c>
      <c r="V30" s="27">
        <v>6.7096341532036198E-4</v>
      </c>
      <c r="W30" s="27">
        <v>6.5379164934407095E-4</v>
      </c>
      <c r="X30" s="27">
        <v>1.0823226286810299E-3</v>
      </c>
      <c r="Y30" s="27">
        <v>19.343123565910599</v>
      </c>
      <c r="Z30" s="100">
        <v>4.19175173156434E-3</v>
      </c>
      <c r="AA30" s="27">
        <v>66.346215695095907</v>
      </c>
      <c r="AB30" s="27">
        <v>2.0844581537734799</v>
      </c>
      <c r="AC30" s="27">
        <v>2416.0100471943401</v>
      </c>
      <c r="AD30" s="27">
        <v>16.810363875090601</v>
      </c>
      <c r="AE30" s="27">
        <v>5.6029811438342501</v>
      </c>
      <c r="AF30" s="27">
        <v>2.4207663144096099E-3</v>
      </c>
      <c r="AG30" s="27">
        <v>16.227909158403399</v>
      </c>
      <c r="AH30" s="27">
        <v>9.3567863290346391</v>
      </c>
      <c r="AI30" s="27">
        <v>9.3567863290346391</v>
      </c>
      <c r="AJ30" s="27">
        <v>17.0890538000099</v>
      </c>
      <c r="AK30" s="27">
        <v>0</v>
      </c>
      <c r="AL30" s="27">
        <v>0.153959473668484</v>
      </c>
      <c r="AM30" s="27">
        <v>1.18483161142655E-4</v>
      </c>
      <c r="AN30" s="27">
        <v>2.84691030737941E-4</v>
      </c>
      <c r="AO30" s="27">
        <v>5.3440758669069503E-4</v>
      </c>
      <c r="AP30" s="27">
        <v>8.9065882980257096E-5</v>
      </c>
      <c r="AQ30" s="27">
        <v>127.113592682529</v>
      </c>
      <c r="AR30" s="27">
        <v>0</v>
      </c>
      <c r="AS30" s="27">
        <v>1909.0725752052699</v>
      </c>
      <c r="AT30" s="27">
        <v>212.11927443928101</v>
      </c>
      <c r="AU30" s="27">
        <v>2121.1918496445501</v>
      </c>
      <c r="AV30" s="27">
        <v>1.12564295753346E-4</v>
      </c>
      <c r="AW30" s="27">
        <v>1.85865824379454</v>
      </c>
      <c r="AX30" s="27">
        <v>3.1323139261672002</v>
      </c>
      <c r="AY30" s="27">
        <v>5.2382341083285198</v>
      </c>
      <c r="AZ30" s="27">
        <v>2.8177736405474101</v>
      </c>
      <c r="BA30" s="27">
        <v>2.0533969459371502</v>
      </c>
      <c r="BB30" s="27">
        <v>9.89518360643088</v>
      </c>
      <c r="BC30" s="27">
        <v>1.99496536312328</v>
      </c>
      <c r="BD30" s="27">
        <v>0</v>
      </c>
      <c r="BE30" s="27">
        <v>11.0168292630499</v>
      </c>
      <c r="BF30" s="27">
        <v>221.65469996528699</v>
      </c>
      <c r="BG30" s="27">
        <v>207.836661955289</v>
      </c>
      <c r="BH30" s="27">
        <v>13.818038009997901</v>
      </c>
      <c r="BI30" s="27">
        <v>0.17007108649283201</v>
      </c>
      <c r="BJ30" s="27">
        <v>1.50334958678382E-2</v>
      </c>
      <c r="BK30" s="27">
        <v>51.225037185359199</v>
      </c>
      <c r="BL30" s="27">
        <v>0.20309355908662499</v>
      </c>
      <c r="BM30" s="27">
        <v>23.961960076500301</v>
      </c>
      <c r="BN30" s="27">
        <v>1.9906116156021001</v>
      </c>
      <c r="BO30" s="27">
        <v>0.92308619311386297</v>
      </c>
      <c r="BP30" s="27">
        <v>59.995297838919299</v>
      </c>
      <c r="BQ30" s="27">
        <v>1.6579930189104599</v>
      </c>
      <c r="BR30" s="27">
        <v>21.489995867436001</v>
      </c>
      <c r="BS30" s="27">
        <v>16.742240089948499</v>
      </c>
      <c r="BT30" s="27">
        <v>0.209772201706828</v>
      </c>
      <c r="BU30" s="27">
        <v>689.14890673545199</v>
      </c>
      <c r="BV30" s="27">
        <v>2.5693225119260301</v>
      </c>
      <c r="BW30" s="27">
        <v>11.8843841113995</v>
      </c>
      <c r="BX30" s="27">
        <v>1.95663190745878E-4</v>
      </c>
      <c r="BY30" s="27">
        <v>1.61713398901001</v>
      </c>
      <c r="BZ30" s="27">
        <v>0.22296647476207401</v>
      </c>
      <c r="CA30" s="27">
        <v>77.186406049482798</v>
      </c>
      <c r="CB30" s="27">
        <v>4.7424994445224504</v>
      </c>
      <c r="CC30" s="50"/>
      <c r="CD30" s="24">
        <f t="shared" si="0"/>
        <v>1.836489763989898E-3</v>
      </c>
      <c r="CE30" s="24">
        <f t="shared" si="1"/>
        <v>4.8427377134155515E-4</v>
      </c>
      <c r="CF30" s="24">
        <f t="shared" si="2"/>
        <v>-1.8621990559691187E-2</v>
      </c>
      <c r="CG30" s="24">
        <f t="shared" si="3"/>
        <v>9.6593153605728499E-4</v>
      </c>
      <c r="CH30" s="24">
        <f t="shared" si="4"/>
        <v>9.2125650462214102E-4</v>
      </c>
      <c r="CI30" s="24">
        <f t="shared" si="5"/>
        <v>-3.1543726867318952E-3</v>
      </c>
      <c r="CJ30" s="24">
        <f t="shared" si="6"/>
        <v>1.2630855765637691E-3</v>
      </c>
      <c r="CK30" s="72">
        <f t="shared" si="7"/>
        <v>-0.99965748459696646</v>
      </c>
      <c r="CL30" s="72">
        <f t="shared" si="8"/>
        <v>0.42252523215521032</v>
      </c>
      <c r="CM30" s="24">
        <f t="shared" si="9"/>
        <v>2.3030652311050603E-4</v>
      </c>
      <c r="CN30" s="72">
        <f t="shared" si="10"/>
        <v>-0.378501322078655</v>
      </c>
      <c r="CO30" s="24">
        <f t="shared" si="11"/>
        <v>1.6599197566134851E-3</v>
      </c>
      <c r="CP30" s="72" t="str">
        <f t="shared" si="12"/>
        <v/>
      </c>
      <c r="CQ30" s="86">
        <f t="shared" si="14"/>
        <v>8.9598006904921914E-4</v>
      </c>
      <c r="CR30" s="86">
        <f t="shared" si="15"/>
        <v>2.9380669009113521E-7</v>
      </c>
      <c r="CS30" s="72">
        <f t="shared" si="13"/>
        <v>-0.9996474958569429</v>
      </c>
    </row>
    <row r="31" spans="1:97" x14ac:dyDescent="0.3">
      <c r="A31" s="29" t="s">
        <v>30</v>
      </c>
      <c r="B31" s="82">
        <v>1598.4389000000001</v>
      </c>
      <c r="C31" s="82">
        <v>626.52250000000004</v>
      </c>
      <c r="D31" s="82">
        <v>6558.5527000000002</v>
      </c>
      <c r="E31" s="82">
        <v>1010.753</v>
      </c>
      <c r="F31" s="82">
        <v>952.59858672999997</v>
      </c>
      <c r="G31" s="82">
        <v>1639.7840000000001</v>
      </c>
      <c r="H31" s="82">
        <v>220.84700000000001</v>
      </c>
      <c r="I31" s="83">
        <v>2.9875940959</v>
      </c>
      <c r="J31" s="83">
        <v>2.0186010405000001</v>
      </c>
      <c r="K31" s="82"/>
      <c r="L31" s="83">
        <v>38.445558032999998</v>
      </c>
      <c r="M31" s="82">
        <v>109.09046291</v>
      </c>
      <c r="N31" s="83"/>
      <c r="O31" s="82">
        <v>1.305112735</v>
      </c>
      <c r="P31" s="82">
        <v>2.3190336999999998E-2</v>
      </c>
      <c r="Q31" s="83">
        <v>0.1403468517</v>
      </c>
      <c r="R31" s="27"/>
      <c r="S31" s="27" t="s">
        <v>30</v>
      </c>
      <c r="T31" s="27">
        <v>0.28439319795258899</v>
      </c>
      <c r="U31" s="100">
        <v>1.3070180935879201</v>
      </c>
      <c r="V31" s="27">
        <v>0.180712503744864</v>
      </c>
      <c r="W31" s="27">
        <v>0.16967681137702001</v>
      </c>
      <c r="X31" s="27">
        <v>0.32010309654043501</v>
      </c>
      <c r="Y31" s="27">
        <v>4.69611084601262</v>
      </c>
      <c r="Z31" s="100">
        <v>2.31978391625292E-2</v>
      </c>
      <c r="AA31" s="27">
        <v>408.76265546296497</v>
      </c>
      <c r="AB31" s="27">
        <v>0</v>
      </c>
      <c r="AC31" s="27">
        <v>1599.5892128052899</v>
      </c>
      <c r="AD31" s="27">
        <v>7.4256189969166799</v>
      </c>
      <c r="AE31" s="27">
        <v>8.7945477091072704</v>
      </c>
      <c r="AF31" s="27">
        <v>1.7557973966298399</v>
      </c>
      <c r="AG31" s="27">
        <v>0.28623355388444</v>
      </c>
      <c r="AH31" s="27">
        <v>150.70992000707</v>
      </c>
      <c r="AI31" s="27">
        <v>150.70992000707</v>
      </c>
      <c r="AJ31" s="27">
        <v>109.293354989457</v>
      </c>
      <c r="AK31" s="27">
        <v>0</v>
      </c>
      <c r="AL31" s="27">
        <v>1.65934526992886</v>
      </c>
      <c r="AM31" s="27">
        <v>7.6133121129108194E-2</v>
      </c>
      <c r="AN31" s="27">
        <v>0.18289680996555199</v>
      </c>
      <c r="AO31" s="27">
        <v>0.26647980241538299</v>
      </c>
      <c r="AP31" s="27">
        <v>3.4252070177319398E-2</v>
      </c>
      <c r="AQ31" s="27">
        <v>626.58318972104905</v>
      </c>
      <c r="AR31" s="27">
        <v>0</v>
      </c>
      <c r="AS31" s="27">
        <v>5445.1023169377504</v>
      </c>
      <c r="AT31" s="27">
        <v>605.01152672499404</v>
      </c>
      <c r="AU31" s="27">
        <v>6050.1138436627498</v>
      </c>
      <c r="AV31" s="27">
        <v>7.2330005140594206E-2</v>
      </c>
      <c r="AW31" s="27">
        <v>5.53509716201392</v>
      </c>
      <c r="AX31" s="27">
        <v>13.636493032082701</v>
      </c>
      <c r="AY31" s="27">
        <v>22.856230763455901</v>
      </c>
      <c r="AZ31" s="27">
        <v>13.42277350957</v>
      </c>
      <c r="BA31" s="27">
        <v>39.564512497697102</v>
      </c>
      <c r="BB31" s="27">
        <v>87.854647056226597</v>
      </c>
      <c r="BC31" s="27">
        <v>16.448049690613601</v>
      </c>
      <c r="BD31" s="27">
        <v>0.25917413625666202</v>
      </c>
      <c r="BE31" s="27">
        <v>6.1958274510484896</v>
      </c>
      <c r="BF31" s="27">
        <v>1011.30796657498</v>
      </c>
      <c r="BG31" s="27">
        <v>953.12653200528905</v>
      </c>
      <c r="BH31" s="27">
        <v>58.181434569694702</v>
      </c>
      <c r="BI31" s="27">
        <v>0</v>
      </c>
      <c r="BJ31" s="27">
        <v>0.121064755920788</v>
      </c>
      <c r="BK31" s="27">
        <v>161.69804193468599</v>
      </c>
      <c r="BL31" s="27">
        <v>1.2801699102167601</v>
      </c>
      <c r="BM31" s="27">
        <v>123.52418605063799</v>
      </c>
      <c r="BN31" s="27">
        <v>41.797676472604799</v>
      </c>
      <c r="BO31" s="27">
        <v>17.6516699722659</v>
      </c>
      <c r="BP31" s="27">
        <v>312.11908426230002</v>
      </c>
      <c r="BQ31" s="27">
        <v>4.3358293222720903</v>
      </c>
      <c r="BR31" s="27">
        <v>34.727465271813301</v>
      </c>
      <c r="BS31" s="27">
        <v>82.048103163910199</v>
      </c>
      <c r="BT31" s="27">
        <v>0.77759283743700303</v>
      </c>
      <c r="BU31" s="27">
        <v>1805.74948626933</v>
      </c>
      <c r="BV31" s="27">
        <v>12.2605637019958</v>
      </c>
      <c r="BW31" s="27">
        <v>25.1385677810303</v>
      </c>
      <c r="BX31" s="27">
        <v>0.12571461206492601</v>
      </c>
      <c r="BY31" s="27">
        <v>5.0210153660345496</v>
      </c>
      <c r="BZ31" s="27">
        <v>2.3340314899728001</v>
      </c>
      <c r="CA31" s="27">
        <v>220.89739892541201</v>
      </c>
      <c r="CB31" s="27">
        <v>12.0824787975414</v>
      </c>
      <c r="CC31" s="50"/>
      <c r="CD31" s="24">
        <f t="shared" si="0"/>
        <v>7.1964765452704282E-4</v>
      </c>
      <c r="CE31" s="24">
        <f t="shared" si="1"/>
        <v>9.6867584243209211E-5</v>
      </c>
      <c r="CF31" s="24">
        <f t="shared" si="2"/>
        <v>-7.7523026739916318E-2</v>
      </c>
      <c r="CG31" s="24">
        <f t="shared" si="3"/>
        <v>5.4906250585451779E-4</v>
      </c>
      <c r="CH31" s="24">
        <f t="shared" si="4"/>
        <v>5.5421589181794896E-4</v>
      </c>
      <c r="CI31" s="24">
        <f t="shared" si="5"/>
        <v>0.10121179757171057</v>
      </c>
      <c r="CJ31" s="24">
        <f t="shared" si="6"/>
        <v>2.2820742600984932E-4</v>
      </c>
      <c r="CK31" s="72">
        <f t="shared" si="7"/>
        <v>-0.94320620340966843</v>
      </c>
      <c r="CL31" s="72">
        <f t="shared" si="8"/>
        <v>1.3264185204469183</v>
      </c>
      <c r="CM31" s="24" t="str">
        <f t="shared" si="9"/>
        <v/>
      </c>
      <c r="CN31" s="72">
        <f t="shared" si="10"/>
        <v>2.9200866814758455</v>
      </c>
      <c r="CO31" s="24">
        <f t="shared" si="11"/>
        <v>1.8598516684670036E-3</v>
      </c>
      <c r="CP31" s="72" t="str">
        <f t="shared" si="12"/>
        <v/>
      </c>
      <c r="CQ31" s="86">
        <f t="shared" si="14"/>
        <v>1.4599187769936744E-3</v>
      </c>
      <c r="CR31" s="86">
        <f t="shared" si="15"/>
        <v>3.2350381666300978E-4</v>
      </c>
      <c r="CS31" s="72">
        <f t="shared" si="13"/>
        <v>-0.75594700014692662</v>
      </c>
    </row>
    <row r="32" spans="1:97" x14ac:dyDescent="0.3">
      <c r="A32" s="29" t="s">
        <v>31</v>
      </c>
      <c r="B32" s="82">
        <v>15866.731889999999</v>
      </c>
      <c r="C32" s="82">
        <v>291.44038399999999</v>
      </c>
      <c r="D32" s="82">
        <v>20119.134999999998</v>
      </c>
      <c r="E32" s="82">
        <v>419.64382434999999</v>
      </c>
      <c r="F32" s="82">
        <v>413.47349880000002</v>
      </c>
      <c r="G32" s="82">
        <v>3846.46</v>
      </c>
      <c r="H32" s="82">
        <v>279.10287749999998</v>
      </c>
      <c r="I32" s="83">
        <v>3.7262805913000001</v>
      </c>
      <c r="J32" s="83">
        <v>4.2824366653999997</v>
      </c>
      <c r="K32" s="82"/>
      <c r="L32" s="83">
        <v>13.515072353000001</v>
      </c>
      <c r="M32" s="82">
        <v>17.22</v>
      </c>
      <c r="N32" s="83">
        <v>0.629</v>
      </c>
      <c r="O32" s="82">
        <v>2.1170176533</v>
      </c>
      <c r="P32" s="82">
        <v>6.2006717000000003E-3</v>
      </c>
      <c r="Q32" s="83">
        <v>4.6879334699999997E-2</v>
      </c>
      <c r="R32" s="27"/>
      <c r="S32" s="27" t="s">
        <v>31</v>
      </c>
      <c r="T32" s="27">
        <v>0</v>
      </c>
      <c r="U32" s="100">
        <v>2.1196119657183101</v>
      </c>
      <c r="V32" s="27">
        <v>3.6819181386993798E-2</v>
      </c>
      <c r="W32" s="27">
        <v>3.6819181386993798E-2</v>
      </c>
      <c r="X32" s="27">
        <v>1.4839330860298599E-2</v>
      </c>
      <c r="Y32" s="27">
        <v>5.8535293126234196</v>
      </c>
      <c r="Z32" s="100">
        <v>6.2007180020955399E-3</v>
      </c>
      <c r="AA32" s="27">
        <v>239.21662350728701</v>
      </c>
      <c r="AB32" s="27">
        <v>0</v>
      </c>
      <c r="AC32" s="27">
        <v>15866.7524787027</v>
      </c>
      <c r="AD32" s="27">
        <v>0.85700568235827201</v>
      </c>
      <c r="AE32" s="27">
        <v>20.9644755775238</v>
      </c>
      <c r="AF32" s="27">
        <v>0.42573631632130099</v>
      </c>
      <c r="AG32" s="27">
        <v>0</v>
      </c>
      <c r="AH32" s="27">
        <v>40.384148934853798</v>
      </c>
      <c r="AI32" s="27">
        <v>40.384148934853798</v>
      </c>
      <c r="AJ32" s="27">
        <v>17.220003469856699</v>
      </c>
      <c r="AK32" s="27">
        <v>0</v>
      </c>
      <c r="AL32" s="27">
        <v>3.1852527496070699</v>
      </c>
      <c r="AM32" s="27">
        <v>0</v>
      </c>
      <c r="AN32" s="27">
        <v>0</v>
      </c>
      <c r="AO32" s="27">
        <v>0</v>
      </c>
      <c r="AP32" s="27">
        <v>0</v>
      </c>
      <c r="AQ32" s="27">
        <v>291.44904696770698</v>
      </c>
      <c r="AR32" s="27">
        <v>0</v>
      </c>
      <c r="AS32" s="27">
        <v>18200.123921459901</v>
      </c>
      <c r="AT32" s="27">
        <v>2022.2361360048901</v>
      </c>
      <c r="AU32" s="27">
        <v>20222.360057464699</v>
      </c>
      <c r="AV32" s="27">
        <v>0</v>
      </c>
      <c r="AW32" s="27">
        <v>6.5827883083985004</v>
      </c>
      <c r="AX32" s="27">
        <v>13.383082425635299</v>
      </c>
      <c r="AY32" s="27">
        <v>92.472908459088103</v>
      </c>
      <c r="AZ32" s="27">
        <v>9.0425721078060093</v>
      </c>
      <c r="BA32" s="27">
        <v>6.0805147427481696</v>
      </c>
      <c r="BB32" s="27">
        <v>23.4155536391144</v>
      </c>
      <c r="BC32" s="27">
        <v>9.0961904158357996</v>
      </c>
      <c r="BD32" s="27">
        <v>0</v>
      </c>
      <c r="BE32" s="27">
        <v>1.7041725770553899</v>
      </c>
      <c r="BF32" s="27">
        <v>419.66542061673198</v>
      </c>
      <c r="BG32" s="27">
        <v>413.49509595858598</v>
      </c>
      <c r="BH32" s="27">
        <v>6.1703246581458</v>
      </c>
      <c r="BI32" s="27">
        <v>0</v>
      </c>
      <c r="BJ32" s="27">
        <v>5.55376840666457E-2</v>
      </c>
      <c r="BK32" s="27">
        <v>126.61238456356701</v>
      </c>
      <c r="BL32" s="27">
        <v>0</v>
      </c>
      <c r="BM32" s="27">
        <v>41.245650426429002</v>
      </c>
      <c r="BN32" s="27">
        <v>10.311646205349501</v>
      </c>
      <c r="BO32" s="27">
        <v>5.2755014779014102</v>
      </c>
      <c r="BP32" s="27">
        <v>103.13611344653999</v>
      </c>
      <c r="BQ32" s="27">
        <v>12.481270768874399</v>
      </c>
      <c r="BR32" s="27">
        <v>22.9127187313502</v>
      </c>
      <c r="BS32" s="27">
        <v>40.378146627865299</v>
      </c>
      <c r="BT32" s="27">
        <v>0.84531088732100901</v>
      </c>
      <c r="BU32" s="27">
        <v>3837.2084994348502</v>
      </c>
      <c r="BV32" s="27">
        <v>65.296304284349006</v>
      </c>
      <c r="BW32" s="27">
        <v>71.116428862249705</v>
      </c>
      <c r="BX32" s="27">
        <v>0</v>
      </c>
      <c r="BY32" s="27">
        <v>30.687684450683701</v>
      </c>
      <c r="BZ32" s="27">
        <v>9.4067705685462299E-2</v>
      </c>
      <c r="CA32" s="27">
        <v>279.12553536158498</v>
      </c>
      <c r="CB32" s="27">
        <v>86.600852899228897</v>
      </c>
      <c r="CC32" s="50"/>
      <c r="CD32" s="24">
        <f t="shared" si="0"/>
        <v>1.297601978984419E-6</v>
      </c>
      <c r="CE32" s="24">
        <f t="shared" si="1"/>
        <v>2.9724664743038055E-5</v>
      </c>
      <c r="CF32" s="24">
        <f t="shared" si="2"/>
        <v>5.1306906318139686E-3</v>
      </c>
      <c r="CG32" s="24">
        <f t="shared" si="3"/>
        <v>5.1463325512870732E-5</v>
      </c>
      <c r="CH32" s="24">
        <f t="shared" si="4"/>
        <v>5.2233477232862995E-5</v>
      </c>
      <c r="CI32" s="24">
        <f t="shared" si="5"/>
        <v>-2.4051986931229894E-3</v>
      </c>
      <c r="CJ32" s="24">
        <f t="shared" si="6"/>
        <v>8.1181039005959548E-5</v>
      </c>
      <c r="CK32" s="72">
        <f t="shared" si="7"/>
        <v>-0.99011905290413238</v>
      </c>
      <c r="CL32" s="72">
        <f t="shared" si="8"/>
        <v>0.36686885761022048</v>
      </c>
      <c r="CM32" s="24" t="str">
        <f t="shared" si="9"/>
        <v/>
      </c>
      <c r="CN32" s="72">
        <f t="shared" si="10"/>
        <v>1.9880823335651288</v>
      </c>
      <c r="CO32" s="24">
        <f t="shared" si="11"/>
        <v>2.0150155055941029E-7</v>
      </c>
      <c r="CP32" s="72">
        <f t="shared" si="12"/>
        <v>-1</v>
      </c>
      <c r="CQ32" s="86">
        <f t="shared" si="14"/>
        <v>1.2254562045177521E-3</v>
      </c>
      <c r="CR32" s="86">
        <f t="shared" si="15"/>
        <v>7.467270931249243E-6</v>
      </c>
      <c r="CS32" s="72">
        <f t="shared" si="13"/>
        <v>-1</v>
      </c>
    </row>
    <row r="33" spans="1:97" x14ac:dyDescent="0.3">
      <c r="A33" s="29" t="s">
        <v>32</v>
      </c>
      <c r="B33" s="82">
        <v>7721.1314294000003</v>
      </c>
      <c r="C33" s="82">
        <v>566.23331631999997</v>
      </c>
      <c r="D33" s="82">
        <v>18957.984635000001</v>
      </c>
      <c r="E33" s="82">
        <v>1846.6968565</v>
      </c>
      <c r="F33" s="82">
        <v>1611.8042774</v>
      </c>
      <c r="G33" s="82">
        <v>13316.945672</v>
      </c>
      <c r="H33" s="82">
        <v>1115.0551054</v>
      </c>
      <c r="I33" s="83">
        <v>6.0813440959999996</v>
      </c>
      <c r="J33" s="83">
        <v>6.3488751191999997</v>
      </c>
      <c r="K33" s="82">
        <v>4.4790457332000004</v>
      </c>
      <c r="L33" s="83">
        <v>62.840811305999999</v>
      </c>
      <c r="M33" s="82">
        <v>369.30759599999999</v>
      </c>
      <c r="N33" s="83"/>
      <c r="O33" s="82">
        <v>1.5819413637999999</v>
      </c>
      <c r="P33" s="82">
        <v>7.0683558600000002E-2</v>
      </c>
      <c r="Q33" s="83">
        <v>0.53982848490000002</v>
      </c>
      <c r="R33" s="27"/>
      <c r="S33" s="27" t="s">
        <v>32</v>
      </c>
      <c r="T33" s="27">
        <v>5.8733944922138903</v>
      </c>
      <c r="U33" s="100">
        <v>1.5819425307750099</v>
      </c>
      <c r="V33" s="27">
        <v>1.9903672189468001E-2</v>
      </c>
      <c r="W33" s="27">
        <v>1.9588521680433998E-2</v>
      </c>
      <c r="X33" s="27">
        <v>3.01614822142065E-2</v>
      </c>
      <c r="Y33" s="27">
        <v>109.29282223873599</v>
      </c>
      <c r="Z33" s="100">
        <v>7.0683616837909205E-2</v>
      </c>
      <c r="AA33" s="27">
        <v>1883.8221749971301</v>
      </c>
      <c r="AB33" s="27">
        <v>4.4812888155702</v>
      </c>
      <c r="AC33" s="27">
        <v>7723.28486811331</v>
      </c>
      <c r="AD33" s="27">
        <v>63.342549027648602</v>
      </c>
      <c r="AE33" s="27">
        <v>25.483021245322401</v>
      </c>
      <c r="AF33" s="27">
        <v>4.5739507668533097</v>
      </c>
      <c r="AG33" s="27">
        <v>5.1268302420819598</v>
      </c>
      <c r="AH33" s="27">
        <v>374.85077730222702</v>
      </c>
      <c r="AI33" s="27">
        <v>374.85077730222702</v>
      </c>
      <c r="AJ33" s="27">
        <v>369.68595196631799</v>
      </c>
      <c r="AK33" s="27">
        <v>0</v>
      </c>
      <c r="AL33" s="27">
        <v>2.82826506186225</v>
      </c>
      <c r="AM33" s="27">
        <v>2.17481661241252E-3</v>
      </c>
      <c r="AN33" s="27">
        <v>5.2242297232979002E-3</v>
      </c>
      <c r="AO33" s="27">
        <v>1.18363489688087E-2</v>
      </c>
      <c r="AP33" s="27">
        <v>2.2408315534225899E-3</v>
      </c>
      <c r="AQ33" s="27">
        <v>566.33174938076104</v>
      </c>
      <c r="AR33" s="27">
        <v>0</v>
      </c>
      <c r="AS33" s="27">
        <v>12342.2221566264</v>
      </c>
      <c r="AT33" s="27">
        <v>1371.35801844045</v>
      </c>
      <c r="AU33" s="27">
        <v>13713.5801750669</v>
      </c>
      <c r="AV33" s="27">
        <v>2.0660740415644999E-3</v>
      </c>
      <c r="AW33" s="27">
        <v>9.1437210671435096</v>
      </c>
      <c r="AX33" s="27">
        <v>26.639937640594798</v>
      </c>
      <c r="AY33" s="27">
        <v>396.936630197223</v>
      </c>
      <c r="AZ33" s="27">
        <v>22.910565375101999</v>
      </c>
      <c r="BA33" s="27">
        <v>35.941050684468898</v>
      </c>
      <c r="BB33" s="27">
        <v>114.363492012908</v>
      </c>
      <c r="BC33" s="27">
        <v>27.192408832536898</v>
      </c>
      <c r="BD33" s="27">
        <v>7.2626352618264098E-2</v>
      </c>
      <c r="BE33" s="27">
        <v>8.2285424567304197</v>
      </c>
      <c r="BF33" s="27">
        <v>1846.87856195983</v>
      </c>
      <c r="BG33" s="27">
        <v>1611.9525538626399</v>
      </c>
      <c r="BH33" s="27">
        <v>234.92600809719201</v>
      </c>
      <c r="BI33" s="27">
        <v>3.3833370260751797E-2</v>
      </c>
      <c r="BJ33" s="27">
        <v>9.7230109243156504E-2</v>
      </c>
      <c r="BK33" s="27">
        <v>287.66285138838202</v>
      </c>
      <c r="BL33" s="27">
        <v>0.21867013806445099</v>
      </c>
      <c r="BM33" s="27">
        <v>219.18365967625101</v>
      </c>
      <c r="BN33" s="27">
        <v>55.023402546437502</v>
      </c>
      <c r="BO33" s="27">
        <v>28.494436334358401</v>
      </c>
      <c r="BP33" s="27">
        <v>549.79446617205895</v>
      </c>
      <c r="BQ33" s="27">
        <v>58.5599268296302</v>
      </c>
      <c r="BR33" s="27">
        <v>59.013258227056198</v>
      </c>
      <c r="BS33" s="27">
        <v>175.74843587377401</v>
      </c>
      <c r="BT33" s="27">
        <v>1.33368667179364</v>
      </c>
      <c r="BU33" s="27">
        <v>12670.9516361436</v>
      </c>
      <c r="BV33" s="27">
        <v>314.89697631657299</v>
      </c>
      <c r="BW33" s="27">
        <v>263.20024098071599</v>
      </c>
      <c r="BX33" s="27">
        <v>3.5908941259891001E-3</v>
      </c>
      <c r="BY33" s="27">
        <v>43.794225392495498</v>
      </c>
      <c r="BZ33" s="27">
        <v>0.91150990359064199</v>
      </c>
      <c r="CA33" s="27">
        <v>1115.38249130805</v>
      </c>
      <c r="CB33" s="27">
        <v>46.233725159195899</v>
      </c>
      <c r="CC33" s="50"/>
      <c r="CD33" s="24">
        <f t="shared" si="0"/>
        <v>2.7890196313845654E-4</v>
      </c>
      <c r="CE33" s="24">
        <f t="shared" si="1"/>
        <v>1.7383834176482653E-4</v>
      </c>
      <c r="CF33" s="24">
        <f t="shared" si="2"/>
        <v>-0.27663301563452825</v>
      </c>
      <c r="CG33" s="24">
        <f t="shared" si="3"/>
        <v>9.8394849804644914E-5</v>
      </c>
      <c r="CH33" s="24">
        <f t="shared" si="4"/>
        <v>9.1994086824875957E-5</v>
      </c>
      <c r="CI33" s="24">
        <f t="shared" si="5"/>
        <v>-4.8509174082962341E-2</v>
      </c>
      <c r="CJ33" s="24">
        <f t="shared" si="6"/>
        <v>2.9360513795645708E-4</v>
      </c>
      <c r="CK33" s="72">
        <f t="shared" si="7"/>
        <v>-0.99677891575099031</v>
      </c>
      <c r="CL33" s="72">
        <f t="shared" si="8"/>
        <v>16.214517562050837</v>
      </c>
      <c r="CM33" s="24">
        <f t="shared" si="9"/>
        <v>5.0079470132960706E-4</v>
      </c>
      <c r="CN33" s="72">
        <f t="shared" si="10"/>
        <v>4.9650849426006145</v>
      </c>
      <c r="CO33" s="24">
        <f t="shared" si="11"/>
        <v>1.0245009049800243E-3</v>
      </c>
      <c r="CP33" s="72" t="str">
        <f t="shared" si="12"/>
        <v/>
      </c>
      <c r="CQ33" s="86">
        <f t="shared" si="14"/>
        <v>7.3768537612250314E-7</v>
      </c>
      <c r="CR33" s="86">
        <f t="shared" si="15"/>
        <v>8.2392440840480391E-7</v>
      </c>
      <c r="CS33" s="72">
        <f t="shared" si="13"/>
        <v>-0.99584899349311351</v>
      </c>
    </row>
    <row r="34" spans="1:97" x14ac:dyDescent="0.3">
      <c r="A34" s="29" t="s">
        <v>33</v>
      </c>
      <c r="B34" s="82">
        <v>21313.758817000002</v>
      </c>
      <c r="C34" s="82">
        <v>278.04836369999998</v>
      </c>
      <c r="D34" s="82">
        <v>35331.564899999998</v>
      </c>
      <c r="E34" s="82">
        <v>3906.2386422999998</v>
      </c>
      <c r="F34" s="82">
        <v>3607.5017622999999</v>
      </c>
      <c r="G34" s="82">
        <v>30826.6898</v>
      </c>
      <c r="H34" s="82">
        <v>850.97035200000005</v>
      </c>
      <c r="I34" s="83">
        <v>11.404369395</v>
      </c>
      <c r="J34" s="83">
        <v>17.161132675000001</v>
      </c>
      <c r="K34" s="82">
        <v>3.597235</v>
      </c>
      <c r="L34" s="83">
        <v>82.156332390000003</v>
      </c>
      <c r="M34" s="82">
        <v>149.36057295000001</v>
      </c>
      <c r="N34" s="83">
        <v>17.2667</v>
      </c>
      <c r="O34" s="82">
        <v>15.048463798</v>
      </c>
      <c r="P34" s="82">
        <v>0.128236349</v>
      </c>
      <c r="Q34" s="83">
        <v>0.90894768960000005</v>
      </c>
      <c r="R34" s="27"/>
      <c r="S34" s="27" t="s">
        <v>33</v>
      </c>
      <c r="T34" s="27">
        <v>0.82348471989285799</v>
      </c>
      <c r="U34" s="100">
        <v>15.0496088876999</v>
      </c>
      <c r="V34" s="27">
        <v>0.17953851299975901</v>
      </c>
      <c r="W34" s="27">
        <v>0.17953851299975901</v>
      </c>
      <c r="X34" s="27">
        <v>8.5354867250269098E-2</v>
      </c>
      <c r="Y34" s="27">
        <v>43.633590247517603</v>
      </c>
      <c r="Z34" s="100">
        <v>0.12846027522062201</v>
      </c>
      <c r="AA34" s="27">
        <v>625.10538662407998</v>
      </c>
      <c r="AB34" s="27">
        <v>3.59723717288094</v>
      </c>
      <c r="AC34" s="27">
        <v>21337.868191068399</v>
      </c>
      <c r="AD34" s="27">
        <v>35.987209421687602</v>
      </c>
      <c r="AE34" s="27">
        <v>27.6166091985401</v>
      </c>
      <c r="AF34" s="27">
        <v>0.45677006994179298</v>
      </c>
      <c r="AG34" s="27">
        <v>37.611479015588898</v>
      </c>
      <c r="AH34" s="27">
        <v>209.36795952003899</v>
      </c>
      <c r="AI34" s="27">
        <v>209.36795952003899</v>
      </c>
      <c r="AJ34" s="27">
        <v>149.44901088451101</v>
      </c>
      <c r="AK34" s="27">
        <v>0</v>
      </c>
      <c r="AL34" s="27">
        <v>7.1097768882947499</v>
      </c>
      <c r="AM34" s="27">
        <v>0</v>
      </c>
      <c r="AN34" s="27">
        <v>0.15109687594040799</v>
      </c>
      <c r="AO34" s="27">
        <v>17.257826815919501</v>
      </c>
      <c r="AP34" s="27">
        <v>0.101977001114766</v>
      </c>
      <c r="AQ34" s="27">
        <v>278.04821895883799</v>
      </c>
      <c r="AR34" s="27">
        <v>0</v>
      </c>
      <c r="AS34" s="27">
        <v>25102.612173518301</v>
      </c>
      <c r="AT34" s="27">
        <v>2789.1802118124701</v>
      </c>
      <c r="AU34" s="27">
        <v>27891.7923853307</v>
      </c>
      <c r="AV34" s="27">
        <v>0</v>
      </c>
      <c r="AW34" s="27">
        <v>16.777231782237699</v>
      </c>
      <c r="AX34" s="27">
        <v>145.081662945815</v>
      </c>
      <c r="AY34" s="27">
        <v>155.424686743226</v>
      </c>
      <c r="AZ34" s="27">
        <v>91.627260523829094</v>
      </c>
      <c r="BA34" s="27">
        <v>31.243773180842901</v>
      </c>
      <c r="BB34" s="27">
        <v>176.042743198024</v>
      </c>
      <c r="BC34" s="27">
        <v>81.708866322150399</v>
      </c>
      <c r="BD34" s="27">
        <v>0</v>
      </c>
      <c r="BE34" s="27">
        <v>39.976347162485197</v>
      </c>
      <c r="BF34" s="27">
        <v>3907.2254883323499</v>
      </c>
      <c r="BG34" s="27">
        <v>3608.3563708316601</v>
      </c>
      <c r="BH34" s="27">
        <v>298.869117500686</v>
      </c>
      <c r="BI34" s="27">
        <v>0.39129011551116999</v>
      </c>
      <c r="BJ34" s="27">
        <v>0.65810996855657899</v>
      </c>
      <c r="BK34" s="27">
        <v>1450.1611161076301</v>
      </c>
      <c r="BL34" s="27">
        <v>28.829797684595601</v>
      </c>
      <c r="BM34" s="27">
        <v>232.32819275125701</v>
      </c>
      <c r="BN34" s="27">
        <v>49.648837366104999</v>
      </c>
      <c r="BO34" s="27">
        <v>23.3964218173966</v>
      </c>
      <c r="BP34" s="27">
        <v>580.85270215281298</v>
      </c>
      <c r="BQ34" s="27">
        <v>14.8394350505276</v>
      </c>
      <c r="BR34" s="27">
        <v>266.02371128105</v>
      </c>
      <c r="BS34" s="27">
        <v>400.41464529836702</v>
      </c>
      <c r="BT34" s="27">
        <v>9.9708929552330492</v>
      </c>
      <c r="BU34" s="27">
        <v>20461.984736807</v>
      </c>
      <c r="BV34" s="27">
        <v>103.01691465949099</v>
      </c>
      <c r="BW34" s="27">
        <v>442.493104650205</v>
      </c>
      <c r="BX34" s="27">
        <v>1.8720960512839</v>
      </c>
      <c r="BY34" s="27">
        <v>89.365399860601997</v>
      </c>
      <c r="BZ34" s="27">
        <v>9.1827716592061002</v>
      </c>
      <c r="CA34" s="27">
        <v>851.39155510596004</v>
      </c>
      <c r="CB34" s="27">
        <v>213.82887059294799</v>
      </c>
      <c r="CC34" s="50"/>
      <c r="CD34" s="24">
        <f t="shared" si="0"/>
        <v>1.1311648159013368E-3</v>
      </c>
      <c r="CE34" s="24">
        <f t="shared" si="1"/>
        <v>-5.2056109974244435E-7</v>
      </c>
      <c r="CF34" s="24">
        <f t="shared" si="2"/>
        <v>-0.21057013850720488</v>
      </c>
      <c r="CG34" s="24">
        <f t="shared" si="3"/>
        <v>2.5263331883097697E-4</v>
      </c>
      <c r="CH34" s="24">
        <f t="shared" si="4"/>
        <v>2.368976061470774E-4</v>
      </c>
      <c r="CI34" s="24">
        <f t="shared" si="5"/>
        <v>-0.3362250416907559</v>
      </c>
      <c r="CJ34" s="24">
        <f t="shared" si="6"/>
        <v>4.9496801500787117E-4</v>
      </c>
      <c r="CK34" s="72">
        <f t="shared" si="7"/>
        <v>-0.98425704159683969</v>
      </c>
      <c r="CL34" s="72">
        <f t="shared" si="8"/>
        <v>1.5425821869603138</v>
      </c>
      <c r="CM34" s="24">
        <f t="shared" si="9"/>
        <v>6.0404197670311355E-7</v>
      </c>
      <c r="CN34" s="72">
        <f t="shared" si="10"/>
        <v>1.5484092756984253</v>
      </c>
      <c r="CO34" s="24">
        <f t="shared" si="11"/>
        <v>5.9211030571375582E-4</v>
      </c>
      <c r="CP34" s="72">
        <f t="shared" si="12"/>
        <v>-5.1388997784751228E-4</v>
      </c>
      <c r="CQ34" s="86">
        <f t="shared" si="14"/>
        <v>7.6093461450351676E-5</v>
      </c>
      <c r="CR34" s="86">
        <f t="shared" si="15"/>
        <v>1.7461992825607198E-3</v>
      </c>
      <c r="CS34" s="72">
        <f t="shared" si="13"/>
        <v>-0.8878076238252578</v>
      </c>
    </row>
    <row r="35" spans="1:97" x14ac:dyDescent="0.3">
      <c r="A35" s="29" t="s">
        <v>34</v>
      </c>
      <c r="B35" s="82">
        <v>5827.6</v>
      </c>
      <c r="C35" s="82">
        <v>139.81</v>
      </c>
      <c r="D35" s="82">
        <v>38220.300000000003</v>
      </c>
      <c r="E35" s="82">
        <v>3383.8820000000001</v>
      </c>
      <c r="F35" s="82">
        <v>2815.7820000000002</v>
      </c>
      <c r="G35" s="82">
        <v>47157.2</v>
      </c>
      <c r="H35" s="82">
        <v>615.79999999999995</v>
      </c>
      <c r="I35" s="83">
        <v>7.0553000350000001</v>
      </c>
      <c r="J35" s="83">
        <v>11.29081732</v>
      </c>
      <c r="K35" s="82"/>
      <c r="L35" s="83">
        <v>5.3027847750000001</v>
      </c>
      <c r="M35" s="82">
        <v>81.06</v>
      </c>
      <c r="N35" s="83"/>
      <c r="O35" s="82">
        <v>3.3299201599999999</v>
      </c>
      <c r="P35" s="82"/>
      <c r="Q35" s="83">
        <v>0.112089669</v>
      </c>
      <c r="R35" s="27"/>
      <c r="S35" s="27" t="s">
        <v>34</v>
      </c>
      <c r="T35" s="27">
        <v>0.359167936841504</v>
      </c>
      <c r="U35" s="100">
        <v>3.3299179217271102</v>
      </c>
      <c r="V35" s="27">
        <v>0.21940340845849901</v>
      </c>
      <c r="W35" s="27">
        <v>0.20523719149508399</v>
      </c>
      <c r="X35" s="27">
        <v>0.40583531216455199</v>
      </c>
      <c r="Y35" s="27">
        <v>0.68901815237544894</v>
      </c>
      <c r="Z35" s="100">
        <v>0</v>
      </c>
      <c r="AA35" s="27">
        <v>93.728688553691896</v>
      </c>
      <c r="AB35" s="27">
        <v>0</v>
      </c>
      <c r="AC35" s="27">
        <v>5827.5963714668897</v>
      </c>
      <c r="AD35" s="27">
        <v>0.69878615533722399</v>
      </c>
      <c r="AE35" s="27">
        <v>12.199529750933401</v>
      </c>
      <c r="AF35" s="27">
        <v>0.21012621122938499</v>
      </c>
      <c r="AG35" s="27">
        <v>0.36742347655871199</v>
      </c>
      <c r="AH35" s="27">
        <v>39.778708936191698</v>
      </c>
      <c r="AI35" s="27">
        <v>39.778708936191698</v>
      </c>
      <c r="AJ35" s="27">
        <v>81.059987538865798</v>
      </c>
      <c r="AK35" s="27">
        <v>0</v>
      </c>
      <c r="AL35" s="27">
        <v>9.0433357820940703</v>
      </c>
      <c r="AM35" s="27">
        <v>9.7728087056801E-2</v>
      </c>
      <c r="AN35" s="27">
        <v>0.23477555953813101</v>
      </c>
      <c r="AO35" s="27">
        <v>0.34206672977452202</v>
      </c>
      <c r="AP35" s="27">
        <v>4.3967742624333998E-2</v>
      </c>
      <c r="AQ35" s="27">
        <v>139.80986652292501</v>
      </c>
      <c r="AR35" s="27">
        <v>0</v>
      </c>
      <c r="AS35" s="27">
        <v>34560.102277660597</v>
      </c>
      <c r="AT35" s="27">
        <v>3840.0116148443799</v>
      </c>
      <c r="AU35" s="27">
        <v>38400.113892505004</v>
      </c>
      <c r="AV35" s="27">
        <v>9.2846352772201907E-2</v>
      </c>
      <c r="AW35" s="27">
        <v>16.9048004035246</v>
      </c>
      <c r="AX35" s="27">
        <v>104.592060423728</v>
      </c>
      <c r="AY35" s="27">
        <v>171.88700657293899</v>
      </c>
      <c r="AZ35" s="27">
        <v>400.45382809294603</v>
      </c>
      <c r="BA35" s="27">
        <v>2.85127038619465</v>
      </c>
      <c r="BB35" s="27">
        <v>42.311089654480597</v>
      </c>
      <c r="BC35" s="27">
        <v>76.572519079570299</v>
      </c>
      <c r="BD35" s="27">
        <v>0.603241110137402</v>
      </c>
      <c r="BE35" s="27">
        <v>11.8101025597866</v>
      </c>
      <c r="BF35" s="27">
        <v>3383.8818866730198</v>
      </c>
      <c r="BG35" s="27">
        <v>2815.78233703982</v>
      </c>
      <c r="BH35" s="27">
        <v>568.09954963320604</v>
      </c>
      <c r="BI35" s="27">
        <v>27.294276863594501</v>
      </c>
      <c r="BJ35" s="27">
        <v>0.73377532627854203</v>
      </c>
      <c r="BK35" s="27">
        <v>601.90433053897505</v>
      </c>
      <c r="BL35" s="27">
        <v>5.3739418174903699</v>
      </c>
      <c r="BM35" s="27">
        <v>317.41120545368301</v>
      </c>
      <c r="BN35" s="27">
        <v>11.8111782611044</v>
      </c>
      <c r="BO35" s="27">
        <v>11.101534066590601</v>
      </c>
      <c r="BP35" s="27">
        <v>793.38793136680999</v>
      </c>
      <c r="BQ35" s="27">
        <v>10.687274463496999</v>
      </c>
      <c r="BR35" s="27">
        <v>176.48965902566701</v>
      </c>
      <c r="BS35" s="27">
        <v>212.18117479102901</v>
      </c>
      <c r="BT35" s="27">
        <v>18.899218221751799</v>
      </c>
      <c r="BU35" s="27">
        <v>47146.641162802298</v>
      </c>
      <c r="BV35" s="27">
        <v>113.437341092035</v>
      </c>
      <c r="BW35" s="27">
        <v>1348.3207909231301</v>
      </c>
      <c r="BX35" s="27">
        <v>0.161373489025151</v>
      </c>
      <c r="BY35" s="27">
        <v>88.689628626288993</v>
      </c>
      <c r="BZ35" s="27">
        <v>2.9811986763273199</v>
      </c>
      <c r="CA35" s="27">
        <v>615.79958187470004</v>
      </c>
      <c r="CB35" s="27">
        <v>272.67130362642303</v>
      </c>
      <c r="CC35" s="50"/>
      <c r="CD35" s="24">
        <f t="shared" ref="CD35:CD61" si="16">+IF(B35=0,"",(AC35-B35)/B35)</f>
        <v>-6.2264621983556881E-7</v>
      </c>
      <c r="CE35" s="24">
        <f t="shared" ref="CE35:CE61" si="17">IF(C35=0,"",(AQ35-C35)/C35)</f>
        <v>-9.5470334737383175E-7</v>
      </c>
      <c r="CF35" s="24">
        <f t="shared" ref="CF35:CF61" si="18">IF(D35=0,"",(AU35-D35)/D35)</f>
        <v>4.7046698352708029E-3</v>
      </c>
      <c r="CG35" s="24">
        <f t="shared" ref="CG35:CG61" si="19">IF(E35=0,"",(BF35-E35)/E35)</f>
        <v>-3.349022815414435E-8</v>
      </c>
      <c r="CH35" s="24">
        <f t="shared" ref="CH35:CH61" si="20">IF(F35=0,"",(BG35-F35)/F35)</f>
        <v>1.1969670233588575E-7</v>
      </c>
      <c r="CI35" s="24">
        <f t="shared" ref="CI35:CI61" si="21">IF(G35=0,"",(BU35-G35)/G35)</f>
        <v>-2.2390721242353611E-4</v>
      </c>
      <c r="CJ35" s="24">
        <f t="shared" ref="CJ35:CJ61" si="22">IF(H35=0,"",(CA35-H35)/H35)</f>
        <v>-6.7899529054242925E-7</v>
      </c>
      <c r="CK35" s="72">
        <f t="shared" ref="CK35:CK54" si="23">IF(I35=0,"",(W35-I35)/I35)</f>
        <v>-0.97091021069593897</v>
      </c>
      <c r="CL35" s="72">
        <f t="shared" ref="CL35:CL54" si="24">IF(J35=0,"",(Y35-J35)/J35)</f>
        <v>-0.9389753520185864</v>
      </c>
      <c r="CM35" s="24" t="str">
        <f t="shared" ref="CM35:CM54" si="25">IF(K35=0,"",(AB35-K35)/K35)</f>
        <v/>
      </c>
      <c r="CN35" s="72">
        <f t="shared" ref="CN35:CN54" si="26">IF(L35=0,"",(AI35-L35)/L35)</f>
        <v>6.5014752859155402</v>
      </c>
      <c r="CO35" s="24">
        <f t="shared" ref="CO35:CO54" si="27">IF(M35=0,"",(AJ35-M35)/M35)</f>
        <v>-1.5372729095114746E-7</v>
      </c>
      <c r="CP35" s="72" t="str">
        <f t="shared" ref="CP35:CP54" si="28">IF(N35=0,"",(AO35-N35)/N35)</f>
        <v/>
      </c>
      <c r="CQ35" s="86">
        <f t="shared" si="14"/>
        <v>-6.7217013686555722E-7</v>
      </c>
      <c r="CR35" s="86" t="str">
        <f t="shared" si="15"/>
        <v/>
      </c>
      <c r="CS35" s="72">
        <f t="shared" ref="CS35:CS61" si="29">IF(Q35=0,"",(AP35-Q35)/Q35)</f>
        <v>-0.60774491515061924</v>
      </c>
    </row>
    <row r="36" spans="1:97" x14ac:dyDescent="0.3">
      <c r="A36" s="29" t="s">
        <v>35</v>
      </c>
      <c r="B36" s="82">
        <v>15830.050735999999</v>
      </c>
      <c r="C36" s="82">
        <v>1418.8916882000001</v>
      </c>
      <c r="D36" s="82">
        <v>57645.262119999999</v>
      </c>
      <c r="E36" s="82">
        <v>11554.644774</v>
      </c>
      <c r="F36" s="82">
        <v>10632.351997</v>
      </c>
      <c r="G36" s="82">
        <v>103202.209</v>
      </c>
      <c r="H36" s="82">
        <v>990.41170596999996</v>
      </c>
      <c r="I36" s="83">
        <v>12.809354884999999</v>
      </c>
      <c r="J36" s="83">
        <v>6.0921203915</v>
      </c>
      <c r="K36" s="82">
        <v>0.37769999999999998</v>
      </c>
      <c r="L36" s="83">
        <v>32.913233214999998</v>
      </c>
      <c r="M36" s="82">
        <v>1770.2019482999999</v>
      </c>
      <c r="N36" s="83"/>
      <c r="O36" s="82">
        <v>6.6412302309999998</v>
      </c>
      <c r="P36" s="82">
        <v>2.6137692800000001E-2</v>
      </c>
      <c r="Q36" s="83">
        <v>0.25599877319999997</v>
      </c>
      <c r="R36" s="27"/>
      <c r="S36" s="27" t="s">
        <v>35</v>
      </c>
      <c r="T36" s="27">
        <v>0</v>
      </c>
      <c r="U36" s="100">
        <v>6.6464645606466197</v>
      </c>
      <c r="V36" s="27">
        <v>0</v>
      </c>
      <c r="W36" s="27">
        <v>0</v>
      </c>
      <c r="X36" s="27">
        <v>0</v>
      </c>
      <c r="Y36" s="27">
        <v>8.9584525580170098</v>
      </c>
      <c r="Z36" s="100">
        <v>2.6137656643283099E-2</v>
      </c>
      <c r="AA36" s="27">
        <v>305.32179917372702</v>
      </c>
      <c r="AB36" s="27">
        <v>0.37874585816564299</v>
      </c>
      <c r="AC36" s="27">
        <v>15830.53555026</v>
      </c>
      <c r="AD36" s="27">
        <v>15.0910264702788</v>
      </c>
      <c r="AE36" s="27">
        <v>22.163771197938001</v>
      </c>
      <c r="AF36" s="27">
        <v>0.64727328621049496</v>
      </c>
      <c r="AG36" s="27">
        <v>6.4449172864894804</v>
      </c>
      <c r="AH36" s="27">
        <v>98.630565448215904</v>
      </c>
      <c r="AI36" s="27">
        <v>98.630565448215904</v>
      </c>
      <c r="AJ36" s="27">
        <v>1770.36913760271</v>
      </c>
      <c r="AK36" s="27">
        <v>0</v>
      </c>
      <c r="AL36" s="27">
        <v>13.518680847969</v>
      </c>
      <c r="AM36" s="27">
        <v>0</v>
      </c>
      <c r="AN36" s="27">
        <v>0</v>
      </c>
      <c r="AO36" s="27">
        <v>0</v>
      </c>
      <c r="AP36" s="27">
        <v>0</v>
      </c>
      <c r="AQ36" s="27">
        <v>1418.9018425064301</v>
      </c>
      <c r="AR36" s="27">
        <v>0</v>
      </c>
      <c r="AS36" s="27">
        <v>50022.773951880103</v>
      </c>
      <c r="AT36" s="27">
        <v>5558.08632528413</v>
      </c>
      <c r="AU36" s="27">
        <v>55580.860277164298</v>
      </c>
      <c r="AV36" s="27">
        <v>0</v>
      </c>
      <c r="AW36" s="27">
        <v>25.3575749147161</v>
      </c>
      <c r="AX36" s="27">
        <v>596.59335081550398</v>
      </c>
      <c r="AY36" s="27">
        <v>254.41963075281899</v>
      </c>
      <c r="AZ36" s="27">
        <v>349.0572067059</v>
      </c>
      <c r="BA36" s="27">
        <v>25.540909500545201</v>
      </c>
      <c r="BB36" s="27">
        <v>482.016814904059</v>
      </c>
      <c r="BC36" s="27">
        <v>300.059943255664</v>
      </c>
      <c r="BD36" s="27">
        <v>0</v>
      </c>
      <c r="BE36" s="27">
        <v>49.285439709688298</v>
      </c>
      <c r="BF36" s="27">
        <v>11555.640246528499</v>
      </c>
      <c r="BG36" s="27">
        <v>10633.336903477701</v>
      </c>
      <c r="BH36" s="27">
        <v>922.30334305081999</v>
      </c>
      <c r="BI36" s="27">
        <v>1.1609153590502399E-2</v>
      </c>
      <c r="BJ36" s="27">
        <v>2.8071450002909999</v>
      </c>
      <c r="BK36" s="27">
        <v>5824.6582007749303</v>
      </c>
      <c r="BL36" s="27">
        <v>1.2292590816647001E-2</v>
      </c>
      <c r="BM36" s="27">
        <v>253.58337869091699</v>
      </c>
      <c r="BN36" s="27">
        <v>65.565569599753005</v>
      </c>
      <c r="BO36" s="27">
        <v>22.361737202852702</v>
      </c>
      <c r="BP36" s="27">
        <v>633.36168391631895</v>
      </c>
      <c r="BQ36" s="27">
        <v>16.257527937683101</v>
      </c>
      <c r="BR36" s="27">
        <v>910.34085138641797</v>
      </c>
      <c r="BS36" s="27">
        <v>1075.3546555364601</v>
      </c>
      <c r="BT36" s="27">
        <v>42.726114734051798</v>
      </c>
      <c r="BU36" s="27">
        <v>102204.66857592099</v>
      </c>
      <c r="BV36" s="27">
        <v>166.609569732094</v>
      </c>
      <c r="BW36" s="27">
        <v>2169.9911562695102</v>
      </c>
      <c r="BX36" s="27">
        <v>0</v>
      </c>
      <c r="BY36" s="27">
        <v>134.66882123356001</v>
      </c>
      <c r="BZ36" s="27">
        <v>9.7030532460289004E-2</v>
      </c>
      <c r="CA36" s="27">
        <v>990.47982012982004</v>
      </c>
      <c r="CB36" s="27">
        <v>419.09146627137801</v>
      </c>
      <c r="CC36" s="50"/>
      <c r="CD36" s="24">
        <f t="shared" si="16"/>
        <v>3.0626197482602212E-5</v>
      </c>
      <c r="CE36" s="24">
        <f t="shared" si="17"/>
        <v>7.1565056828610565E-6</v>
      </c>
      <c r="CF36" s="24">
        <f t="shared" si="18"/>
        <v>-3.5812168544541285E-2</v>
      </c>
      <c r="CG36" s="24">
        <f t="shared" si="19"/>
        <v>8.6153451531351629E-5</v>
      </c>
      <c r="CH36" s="24">
        <f t="shared" si="20"/>
        <v>9.2632982615583047E-5</v>
      </c>
      <c r="CI36" s="24">
        <f t="shared" si="21"/>
        <v>-9.6658824820213731E-3</v>
      </c>
      <c r="CJ36" s="24">
        <f t="shared" si="22"/>
        <v>6.8773581137526515E-5</v>
      </c>
      <c r="CK36" s="72">
        <f t="shared" si="23"/>
        <v>-1</v>
      </c>
      <c r="CL36" s="72">
        <f t="shared" si="24"/>
        <v>0.47049828012529843</v>
      </c>
      <c r="CM36" s="24">
        <f t="shared" si="25"/>
        <v>2.7690181775033361E-3</v>
      </c>
      <c r="CN36" s="72">
        <f t="shared" si="26"/>
        <v>1.9966841848665795</v>
      </c>
      <c r="CO36" s="24">
        <f t="shared" si="27"/>
        <v>9.4446457292990784E-5</v>
      </c>
      <c r="CP36" s="72" t="str">
        <f t="shared" si="28"/>
        <v/>
      </c>
      <c r="CQ36" s="86">
        <f t="shared" si="14"/>
        <v>7.8815663131013083E-4</v>
      </c>
      <c r="CR36" s="86">
        <f t="shared" si="15"/>
        <v>-1.3833170807540375E-6</v>
      </c>
      <c r="CS36" s="72">
        <f t="shared" si="29"/>
        <v>-1</v>
      </c>
    </row>
    <row r="37" spans="1:97" x14ac:dyDescent="0.3">
      <c r="A37" s="29" t="s">
        <v>36</v>
      </c>
      <c r="B37" s="82">
        <v>22071.8773</v>
      </c>
      <c r="C37" s="82">
        <v>499.96567700000003</v>
      </c>
      <c r="D37" s="82">
        <v>25151.470799999999</v>
      </c>
      <c r="E37" s="82">
        <v>3391.5742835000001</v>
      </c>
      <c r="F37" s="82">
        <v>2824.0566167000002</v>
      </c>
      <c r="G37" s="82">
        <v>51390.949000000001</v>
      </c>
      <c r="H37" s="82">
        <v>681.86904500000003</v>
      </c>
      <c r="I37" s="83">
        <v>4.8447376938</v>
      </c>
      <c r="J37" s="83">
        <v>4.9385256963000002</v>
      </c>
      <c r="K37" s="82"/>
      <c r="L37" s="83">
        <v>45.807962582999998</v>
      </c>
      <c r="M37" s="82">
        <v>117.637</v>
      </c>
      <c r="N37" s="83"/>
      <c r="O37" s="82">
        <v>1.5484776555999999</v>
      </c>
      <c r="P37" s="82">
        <v>4.0361451299999997E-2</v>
      </c>
      <c r="Q37" s="83">
        <v>0.16536449640000001</v>
      </c>
      <c r="R37" s="27"/>
      <c r="S37" s="27" t="s">
        <v>36</v>
      </c>
      <c r="T37" s="27">
        <v>0</v>
      </c>
      <c r="U37" s="100">
        <v>1.5484771652471201</v>
      </c>
      <c r="V37" s="27">
        <v>0</v>
      </c>
      <c r="W37" s="27">
        <v>0</v>
      </c>
      <c r="X37" s="27">
        <v>0</v>
      </c>
      <c r="Y37" s="27">
        <v>15.5353890271605</v>
      </c>
      <c r="Z37" s="100">
        <v>4.0361299709822399E-2</v>
      </c>
      <c r="AA37" s="27">
        <v>612.18448764556194</v>
      </c>
      <c r="AB37" s="27">
        <v>0</v>
      </c>
      <c r="AC37" s="27">
        <v>22072.128141844401</v>
      </c>
      <c r="AD37" s="27">
        <v>1.0073759986259599E-3</v>
      </c>
      <c r="AE37" s="27">
        <v>7.2897764584094098</v>
      </c>
      <c r="AF37" s="27">
        <v>3.9662492731168099E-4</v>
      </c>
      <c r="AG37" s="27">
        <v>0</v>
      </c>
      <c r="AH37" s="27">
        <v>200.395546198647</v>
      </c>
      <c r="AI37" s="27">
        <v>200.395546198647</v>
      </c>
      <c r="AJ37" s="27">
        <v>117.637008293856</v>
      </c>
      <c r="AK37" s="27">
        <v>0</v>
      </c>
      <c r="AL37" s="27">
        <v>5.3718091675615902</v>
      </c>
      <c r="AM37" s="27">
        <v>0</v>
      </c>
      <c r="AN37" s="27">
        <v>0</v>
      </c>
      <c r="AO37" s="27">
        <v>0</v>
      </c>
      <c r="AP37" s="27">
        <v>0</v>
      </c>
      <c r="AQ37" s="27">
        <v>499.97508578184897</v>
      </c>
      <c r="AR37" s="27">
        <v>0</v>
      </c>
      <c r="AS37" s="27">
        <v>22575.694182143401</v>
      </c>
      <c r="AT37" s="27">
        <v>2508.4106302448299</v>
      </c>
      <c r="AU37" s="27">
        <v>25084.104812388199</v>
      </c>
      <c r="AV37" s="27">
        <v>0</v>
      </c>
      <c r="AW37" s="27">
        <v>9.7637189400807092</v>
      </c>
      <c r="AX37" s="27">
        <v>142.121771025323</v>
      </c>
      <c r="AY37" s="27">
        <v>201.46636568508001</v>
      </c>
      <c r="AZ37" s="27">
        <v>85.206156543100903</v>
      </c>
      <c r="BA37" s="27">
        <v>15.460428533729001</v>
      </c>
      <c r="BB37" s="27">
        <v>132.99735283275101</v>
      </c>
      <c r="BC37" s="27">
        <v>75.508959098360293</v>
      </c>
      <c r="BD37" s="27">
        <v>0</v>
      </c>
      <c r="BE37" s="27">
        <v>12.615394899081201</v>
      </c>
      <c r="BF37" s="27">
        <v>3391.6403213190201</v>
      </c>
      <c r="BG37" s="27">
        <v>2824.1229371331801</v>
      </c>
      <c r="BH37" s="27">
        <v>567.51738418583898</v>
      </c>
      <c r="BI37" s="27">
        <v>0</v>
      </c>
      <c r="BJ37" s="27">
        <v>0.656056248659313</v>
      </c>
      <c r="BK37" s="27">
        <v>1379.8528021996899</v>
      </c>
      <c r="BL37" s="27">
        <v>0</v>
      </c>
      <c r="BM37" s="27">
        <v>120.44916535694399</v>
      </c>
      <c r="BN37" s="27">
        <v>30.6850793136901</v>
      </c>
      <c r="BO37" s="27">
        <v>13.4577532001862</v>
      </c>
      <c r="BP37" s="27">
        <v>300.776376451109</v>
      </c>
      <c r="BQ37" s="27">
        <v>21.747765993834101</v>
      </c>
      <c r="BR37" s="27">
        <v>220.87612919242301</v>
      </c>
      <c r="BS37" s="27">
        <v>283.47403036513998</v>
      </c>
      <c r="BT37" s="27">
        <v>9.9854818729862096</v>
      </c>
      <c r="BU37" s="27">
        <v>51351.184711202703</v>
      </c>
      <c r="BV37" s="27">
        <v>148.843674682216</v>
      </c>
      <c r="BW37" s="27">
        <v>1075.17251503426</v>
      </c>
      <c r="BX37" s="27">
        <v>0</v>
      </c>
      <c r="BY37" s="27">
        <v>61.410645898999299</v>
      </c>
      <c r="BZ37" s="27">
        <v>0.219221900393018</v>
      </c>
      <c r="CA37" s="27">
        <v>681.88531892833305</v>
      </c>
      <c r="CB37" s="27">
        <v>167.034940893781</v>
      </c>
      <c r="CC37" s="50"/>
      <c r="CD37" s="24">
        <f t="shared" si="16"/>
        <v>1.1364771604692329E-5</v>
      </c>
      <c r="CE37" s="24">
        <f t="shared" si="17"/>
        <v>1.8818855537051198E-5</v>
      </c>
      <c r="CF37" s="24">
        <f t="shared" si="18"/>
        <v>-2.6784114594125422E-3</v>
      </c>
      <c r="CG37" s="24">
        <f t="shared" si="19"/>
        <v>1.9471140390854134E-5</v>
      </c>
      <c r="CH37" s="24">
        <f t="shared" si="20"/>
        <v>2.3484101836970579E-5</v>
      </c>
      <c r="CI37" s="24">
        <f t="shared" si="21"/>
        <v>-7.7376054677055924E-4</v>
      </c>
      <c r="CJ37" s="24">
        <f t="shared" si="22"/>
        <v>2.3866647785750566E-5</v>
      </c>
      <c r="CK37" s="72">
        <f t="shared" si="23"/>
        <v>-1</v>
      </c>
      <c r="CL37" s="72">
        <f t="shared" si="24"/>
        <v>2.1457544179226993</v>
      </c>
      <c r="CM37" s="24" t="str">
        <f t="shared" si="25"/>
        <v/>
      </c>
      <c r="CN37" s="72">
        <f t="shared" si="26"/>
        <v>3.3746880432751816</v>
      </c>
      <c r="CO37" s="24">
        <f t="shared" si="27"/>
        <v>7.0503804061913805E-8</v>
      </c>
      <c r="CP37" s="72" t="str">
        <f t="shared" si="28"/>
        <v/>
      </c>
      <c r="CQ37" s="86">
        <f t="shared" si="14"/>
        <v>-3.166677143081561E-7</v>
      </c>
      <c r="CR37" s="86">
        <f t="shared" si="15"/>
        <v>-3.7558158271202241E-6</v>
      </c>
      <c r="CS37" s="72">
        <f t="shared" si="29"/>
        <v>-1</v>
      </c>
    </row>
    <row r="38" spans="1:97" x14ac:dyDescent="0.3">
      <c r="A38" s="29" t="s">
        <v>37</v>
      </c>
      <c r="B38" s="82">
        <v>4431.50605</v>
      </c>
      <c r="C38" s="82">
        <v>48.072884999999999</v>
      </c>
      <c r="D38" s="82">
        <v>3745.9479999999999</v>
      </c>
      <c r="E38" s="82">
        <v>857.2586665</v>
      </c>
      <c r="F38" s="82">
        <v>770.64591419999999</v>
      </c>
      <c r="G38" s="82">
        <v>3786.9789999999998</v>
      </c>
      <c r="H38" s="82">
        <v>232.117355</v>
      </c>
      <c r="I38" s="83">
        <v>1.2197256000000001</v>
      </c>
      <c r="J38" s="83">
        <v>13.115282265999999</v>
      </c>
      <c r="K38" s="82">
        <v>0.79821600000000004</v>
      </c>
      <c r="L38" s="83">
        <v>12.9874942</v>
      </c>
      <c r="M38" s="82">
        <v>70.117599999999996</v>
      </c>
      <c r="N38" s="83"/>
      <c r="O38" s="82">
        <v>11.872508677000001</v>
      </c>
      <c r="P38" s="82">
        <v>3.2148275000000001E-3</v>
      </c>
      <c r="Q38" s="83">
        <v>0.31005132810000002</v>
      </c>
      <c r="R38" s="27"/>
      <c r="S38" s="27" t="s">
        <v>37</v>
      </c>
      <c r="T38" s="27">
        <v>0</v>
      </c>
      <c r="U38" s="100">
        <v>11.9030682126968</v>
      </c>
      <c r="V38" s="27">
        <v>0</v>
      </c>
      <c r="W38" s="27">
        <v>0</v>
      </c>
      <c r="X38" s="27">
        <v>0</v>
      </c>
      <c r="Y38" s="27">
        <v>17.242320906494001</v>
      </c>
      <c r="Z38" s="100">
        <v>3.21483489723261E-3</v>
      </c>
      <c r="AA38" s="27">
        <v>370.13480729838898</v>
      </c>
      <c r="AB38" s="27">
        <v>0.79950811179990799</v>
      </c>
      <c r="AC38" s="27">
        <v>4437.1362534499403</v>
      </c>
      <c r="AD38" s="27">
        <v>15.913974605310999</v>
      </c>
      <c r="AE38" s="27">
        <v>5.4603325779520304</v>
      </c>
      <c r="AF38" s="27">
        <v>0.568850734269713</v>
      </c>
      <c r="AG38" s="27">
        <v>14.5485950920497</v>
      </c>
      <c r="AH38" s="27">
        <v>143.28735738952</v>
      </c>
      <c r="AI38" s="27">
        <v>143.28735738952</v>
      </c>
      <c r="AJ38" s="27">
        <v>70.288784222864905</v>
      </c>
      <c r="AK38" s="27">
        <v>0</v>
      </c>
      <c r="AL38" s="27">
        <v>0.89444724478267201</v>
      </c>
      <c r="AM38" s="27">
        <v>0</v>
      </c>
      <c r="AN38" s="27">
        <v>0</v>
      </c>
      <c r="AO38" s="27">
        <v>0</v>
      </c>
      <c r="AP38" s="27">
        <v>0</v>
      </c>
      <c r="AQ38" s="27">
        <v>48.072956758544201</v>
      </c>
      <c r="AR38" s="27">
        <v>0</v>
      </c>
      <c r="AS38" s="27">
        <v>3409.7562482439598</v>
      </c>
      <c r="AT38" s="27">
        <v>378.862595560861</v>
      </c>
      <c r="AU38" s="27">
        <v>3788.6188438048298</v>
      </c>
      <c r="AV38" s="27">
        <v>0</v>
      </c>
      <c r="AW38" s="27">
        <v>3.25581540901273</v>
      </c>
      <c r="AX38" s="27">
        <v>18.576518267769501</v>
      </c>
      <c r="AY38" s="27">
        <v>12.6979421743714</v>
      </c>
      <c r="AZ38" s="27">
        <v>13.722185663947201</v>
      </c>
      <c r="BA38" s="27">
        <v>7.1861714006371296</v>
      </c>
      <c r="BB38" s="27">
        <v>41.2958128870076</v>
      </c>
      <c r="BC38" s="27">
        <v>11.4479700438091</v>
      </c>
      <c r="BD38" s="27">
        <v>0</v>
      </c>
      <c r="BE38" s="27">
        <v>26.782018123717599</v>
      </c>
      <c r="BF38" s="27">
        <v>858.07210633763998</v>
      </c>
      <c r="BG38" s="27">
        <v>771.45673366724998</v>
      </c>
      <c r="BH38" s="27">
        <v>86.615372670389107</v>
      </c>
      <c r="BI38" s="27">
        <v>0.396432270198468</v>
      </c>
      <c r="BJ38" s="27">
        <v>8.0797465120895903E-2</v>
      </c>
      <c r="BK38" s="27">
        <v>224.37992463855801</v>
      </c>
      <c r="BL38" s="27">
        <v>0.419745986860451</v>
      </c>
      <c r="BM38" s="27">
        <v>78.906294806351596</v>
      </c>
      <c r="BN38" s="27">
        <v>9.9033893876011998</v>
      </c>
      <c r="BO38" s="27">
        <v>4.9485312922138203</v>
      </c>
      <c r="BP38" s="27">
        <v>197.711491637758</v>
      </c>
      <c r="BQ38" s="27">
        <v>1.9617883866697901</v>
      </c>
      <c r="BR38" s="27">
        <v>68.316482154313306</v>
      </c>
      <c r="BS38" s="27">
        <v>66.153164938639804</v>
      </c>
      <c r="BT38" s="27">
        <v>1.22980270274592</v>
      </c>
      <c r="BU38" s="27">
        <v>3814.2188451401598</v>
      </c>
      <c r="BV38" s="27">
        <v>7.2389954468052098</v>
      </c>
      <c r="BW38" s="27">
        <v>89.869507403671705</v>
      </c>
      <c r="BX38" s="27">
        <v>0</v>
      </c>
      <c r="BY38" s="27">
        <v>5.3884328923707496</v>
      </c>
      <c r="BZ38" s="27">
        <v>0.19686395813839599</v>
      </c>
      <c r="CA38" s="27">
        <v>232.28362117241701</v>
      </c>
      <c r="CB38" s="27">
        <v>16.469398915889499</v>
      </c>
      <c r="CC38" s="50"/>
      <c r="CD38" s="24">
        <f t="shared" si="16"/>
        <v>1.2704943616043086E-3</v>
      </c>
      <c r="CE38" s="24">
        <f t="shared" si="17"/>
        <v>1.4927030945163285E-6</v>
      </c>
      <c r="CF38" s="24">
        <f t="shared" si="18"/>
        <v>1.139120025286788E-2</v>
      </c>
      <c r="CG38" s="24">
        <f t="shared" si="19"/>
        <v>9.4888493919935868E-4</v>
      </c>
      <c r="CH38" s="24">
        <f t="shared" si="20"/>
        <v>1.0521297165270625E-3</v>
      </c>
      <c r="CI38" s="24">
        <f t="shared" si="21"/>
        <v>7.1930277775926442E-3</v>
      </c>
      <c r="CJ38" s="24">
        <f t="shared" si="22"/>
        <v>7.1630220160405792E-4</v>
      </c>
      <c r="CK38" s="72">
        <f t="shared" si="23"/>
        <v>-1</v>
      </c>
      <c r="CL38" s="72">
        <f t="shared" si="24"/>
        <v>0.31467402353915924</v>
      </c>
      <c r="CM38" s="24">
        <f t="shared" si="25"/>
        <v>1.6187495614068846E-3</v>
      </c>
      <c r="CN38" s="72">
        <f t="shared" si="26"/>
        <v>10.0327177192903</v>
      </c>
      <c r="CO38" s="24">
        <f t="shared" si="27"/>
        <v>2.4413873672930759E-3</v>
      </c>
      <c r="CP38" s="72" t="str">
        <f t="shared" si="28"/>
        <v/>
      </c>
      <c r="CQ38" s="86">
        <f t="shared" si="14"/>
        <v>2.5739745935920485E-3</v>
      </c>
      <c r="CR38" s="86">
        <f t="shared" si="15"/>
        <v>2.3009734145522896E-6</v>
      </c>
      <c r="CS38" s="72">
        <f t="shared" si="29"/>
        <v>-1</v>
      </c>
    </row>
    <row r="39" spans="1:97" x14ac:dyDescent="0.3">
      <c r="A39" s="29" t="s">
        <v>130</v>
      </c>
      <c r="B39" s="82">
        <v>41061.340790000002</v>
      </c>
      <c r="C39" s="82">
        <v>1085.5199322999999</v>
      </c>
      <c r="D39" s="82">
        <v>83801.158299999996</v>
      </c>
      <c r="E39" s="82">
        <v>7945.0128856000001</v>
      </c>
      <c r="F39" s="82">
        <v>6233.5883141000004</v>
      </c>
      <c r="G39" s="82">
        <v>104303.44319999999</v>
      </c>
      <c r="H39" s="82">
        <v>963.79441220000001</v>
      </c>
      <c r="I39" s="83">
        <v>14.642944541</v>
      </c>
      <c r="J39" s="83">
        <v>17.084257642000001</v>
      </c>
      <c r="K39" s="82">
        <v>4.9000000000000004</v>
      </c>
      <c r="L39" s="83">
        <v>95.561673459999994</v>
      </c>
      <c r="M39" s="82">
        <v>225.65237590000001</v>
      </c>
      <c r="N39" s="83">
        <v>0.11</v>
      </c>
      <c r="O39" s="82">
        <v>5.8035120259999999</v>
      </c>
      <c r="P39" s="82">
        <v>4.7940709300000002E-2</v>
      </c>
      <c r="Q39" s="83">
        <v>0.53367612269999998</v>
      </c>
      <c r="R39" s="27"/>
      <c r="S39" s="27" t="s">
        <v>130</v>
      </c>
      <c r="T39" s="27">
        <v>0.82479432888695203</v>
      </c>
      <c r="U39" s="100">
        <v>5.80358205868969</v>
      </c>
      <c r="V39" s="27">
        <v>4.8633960120999999E-2</v>
      </c>
      <c r="W39" s="27">
        <v>4.8070561171811001E-2</v>
      </c>
      <c r="X39" s="27">
        <v>3.23630449106962E-2</v>
      </c>
      <c r="Y39" s="27">
        <v>34.614692897819197</v>
      </c>
      <c r="Z39" s="100">
        <v>4.7940671964462299E-2</v>
      </c>
      <c r="AA39" s="27">
        <v>1303.2972644251699</v>
      </c>
      <c r="AB39" s="27">
        <v>4.89999116557152</v>
      </c>
      <c r="AC39" s="27">
        <v>41064.203344382302</v>
      </c>
      <c r="AD39" s="27">
        <v>21.207625661026601</v>
      </c>
      <c r="AE39" s="27">
        <v>36.480379653847898</v>
      </c>
      <c r="AF39" s="27">
        <v>5.0203726916409002</v>
      </c>
      <c r="AG39" s="27">
        <v>0.89805932489073403</v>
      </c>
      <c r="AH39" s="27">
        <v>381.16073178014</v>
      </c>
      <c r="AI39" s="27">
        <v>381.16073178014</v>
      </c>
      <c r="AJ39" s="27">
        <v>225.90851463875299</v>
      </c>
      <c r="AK39" s="27">
        <v>0</v>
      </c>
      <c r="AL39" s="27">
        <v>6.2943626932261401</v>
      </c>
      <c r="AM39" s="27">
        <v>3.8858868155888602E-3</v>
      </c>
      <c r="AN39" s="27">
        <v>1.0986643945832399E-2</v>
      </c>
      <c r="AO39" s="27">
        <v>0.20215831259379199</v>
      </c>
      <c r="AP39" s="27">
        <v>2.8626574624580599E-3</v>
      </c>
      <c r="AQ39" s="27">
        <v>1085.56969526689</v>
      </c>
      <c r="AR39" s="27">
        <v>0</v>
      </c>
      <c r="AS39" s="27">
        <v>75548.648384892804</v>
      </c>
      <c r="AT39" s="27">
        <v>8394.2944797264499</v>
      </c>
      <c r="AU39" s="27">
        <v>83942.942864619195</v>
      </c>
      <c r="AV39" s="27">
        <v>3.6917773982373899E-3</v>
      </c>
      <c r="AW39" s="27">
        <v>14.797918670157699</v>
      </c>
      <c r="AX39" s="27">
        <v>212.10674521310099</v>
      </c>
      <c r="AY39" s="27">
        <v>231.37201555519499</v>
      </c>
      <c r="AZ39" s="27">
        <v>132.41126781747499</v>
      </c>
      <c r="BA39" s="27">
        <v>57.964338356386101</v>
      </c>
      <c r="BB39" s="27">
        <v>479.31145778689699</v>
      </c>
      <c r="BC39" s="27">
        <v>118.95167386844599</v>
      </c>
      <c r="BD39" s="27">
        <v>0</v>
      </c>
      <c r="BE39" s="27">
        <v>45.233663737855203</v>
      </c>
      <c r="BF39" s="27">
        <v>7966.30757745336</v>
      </c>
      <c r="BG39" s="27">
        <v>6234.4465474259196</v>
      </c>
      <c r="BH39" s="27">
        <v>1731.8610300274399</v>
      </c>
      <c r="BI39" s="27">
        <v>0.34070297679084099</v>
      </c>
      <c r="BJ39" s="27">
        <v>1.0773092925665599</v>
      </c>
      <c r="BK39" s="27">
        <v>2612.2169014874898</v>
      </c>
      <c r="BL39" s="27">
        <v>4.9145205795951101</v>
      </c>
      <c r="BM39" s="27">
        <v>374.16941186387498</v>
      </c>
      <c r="BN39" s="27">
        <v>70.8189011669471</v>
      </c>
      <c r="BO39" s="27">
        <v>27.9603714799822</v>
      </c>
      <c r="BP39" s="27">
        <v>947.58637358631995</v>
      </c>
      <c r="BQ39" s="27">
        <v>29.994519585832499</v>
      </c>
      <c r="BR39" s="27">
        <v>380.83321657343902</v>
      </c>
      <c r="BS39" s="27">
        <v>753.46188959413496</v>
      </c>
      <c r="BT39" s="27">
        <v>15.087802044610999</v>
      </c>
      <c r="BU39" s="27">
        <v>104231.950584972</v>
      </c>
      <c r="BV39" s="27">
        <v>166.33560782460401</v>
      </c>
      <c r="BW39" s="27">
        <v>2166.8308944550399</v>
      </c>
      <c r="BX39" s="27">
        <v>2.6871429478662098E-2</v>
      </c>
      <c r="BY39" s="27">
        <v>66.514549196701395</v>
      </c>
      <c r="BZ39" s="27">
        <v>0.51317287093874298</v>
      </c>
      <c r="CA39" s="27">
        <v>963.92785303615904</v>
      </c>
      <c r="CB39" s="27">
        <v>172.28423353401899</v>
      </c>
      <c r="CC39" s="50"/>
      <c r="CD39" s="24">
        <f t="shared" si="16"/>
        <v>6.9714099131345104E-5</v>
      </c>
      <c r="CE39" s="24">
        <f t="shared" si="17"/>
        <v>4.5842517865719355E-5</v>
      </c>
      <c r="CF39" s="24">
        <f t="shared" si="18"/>
        <v>1.6919165259222911E-3</v>
      </c>
      <c r="CG39" s="24">
        <f t="shared" si="19"/>
        <v>2.6802589448225523E-3</v>
      </c>
      <c r="CH39" s="24">
        <f t="shared" si="20"/>
        <v>1.3767885889703381E-4</v>
      </c>
      <c r="CI39" s="24">
        <f t="shared" si="21"/>
        <v>-6.8542909835591563E-4</v>
      </c>
      <c r="CJ39" s="24">
        <f t="shared" si="22"/>
        <v>1.384536312619067E-4</v>
      </c>
      <c r="CK39" s="72">
        <f t="shared" si="23"/>
        <v>-0.99671715200196154</v>
      </c>
      <c r="CL39" s="72">
        <f t="shared" si="24"/>
        <v>1.0261163009343941</v>
      </c>
      <c r="CM39" s="24">
        <f t="shared" si="25"/>
        <v>-1.8029445878203876E-6</v>
      </c>
      <c r="CN39" s="72">
        <f t="shared" si="26"/>
        <v>2.988636008343716</v>
      </c>
      <c r="CO39" s="24">
        <f t="shared" si="27"/>
        <v>1.1351032211887318E-3</v>
      </c>
      <c r="CP39" s="72">
        <f t="shared" si="28"/>
        <v>0.83780284176174535</v>
      </c>
      <c r="CQ39" s="86">
        <f t="shared" si="14"/>
        <v>1.2067294661634338E-5</v>
      </c>
      <c r="CR39" s="86">
        <f t="shared" si="15"/>
        <v>-7.787856760628168E-7</v>
      </c>
      <c r="CS39" s="72">
        <f t="shared" si="29"/>
        <v>-0.99463596488451611</v>
      </c>
    </row>
    <row r="40" spans="1:97" x14ac:dyDescent="0.3">
      <c r="A40" s="29" t="s">
        <v>39</v>
      </c>
      <c r="B40" s="82">
        <v>5905.5450000000001</v>
      </c>
      <c r="C40" s="82">
        <v>47.008499999999998</v>
      </c>
      <c r="D40" s="82">
        <v>470.85950000000003</v>
      </c>
      <c r="E40" s="82">
        <v>63.244500000000002</v>
      </c>
      <c r="F40" s="82">
        <v>63.244500000000002</v>
      </c>
      <c r="G40" s="82">
        <v>12.451499999999999</v>
      </c>
      <c r="H40" s="82">
        <v>36.054049999999997</v>
      </c>
      <c r="I40" s="83">
        <v>0.81629711360000001</v>
      </c>
      <c r="J40" s="83">
        <v>0.2462647741</v>
      </c>
      <c r="K40" s="82"/>
      <c r="L40" s="83">
        <v>12.747988339000001</v>
      </c>
      <c r="M40" s="82"/>
      <c r="N40" s="83"/>
      <c r="O40" s="82">
        <v>0.1306875136</v>
      </c>
      <c r="P40" s="82">
        <v>8.9499999999999996E-3</v>
      </c>
      <c r="Q40" s="83">
        <v>2.7794204900000001E-2</v>
      </c>
      <c r="R40" s="27"/>
      <c r="S40" s="27" t="s">
        <v>39</v>
      </c>
      <c r="T40" s="27">
        <v>0</v>
      </c>
      <c r="U40" s="100">
        <v>0.13068759384355799</v>
      </c>
      <c r="V40" s="27">
        <v>0</v>
      </c>
      <c r="W40" s="27">
        <v>0</v>
      </c>
      <c r="X40" s="27">
        <v>0</v>
      </c>
      <c r="Y40" s="27">
        <v>1.0151758023289601E-3</v>
      </c>
      <c r="Z40" s="100">
        <v>8.9499883762540096E-3</v>
      </c>
      <c r="AA40" s="27">
        <v>84.099286698574105</v>
      </c>
      <c r="AB40" s="27">
        <v>0</v>
      </c>
      <c r="AC40" s="27">
        <v>5905.5457125062703</v>
      </c>
      <c r="AD40" s="27">
        <v>3.68805239726186E-3</v>
      </c>
      <c r="AE40" s="27">
        <v>3.5981617070057298E-4</v>
      </c>
      <c r="AF40" s="27">
        <v>1.45207581395195E-3</v>
      </c>
      <c r="AG40" s="27">
        <v>0</v>
      </c>
      <c r="AH40" s="27">
        <v>36.0430593308445</v>
      </c>
      <c r="AI40" s="27">
        <v>36.0430593308445</v>
      </c>
      <c r="AJ40" s="27">
        <v>0</v>
      </c>
      <c r="AK40" s="27">
        <v>0</v>
      </c>
      <c r="AL40" s="27">
        <v>9.3312114131075701E-4</v>
      </c>
      <c r="AM40" s="27">
        <v>0</v>
      </c>
      <c r="AN40" s="27">
        <v>0</v>
      </c>
      <c r="AO40" s="27">
        <v>0</v>
      </c>
      <c r="AP40" s="27">
        <v>0</v>
      </c>
      <c r="AQ40" s="27">
        <v>47.0085186552908</v>
      </c>
      <c r="AR40" s="27">
        <v>0</v>
      </c>
      <c r="AS40" s="27">
        <v>165.908127515335</v>
      </c>
      <c r="AT40" s="27">
        <v>18.4342432866504</v>
      </c>
      <c r="AU40" s="27">
        <v>184.34237080198599</v>
      </c>
      <c r="AV40" s="27">
        <v>0</v>
      </c>
      <c r="AW40" s="27">
        <v>2.30897532256375E-3</v>
      </c>
      <c r="AX40" s="27">
        <v>0.49227820345354001</v>
      </c>
      <c r="AY40" s="27">
        <v>1.6485403928636301E-3</v>
      </c>
      <c r="AZ40" s="27">
        <v>0.66602848261379899</v>
      </c>
      <c r="BA40" s="27">
        <v>1.73745339043304</v>
      </c>
      <c r="BB40" s="27">
        <v>4.2158205107006799</v>
      </c>
      <c r="BC40" s="27">
        <v>0.98455914174065895</v>
      </c>
      <c r="BD40" s="27">
        <v>0</v>
      </c>
      <c r="BE40" s="27">
        <v>0.231660655544348</v>
      </c>
      <c r="BF40" s="27">
        <v>63.244553338375397</v>
      </c>
      <c r="BG40" s="27">
        <v>63.244553338375397</v>
      </c>
      <c r="BH40" s="27">
        <v>0</v>
      </c>
      <c r="BI40" s="27">
        <v>0</v>
      </c>
      <c r="BJ40" s="27">
        <v>0</v>
      </c>
      <c r="BK40" s="27">
        <v>3.5707609892138801</v>
      </c>
      <c r="BL40" s="27">
        <v>0</v>
      </c>
      <c r="BM40" s="27">
        <v>11.294471271019599</v>
      </c>
      <c r="BN40" s="27">
        <v>2.8088802052503001</v>
      </c>
      <c r="BO40" s="27">
        <v>1.50580198305748</v>
      </c>
      <c r="BP40" s="27">
        <v>28.236809195478301</v>
      </c>
      <c r="BQ40" s="27">
        <v>0</v>
      </c>
      <c r="BR40" s="27">
        <v>1.5347501722360899</v>
      </c>
      <c r="BS40" s="27">
        <v>5.9652790996323803</v>
      </c>
      <c r="BT40" s="27">
        <v>3.8001223565204398E-8</v>
      </c>
      <c r="BU40" s="27">
        <v>6.8014697280047596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36.054032804775197</v>
      </c>
      <c r="CB40" s="27">
        <v>0</v>
      </c>
      <c r="CC40" s="50"/>
      <c r="CD40" s="24">
        <f t="shared" si="16"/>
        <v>1.2065038370668652E-7</v>
      </c>
      <c r="CE40" s="24">
        <f t="shared" si="17"/>
        <v>3.9684931027190054E-7</v>
      </c>
      <c r="CF40" s="24">
        <f t="shared" si="18"/>
        <v>-0.60849813840012568</v>
      </c>
      <c r="CG40" s="24">
        <f t="shared" si="19"/>
        <v>8.4336780897427715E-7</v>
      </c>
      <c r="CH40" s="24">
        <f t="shared" si="20"/>
        <v>8.4336780897427715E-7</v>
      </c>
      <c r="CI40" s="24">
        <f t="shared" si="21"/>
        <v>-0.45376302228608922</v>
      </c>
      <c r="CJ40" s="24">
        <f t="shared" si="22"/>
        <v>-4.7692907730458115E-7</v>
      </c>
      <c r="CK40" s="72">
        <f t="shared" si="23"/>
        <v>-1</v>
      </c>
      <c r="CL40" s="72">
        <f t="shared" si="24"/>
        <v>-0.99587770599331948</v>
      </c>
      <c r="CM40" s="24" t="str">
        <f t="shared" si="25"/>
        <v/>
      </c>
      <c r="CN40" s="72">
        <f t="shared" si="26"/>
        <v>1.8273527063542834</v>
      </c>
      <c r="CO40" s="24" t="str">
        <f t="shared" si="27"/>
        <v/>
      </c>
      <c r="CP40" s="72" t="str">
        <f t="shared" si="28"/>
        <v/>
      </c>
      <c r="CQ40" s="86">
        <f t="shared" si="14"/>
        <v>6.1401090113587532E-7</v>
      </c>
      <c r="CR40" s="86">
        <f t="shared" si="15"/>
        <v>-1.2987425687190956E-6</v>
      </c>
      <c r="CS40" s="72">
        <f t="shared" si="29"/>
        <v>-1</v>
      </c>
    </row>
    <row r="41" spans="1:97" x14ac:dyDescent="0.3">
      <c r="A41" s="29" t="s">
        <v>40</v>
      </c>
      <c r="B41" s="82">
        <v>9898.4892287000002</v>
      </c>
      <c r="C41" s="82">
        <v>1277.9503454999999</v>
      </c>
      <c r="D41" s="82">
        <v>14670.594983999999</v>
      </c>
      <c r="E41" s="82">
        <v>2108.9349330999999</v>
      </c>
      <c r="F41" s="82">
        <v>1890.3028065999999</v>
      </c>
      <c r="G41" s="82">
        <v>10426.780682000001</v>
      </c>
      <c r="H41" s="82">
        <v>490.69085403999998</v>
      </c>
      <c r="I41" s="83">
        <v>12.78881531</v>
      </c>
      <c r="J41" s="83">
        <v>34.952830757999998</v>
      </c>
      <c r="K41" s="82">
        <v>111.098978</v>
      </c>
      <c r="L41" s="83">
        <v>57.493707577000002</v>
      </c>
      <c r="M41" s="82">
        <v>208.75896940000001</v>
      </c>
      <c r="N41" s="83">
        <v>17.138876</v>
      </c>
      <c r="O41" s="82">
        <v>30.234619544000001</v>
      </c>
      <c r="P41" s="82">
        <v>5.1295189000000003E-3</v>
      </c>
      <c r="Q41" s="83">
        <v>0.31644582430000001</v>
      </c>
      <c r="R41" s="27"/>
      <c r="S41" s="27" t="s">
        <v>40</v>
      </c>
      <c r="T41" s="27">
        <v>3.0614634308740301</v>
      </c>
      <c r="U41" s="100">
        <v>30.259779566457599</v>
      </c>
      <c r="V41" s="27">
        <v>1.6169016656598001</v>
      </c>
      <c r="W41" s="27">
        <v>1.6169016656598001</v>
      </c>
      <c r="X41" s="27">
        <v>0.30883376411647001</v>
      </c>
      <c r="Y41" s="27">
        <v>54.010077705018297</v>
      </c>
      <c r="Z41" s="100">
        <v>5.1295519109473397E-3</v>
      </c>
      <c r="AA41" s="27">
        <v>381.50429992148202</v>
      </c>
      <c r="AB41" s="27">
        <v>111.327832127368</v>
      </c>
      <c r="AC41" s="27">
        <v>9900.8374305827892</v>
      </c>
      <c r="AD41" s="27">
        <v>43.469761921271299</v>
      </c>
      <c r="AE41" s="27">
        <v>17.724938620021</v>
      </c>
      <c r="AF41" s="27">
        <v>1.1763950719459899</v>
      </c>
      <c r="AG41" s="27">
        <v>44.845954675033902</v>
      </c>
      <c r="AH41" s="27">
        <v>105.611161128135</v>
      </c>
      <c r="AI41" s="27">
        <v>105.611161128135</v>
      </c>
      <c r="AJ41" s="27">
        <v>208.83306562796599</v>
      </c>
      <c r="AK41" s="27">
        <v>0</v>
      </c>
      <c r="AL41" s="27">
        <v>2.0631847099966998</v>
      </c>
      <c r="AM41" s="27">
        <v>1.5136820778121301E-2</v>
      </c>
      <c r="AN41" s="27">
        <v>0.40526984308602598</v>
      </c>
      <c r="AO41" s="27">
        <v>20.275037886208501</v>
      </c>
      <c r="AP41" s="27">
        <v>0.20261988802195799</v>
      </c>
      <c r="AQ41" s="27">
        <v>1278.2061980756</v>
      </c>
      <c r="AR41" s="27">
        <v>0</v>
      </c>
      <c r="AS41" s="27">
        <v>12360.7032473365</v>
      </c>
      <c r="AT41" s="27">
        <v>1373.4115242631001</v>
      </c>
      <c r="AU41" s="27">
        <v>13734.114771599599</v>
      </c>
      <c r="AV41" s="27">
        <v>7.8324735078291893E-2</v>
      </c>
      <c r="AW41" s="27">
        <v>8.1560964847453405</v>
      </c>
      <c r="AX41" s="27">
        <v>76.325182117410193</v>
      </c>
      <c r="AY41" s="27">
        <v>78.352995445979403</v>
      </c>
      <c r="AZ41" s="27">
        <v>48.134499987161902</v>
      </c>
      <c r="BA41" s="27">
        <v>14.740102939922799</v>
      </c>
      <c r="BB41" s="27">
        <v>89.515298329552493</v>
      </c>
      <c r="BC41" s="27">
        <v>42.003556578204197</v>
      </c>
      <c r="BD41" s="27">
        <v>2.0998983669262599E-2</v>
      </c>
      <c r="BE41" s="27">
        <v>26.6804377544141</v>
      </c>
      <c r="BF41" s="27">
        <v>2109.3709318589699</v>
      </c>
      <c r="BG41" s="27">
        <v>1890.6713302647499</v>
      </c>
      <c r="BH41" s="27">
        <v>218.69960159422499</v>
      </c>
      <c r="BI41" s="27">
        <v>0.29972390940078403</v>
      </c>
      <c r="BJ41" s="27">
        <v>0.35027862148293898</v>
      </c>
      <c r="BK41" s="27">
        <v>775.89492832707106</v>
      </c>
      <c r="BL41" s="27">
        <v>15.7406808888715</v>
      </c>
      <c r="BM41" s="27">
        <v>116.09260363648499</v>
      </c>
      <c r="BN41" s="27">
        <v>22.526097583775002</v>
      </c>
      <c r="BO41" s="27">
        <v>10.317661306565601</v>
      </c>
      <c r="BP41" s="27">
        <v>290.25269439360301</v>
      </c>
      <c r="BQ41" s="27">
        <v>9.9885262297470607</v>
      </c>
      <c r="BR41" s="27">
        <v>147.829399447387</v>
      </c>
      <c r="BS41" s="27">
        <v>208.65173045232501</v>
      </c>
      <c r="BT41" s="27">
        <v>5.2954550074479201</v>
      </c>
      <c r="BU41" s="27">
        <v>10536.1911827072</v>
      </c>
      <c r="BV41" s="27">
        <v>57.870153487791001</v>
      </c>
      <c r="BW41" s="27">
        <v>218.73770163696199</v>
      </c>
      <c r="BX41" s="27">
        <v>4.4191382142429099</v>
      </c>
      <c r="BY41" s="27">
        <v>35.259224989404103</v>
      </c>
      <c r="BZ41" s="27">
        <v>8.4824712653784697</v>
      </c>
      <c r="CA41" s="27">
        <v>491.04745481322698</v>
      </c>
      <c r="CB41" s="27">
        <v>63.610456614787999</v>
      </c>
      <c r="CC41" s="50"/>
      <c r="CD41" s="24">
        <f t="shared" si="16"/>
        <v>2.3722831116293445E-4</v>
      </c>
      <c r="CE41" s="24">
        <f t="shared" si="17"/>
        <v>2.0020541212812073E-4</v>
      </c>
      <c r="CF41" s="24">
        <f t="shared" si="18"/>
        <v>-6.3833826332315852E-2</v>
      </c>
      <c r="CG41" s="24">
        <f t="shared" si="19"/>
        <v>2.0673883870337426E-4</v>
      </c>
      <c r="CH41" s="24">
        <f t="shared" si="20"/>
        <v>1.9495483129120829E-4</v>
      </c>
      <c r="CI41" s="24">
        <f t="shared" si="21"/>
        <v>1.04932197237137E-2</v>
      </c>
      <c r="CJ41" s="24">
        <f t="shared" si="22"/>
        <v>7.2673205602061545E-4</v>
      </c>
      <c r="CK41" s="72">
        <f t="shared" si="23"/>
        <v>-0.87356908153990698</v>
      </c>
      <c r="CL41" s="72">
        <f t="shared" si="24"/>
        <v>0.54522756909056591</v>
      </c>
      <c r="CM41" s="24">
        <f t="shared" si="25"/>
        <v>2.0599120845917716E-3</v>
      </c>
      <c r="CN41" s="72">
        <f t="shared" si="26"/>
        <v>0.83691686584470815</v>
      </c>
      <c r="CO41" s="24">
        <f t="shared" si="27"/>
        <v>3.5493673962341924E-4</v>
      </c>
      <c r="CP41" s="72">
        <f t="shared" si="28"/>
        <v>0.18298527197515763</v>
      </c>
      <c r="CQ41" s="86">
        <f t="shared" si="14"/>
        <v>8.3215938672497795E-4</v>
      </c>
      <c r="CR41" s="86">
        <f t="shared" si="15"/>
        <v>6.4354860529642761E-6</v>
      </c>
      <c r="CS41" s="72">
        <f t="shared" si="29"/>
        <v>-0.35970117959316683</v>
      </c>
    </row>
    <row r="42" spans="1:97" x14ac:dyDescent="0.3">
      <c r="A42" s="29" t="s">
        <v>41</v>
      </c>
      <c r="B42" s="82">
        <v>366.1</v>
      </c>
      <c r="C42" s="82"/>
      <c r="D42" s="82">
        <v>1080.884</v>
      </c>
      <c r="E42" s="82">
        <v>23.205401999999999</v>
      </c>
      <c r="F42" s="82">
        <v>17.557402</v>
      </c>
      <c r="G42" s="82">
        <v>837.39200000000005</v>
      </c>
      <c r="H42" s="82">
        <v>80.2</v>
      </c>
      <c r="I42" s="83">
        <v>0.40931833000000001</v>
      </c>
      <c r="J42" s="83">
        <v>0.90448594000000004</v>
      </c>
      <c r="K42" s="82"/>
      <c r="L42" s="83">
        <v>0.43634309999999998</v>
      </c>
      <c r="M42" s="82"/>
      <c r="N42" s="83"/>
      <c r="O42" s="82">
        <v>0.20359548</v>
      </c>
      <c r="P42" s="82"/>
      <c r="Q42" s="83">
        <v>9.4943449999999995E-3</v>
      </c>
      <c r="R42" s="27"/>
      <c r="S42" s="27" t="s">
        <v>41</v>
      </c>
      <c r="T42" s="27">
        <v>0</v>
      </c>
      <c r="U42" s="100">
        <v>0.20359555412070901</v>
      </c>
      <c r="V42" s="27">
        <v>0</v>
      </c>
      <c r="W42" s="27">
        <v>0</v>
      </c>
      <c r="X42" s="27">
        <v>0</v>
      </c>
      <c r="Y42" s="27">
        <v>2.7686804034481999E-2</v>
      </c>
      <c r="Z42" s="100">
        <v>0</v>
      </c>
      <c r="AA42" s="27">
        <v>8.5337296836506304</v>
      </c>
      <c r="AB42" s="27">
        <v>0</v>
      </c>
      <c r="AC42" s="27">
        <v>366.100009622134</v>
      </c>
      <c r="AD42" s="27">
        <v>0.100583031832503</v>
      </c>
      <c r="AE42" s="27">
        <v>1.6376696029709901</v>
      </c>
      <c r="AF42" s="27">
        <v>3.96021795605416E-2</v>
      </c>
      <c r="AG42" s="27">
        <v>0</v>
      </c>
      <c r="AH42" s="27">
        <v>3.6400060973878401</v>
      </c>
      <c r="AI42" s="27">
        <v>3.6400060973878401</v>
      </c>
      <c r="AJ42" s="27">
        <v>0</v>
      </c>
      <c r="AK42" s="27">
        <v>0</v>
      </c>
      <c r="AL42" s="27">
        <v>1.22496884789146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985.76595134357797</v>
      </c>
      <c r="AT42" s="27">
        <v>109.52960986575999</v>
      </c>
      <c r="AU42" s="27">
        <v>1095.2955612093299</v>
      </c>
      <c r="AV42" s="27">
        <v>0</v>
      </c>
      <c r="AW42" s="27">
        <v>2.24316419693998</v>
      </c>
      <c r="AX42" s="27">
        <v>0.37315114235949598</v>
      </c>
      <c r="AY42" s="27">
        <v>22.498555561913001</v>
      </c>
      <c r="AZ42" s="27">
        <v>0.27768744458329803</v>
      </c>
      <c r="BA42" s="27">
        <v>0.27933285202015001</v>
      </c>
      <c r="BB42" s="27">
        <v>2.8700896166768599</v>
      </c>
      <c r="BC42" s="27">
        <v>0.30121031003554899</v>
      </c>
      <c r="BD42" s="27">
        <v>0</v>
      </c>
      <c r="BE42" s="27">
        <v>5.9810609277291801E-2</v>
      </c>
      <c r="BF42" s="27">
        <v>23.2054416885737</v>
      </c>
      <c r="BG42" s="27">
        <v>17.557441269695499</v>
      </c>
      <c r="BH42" s="27">
        <v>5.6480004188781701</v>
      </c>
      <c r="BI42" s="27">
        <v>0</v>
      </c>
      <c r="BJ42" s="27">
        <v>1.4010577776308001E-3</v>
      </c>
      <c r="BK42" s="27">
        <v>3.4622957144297999</v>
      </c>
      <c r="BL42" s="27">
        <v>0</v>
      </c>
      <c r="BM42" s="27">
        <v>1.9682065792633201</v>
      </c>
      <c r="BN42" s="27">
        <v>0.46288585393398202</v>
      </c>
      <c r="BO42" s="27">
        <v>0.24470092185673201</v>
      </c>
      <c r="BP42" s="27">
        <v>5.0897582509300703</v>
      </c>
      <c r="BQ42" s="27">
        <v>1.38641685866322</v>
      </c>
      <c r="BR42" s="27">
        <v>0.68880552792793104</v>
      </c>
      <c r="BS42" s="27">
        <v>1.4567703364870399</v>
      </c>
      <c r="BT42" s="27">
        <v>2.1335052136377299E-2</v>
      </c>
      <c r="BU42" s="27">
        <v>831.74111028790696</v>
      </c>
      <c r="BV42" s="27">
        <v>14.727993459905401</v>
      </c>
      <c r="BW42" s="27">
        <v>20.2159345020034</v>
      </c>
      <c r="BX42" s="27">
        <v>0</v>
      </c>
      <c r="BY42" s="27">
        <v>11.979030205973199</v>
      </c>
      <c r="BZ42" s="27">
        <v>0</v>
      </c>
      <c r="CA42" s="27">
        <v>80.200000846274904</v>
      </c>
      <c r="CB42" s="27">
        <v>37.300448909136499</v>
      </c>
      <c r="CC42" s="50"/>
      <c r="CD42" s="24">
        <f t="shared" si="16"/>
        <v>2.6282802439641662E-8</v>
      </c>
      <c r="CE42" s="24" t="str">
        <f t="shared" si="17"/>
        <v/>
      </c>
      <c r="CF42" s="24">
        <f t="shared" si="18"/>
        <v>1.3333124747271562E-2</v>
      </c>
      <c r="CG42" s="24">
        <f t="shared" si="19"/>
        <v>1.7103161453700602E-6</v>
      </c>
      <c r="CH42" s="24">
        <f t="shared" si="20"/>
        <v>2.2366461449674988E-6</v>
      </c>
      <c r="CI42" s="24">
        <f t="shared" si="21"/>
        <v>-6.7482012153126485E-3</v>
      </c>
      <c r="CJ42" s="24">
        <f t="shared" si="22"/>
        <v>1.0552056119989009E-8</v>
      </c>
      <c r="CK42" s="72">
        <f t="shared" si="23"/>
        <v>-1</v>
      </c>
      <c r="CL42" s="72">
        <f t="shared" si="24"/>
        <v>-0.96938945890692119</v>
      </c>
      <c r="CM42" s="24" t="str">
        <f t="shared" si="25"/>
        <v/>
      </c>
      <c r="CN42" s="72">
        <f t="shared" si="26"/>
        <v>7.3420732386689291</v>
      </c>
      <c r="CO42" s="24" t="str">
        <f t="shared" si="27"/>
        <v/>
      </c>
      <c r="CP42" s="72" t="str">
        <f t="shared" si="28"/>
        <v/>
      </c>
      <c r="CQ42" s="86">
        <f t="shared" si="14"/>
        <v>3.640587159150743E-7</v>
      </c>
      <c r="CR42" s="86" t="str">
        <f t="shared" si="15"/>
        <v/>
      </c>
      <c r="CS42" s="72">
        <f t="shared" si="29"/>
        <v>-1</v>
      </c>
    </row>
    <row r="43" spans="1:97" x14ac:dyDescent="0.3">
      <c r="A43" s="29" t="s">
        <v>42</v>
      </c>
      <c r="B43" s="82">
        <v>4340.2316803000003</v>
      </c>
      <c r="C43" s="82">
        <v>91.015007979000004</v>
      </c>
      <c r="D43" s="82">
        <v>19240.222960999999</v>
      </c>
      <c r="E43" s="82">
        <v>3278.9993697</v>
      </c>
      <c r="F43" s="82">
        <v>2905.2464995</v>
      </c>
      <c r="G43" s="82">
        <v>31252.56942</v>
      </c>
      <c r="H43" s="82">
        <v>646.53488642000002</v>
      </c>
      <c r="I43" s="83">
        <v>1.7889650886999999</v>
      </c>
      <c r="J43" s="83">
        <v>0.72554024760000002</v>
      </c>
      <c r="K43" s="82"/>
      <c r="L43" s="83">
        <v>4.8147883127000002</v>
      </c>
      <c r="M43" s="82">
        <v>381.91113249</v>
      </c>
      <c r="N43" s="83"/>
      <c r="O43" s="82">
        <v>0.78498047469999999</v>
      </c>
      <c r="P43" s="82">
        <v>1.5917259199999999E-2</v>
      </c>
      <c r="Q43" s="83">
        <v>9.7421070799999995E-2</v>
      </c>
      <c r="R43" s="27"/>
      <c r="S43" s="27" t="s">
        <v>42</v>
      </c>
      <c r="T43" s="27">
        <v>1.1091421838811E-2</v>
      </c>
      <c r="U43" s="100">
        <v>0.78497982574081804</v>
      </c>
      <c r="V43" s="27">
        <v>0</v>
      </c>
      <c r="W43" s="27">
        <v>0</v>
      </c>
      <c r="X43" s="27">
        <v>0</v>
      </c>
      <c r="Y43" s="27">
        <v>0.51208155340780903</v>
      </c>
      <c r="Z43" s="100">
        <v>1.5917298898971099E-2</v>
      </c>
      <c r="AA43" s="27">
        <v>255.39642820975001</v>
      </c>
      <c r="AB43" s="27">
        <v>0</v>
      </c>
      <c r="AC43" s="27">
        <v>4340.2277480080802</v>
      </c>
      <c r="AD43" s="27">
        <v>0.22077698674967899</v>
      </c>
      <c r="AE43" s="27">
        <v>11.4067358738944</v>
      </c>
      <c r="AF43" s="27">
        <v>8.6925669257215496E-2</v>
      </c>
      <c r="AG43" s="27">
        <v>0</v>
      </c>
      <c r="AH43" s="27">
        <v>108.027275542968</v>
      </c>
      <c r="AI43" s="27">
        <v>108.027275542968</v>
      </c>
      <c r="AJ43" s="27">
        <v>381.91054977633001</v>
      </c>
      <c r="AK43" s="27">
        <v>0</v>
      </c>
      <c r="AL43" s="27">
        <v>8.4452804033543902</v>
      </c>
      <c r="AM43" s="27">
        <v>0</v>
      </c>
      <c r="AN43" s="27">
        <v>0</v>
      </c>
      <c r="AO43" s="27">
        <v>0</v>
      </c>
      <c r="AP43" s="27">
        <v>0</v>
      </c>
      <c r="AQ43" s="27">
        <v>91.014967392188197</v>
      </c>
      <c r="AR43" s="27">
        <v>0</v>
      </c>
      <c r="AS43" s="27">
        <v>16876.841189744999</v>
      </c>
      <c r="AT43" s="27">
        <v>1875.2046610145701</v>
      </c>
      <c r="AU43" s="27">
        <v>18752.045850759601</v>
      </c>
      <c r="AV43" s="27">
        <v>0</v>
      </c>
      <c r="AW43" s="27">
        <v>15.3864417497785</v>
      </c>
      <c r="AX43" s="27">
        <v>164.40702571191801</v>
      </c>
      <c r="AY43" s="27">
        <v>160.478877201084</v>
      </c>
      <c r="AZ43" s="27">
        <v>96.056359145853193</v>
      </c>
      <c r="BA43" s="27">
        <v>7.02038951308145</v>
      </c>
      <c r="BB43" s="27">
        <v>130.40295108941299</v>
      </c>
      <c r="BC43" s="27">
        <v>82.416673277838598</v>
      </c>
      <c r="BD43" s="27">
        <v>0</v>
      </c>
      <c r="BE43" s="27">
        <v>13.4095532336347</v>
      </c>
      <c r="BF43" s="27">
        <v>3279.0449704074599</v>
      </c>
      <c r="BG43" s="27">
        <v>2905.2924751084602</v>
      </c>
      <c r="BH43" s="27">
        <v>373.75249529899497</v>
      </c>
      <c r="BI43" s="27">
        <v>0</v>
      </c>
      <c r="BJ43" s="27">
        <v>0.77772529207383201</v>
      </c>
      <c r="BK43" s="27">
        <v>1606.68570775065</v>
      </c>
      <c r="BL43" s="27">
        <v>4.8343832073943001E-2</v>
      </c>
      <c r="BM43" s="27">
        <v>64.376360297925203</v>
      </c>
      <c r="BN43" s="27">
        <v>17.218739561117498</v>
      </c>
      <c r="BO43" s="27">
        <v>5.5251143010412402</v>
      </c>
      <c r="BP43" s="27">
        <v>160.730779052451</v>
      </c>
      <c r="BQ43" s="27">
        <v>10.1576645245894</v>
      </c>
      <c r="BR43" s="27">
        <v>250.417516821448</v>
      </c>
      <c r="BS43" s="27">
        <v>294.002117063497</v>
      </c>
      <c r="BT43" s="27">
        <v>11.797119164439099</v>
      </c>
      <c r="BU43" s="27">
        <v>31166.801016549402</v>
      </c>
      <c r="BV43" s="27">
        <v>105.71207523553601</v>
      </c>
      <c r="BW43" s="27">
        <v>710.47968118471897</v>
      </c>
      <c r="BX43" s="27">
        <v>0</v>
      </c>
      <c r="BY43" s="27">
        <v>84.006772086331196</v>
      </c>
      <c r="BZ43" s="27">
        <v>1.22463185850635E-2</v>
      </c>
      <c r="CA43" s="27">
        <v>646.53429099116204</v>
      </c>
      <c r="CB43" s="27">
        <v>260.87903601087697</v>
      </c>
      <c r="CC43" s="50"/>
      <c r="CD43" s="24">
        <f t="shared" si="16"/>
        <v>-9.0600968100047916E-7</v>
      </c>
      <c r="CE43" s="24">
        <f t="shared" si="17"/>
        <v>-4.4593537601935559E-7</v>
      </c>
      <c r="CF43" s="24">
        <f t="shared" si="18"/>
        <v>-2.5372736648111349E-2</v>
      </c>
      <c r="CG43" s="24">
        <f t="shared" si="19"/>
        <v>1.3906897293517225E-5</v>
      </c>
      <c r="CH43" s="24">
        <f t="shared" si="20"/>
        <v>1.5825028433233461E-5</v>
      </c>
      <c r="CI43" s="24">
        <f t="shared" si="21"/>
        <v>-2.7443632649196198E-3</v>
      </c>
      <c r="CJ43" s="24">
        <f t="shared" si="22"/>
        <v>-9.2095391987212966E-7</v>
      </c>
      <c r="CK43" s="72">
        <f t="shared" si="23"/>
        <v>-1</v>
      </c>
      <c r="CL43" s="72">
        <f t="shared" si="24"/>
        <v>-0.29420655146049679</v>
      </c>
      <c r="CM43" s="24" t="str">
        <f t="shared" si="25"/>
        <v/>
      </c>
      <c r="CN43" s="72">
        <f t="shared" si="26"/>
        <v>21.436557648448158</v>
      </c>
      <c r="CO43" s="24">
        <f t="shared" si="27"/>
        <v>-1.5257834098361265E-6</v>
      </c>
      <c r="CP43" s="72" t="str">
        <f t="shared" si="28"/>
        <v/>
      </c>
      <c r="CQ43" s="86">
        <f t="shared" si="14"/>
        <v>-8.267201578435289E-7</v>
      </c>
      <c r="CR43" s="86">
        <f t="shared" si="15"/>
        <v>2.4940833469645574E-6</v>
      </c>
      <c r="CS43" s="72">
        <f t="shared" si="29"/>
        <v>-1</v>
      </c>
    </row>
    <row r="44" spans="1:97" x14ac:dyDescent="0.3">
      <c r="A44" s="29" t="s">
        <v>43</v>
      </c>
      <c r="B44" s="82">
        <v>155653.11009999999</v>
      </c>
      <c r="C44" s="82">
        <v>3462.2829947</v>
      </c>
      <c r="D44" s="82">
        <v>110530.4779</v>
      </c>
      <c r="E44" s="82">
        <v>17315.3017</v>
      </c>
      <c r="F44" s="82">
        <v>13415.499175000001</v>
      </c>
      <c r="G44" s="82">
        <v>247809.16149999999</v>
      </c>
      <c r="H44" s="82">
        <v>2900.5603999999998</v>
      </c>
      <c r="I44" s="83">
        <v>37.552090687000003</v>
      </c>
      <c r="J44" s="83">
        <v>33.563426864999997</v>
      </c>
      <c r="K44" s="82">
        <v>1.4752000000000001</v>
      </c>
      <c r="L44" s="83">
        <v>262.17467307999999</v>
      </c>
      <c r="M44" s="82">
        <v>514.43790000000001</v>
      </c>
      <c r="N44" s="83">
        <v>0.38</v>
      </c>
      <c r="O44" s="82">
        <v>15.176130357</v>
      </c>
      <c r="P44" s="82">
        <v>0.913679978</v>
      </c>
      <c r="Q44" s="83">
        <v>3.4660812583</v>
      </c>
      <c r="R44" s="27"/>
      <c r="S44" s="27" t="s">
        <v>43</v>
      </c>
      <c r="T44" s="27">
        <v>0.44415513290195202</v>
      </c>
      <c r="U44" s="100">
        <v>15.1820045890166</v>
      </c>
      <c r="V44" s="27">
        <v>0.60964637379577502</v>
      </c>
      <c r="W44" s="27">
        <v>0.59213145646231502</v>
      </c>
      <c r="X44" s="27">
        <v>0.63956075540805901</v>
      </c>
      <c r="Y44" s="27">
        <v>59.5378724011983</v>
      </c>
      <c r="Z44" s="100">
        <v>0.91549224184669398</v>
      </c>
      <c r="AA44" s="27">
        <v>3835.3027424769102</v>
      </c>
      <c r="AB44" s="27">
        <v>1.4785297200846499</v>
      </c>
      <c r="AC44" s="27">
        <v>155658.31333</v>
      </c>
      <c r="AD44" s="27">
        <v>18.755096584983001</v>
      </c>
      <c r="AE44" s="27">
        <v>193.49625509998901</v>
      </c>
      <c r="AF44" s="27">
        <v>6.1369236851337901</v>
      </c>
      <c r="AG44" s="27">
        <v>4.1001354466736997</v>
      </c>
      <c r="AH44" s="27">
        <v>1068.75494700738</v>
      </c>
      <c r="AI44" s="27">
        <v>1068.75494700738</v>
      </c>
      <c r="AJ44" s="27">
        <v>514.46931527941001</v>
      </c>
      <c r="AK44" s="27">
        <v>0</v>
      </c>
      <c r="AL44" s="27">
        <v>24.033478508061702</v>
      </c>
      <c r="AM44" s="27">
        <v>0.12083071779070401</v>
      </c>
      <c r="AN44" s="27">
        <v>0.29027460452869902</v>
      </c>
      <c r="AO44" s="27">
        <v>0.42332521182295102</v>
      </c>
      <c r="AP44" s="27">
        <v>5.4479571858810201E-2</v>
      </c>
      <c r="AQ44" s="27">
        <v>3462.6336358517201</v>
      </c>
      <c r="AR44" s="27">
        <v>0</v>
      </c>
      <c r="AS44" s="27">
        <v>100242.55438996899</v>
      </c>
      <c r="AT44" s="27">
        <v>11138.0621365933</v>
      </c>
      <c r="AU44" s="27">
        <v>111380.61652656199</v>
      </c>
      <c r="AV44" s="27">
        <v>0.114794751671801</v>
      </c>
      <c r="AW44" s="27">
        <v>57.151114901515797</v>
      </c>
      <c r="AX44" s="27">
        <v>403.55201000757199</v>
      </c>
      <c r="AY44" s="27">
        <v>742.45096806564402</v>
      </c>
      <c r="AZ44" s="27">
        <v>974.90987598995605</v>
      </c>
      <c r="BA44" s="27">
        <v>132.38250319794099</v>
      </c>
      <c r="BB44" s="27">
        <v>586.84785011590998</v>
      </c>
      <c r="BC44" s="27">
        <v>304.95865473461799</v>
      </c>
      <c r="BD44" s="27">
        <v>5.2196011750635201</v>
      </c>
      <c r="BE44" s="27">
        <v>55.680663509732298</v>
      </c>
      <c r="BF44" s="27">
        <v>17316.7326941299</v>
      </c>
      <c r="BG44" s="27">
        <v>13416.8382028586</v>
      </c>
      <c r="BH44" s="27">
        <v>3899.89449127133</v>
      </c>
      <c r="BI44" s="27">
        <v>57.437954693219098</v>
      </c>
      <c r="BJ44" s="27">
        <v>2.2636363592209401</v>
      </c>
      <c r="BK44" s="27">
        <v>3203.9737440989202</v>
      </c>
      <c r="BL44" s="27">
        <v>11.388510398236299</v>
      </c>
      <c r="BM44" s="27">
        <v>1536.68471567242</v>
      </c>
      <c r="BN44" s="27">
        <v>242.009999731146</v>
      </c>
      <c r="BO44" s="27">
        <v>135.47177317511199</v>
      </c>
      <c r="BP44" s="27">
        <v>3846.3623817104299</v>
      </c>
      <c r="BQ44" s="27">
        <v>114.241378195194</v>
      </c>
      <c r="BR44" s="27">
        <v>708.73565079779701</v>
      </c>
      <c r="BS44" s="27">
        <v>1158.6392786469301</v>
      </c>
      <c r="BT44" s="27">
        <v>50.319398844413001</v>
      </c>
      <c r="BU44" s="27">
        <v>247736.63627311401</v>
      </c>
      <c r="BV44" s="27">
        <v>519.539090650601</v>
      </c>
      <c r="BW44" s="27">
        <v>6385.8420491772204</v>
      </c>
      <c r="BX44" s="27">
        <v>0.199520672184168</v>
      </c>
      <c r="BY44" s="27">
        <v>215.43249716282301</v>
      </c>
      <c r="BZ44" s="27">
        <v>4.5872074816235404</v>
      </c>
      <c r="CA44" s="27">
        <v>2901.1108374309601</v>
      </c>
      <c r="CB44" s="27">
        <v>585.52653988590305</v>
      </c>
      <c r="CC44" s="50"/>
      <c r="CD44" s="24">
        <f t="shared" si="16"/>
        <v>3.3428371567204033E-5</v>
      </c>
      <c r="CE44" s="24">
        <f t="shared" si="17"/>
        <v>1.0127454984379909E-4</v>
      </c>
      <c r="CF44" s="24">
        <f t="shared" si="18"/>
        <v>7.6914407927480329E-3</v>
      </c>
      <c r="CG44" s="24">
        <f t="shared" si="19"/>
        <v>8.2643326387998932E-5</v>
      </c>
      <c r="CH44" s="24">
        <f t="shared" si="20"/>
        <v>9.9812004095581146E-5</v>
      </c>
      <c r="CI44" s="24">
        <f t="shared" si="21"/>
        <v>-2.9266564015219726E-4</v>
      </c>
      <c r="CJ44" s="24">
        <f t="shared" si="22"/>
        <v>1.8976933938707184E-4</v>
      </c>
      <c r="CK44" s="72">
        <f t="shared" si="23"/>
        <v>-0.98423173129299835</v>
      </c>
      <c r="CL44" s="72">
        <f t="shared" si="24"/>
        <v>0.773891344309794</v>
      </c>
      <c r="CM44" s="24">
        <f t="shared" si="25"/>
        <v>2.257131293824446E-3</v>
      </c>
      <c r="CN44" s="72">
        <f t="shared" si="26"/>
        <v>3.0764995888113877</v>
      </c>
      <c r="CO44" s="24">
        <f t="shared" si="27"/>
        <v>6.1067194718737123E-5</v>
      </c>
      <c r="CP44" s="72">
        <f t="shared" si="28"/>
        <v>0.1140137153235553</v>
      </c>
      <c r="CQ44" s="86">
        <f t="shared" si="14"/>
        <v>3.8707047701989433E-4</v>
      </c>
      <c r="CR44" s="86">
        <f t="shared" si="15"/>
        <v>1.9834776840146249E-3</v>
      </c>
      <c r="CS44" s="72">
        <f t="shared" si="29"/>
        <v>-0.98428208463712397</v>
      </c>
    </row>
    <row r="45" spans="1:97" x14ac:dyDescent="0.3">
      <c r="A45" s="29" t="s">
        <v>44</v>
      </c>
      <c r="B45" s="82">
        <v>11630.223484</v>
      </c>
      <c r="C45" s="82">
        <v>237.68634299999999</v>
      </c>
      <c r="D45" s="82">
        <v>26917.172102</v>
      </c>
      <c r="E45" s="82">
        <v>1823.932501</v>
      </c>
      <c r="F45" s="82">
        <v>1597.339166</v>
      </c>
      <c r="G45" s="82">
        <v>10975.334132</v>
      </c>
      <c r="H45" s="82">
        <v>278.92513100000002</v>
      </c>
      <c r="I45" s="83">
        <v>3.2493089771000001</v>
      </c>
      <c r="J45" s="83">
        <v>1.0240398733</v>
      </c>
      <c r="K45" s="82"/>
      <c r="L45" s="83">
        <v>10.009893913000001</v>
      </c>
      <c r="M45" s="82">
        <v>76.54889</v>
      </c>
      <c r="N45" s="83">
        <v>5.2499899199999998E-2</v>
      </c>
      <c r="O45" s="82">
        <v>0.50494321679999998</v>
      </c>
      <c r="P45" s="82">
        <v>5.8599706000000001E-3</v>
      </c>
      <c r="Q45" s="83">
        <v>7.5158159000000002E-2</v>
      </c>
      <c r="R45" s="27"/>
      <c r="S45" s="27" t="s">
        <v>44</v>
      </c>
      <c r="T45" s="27">
        <v>0</v>
      </c>
      <c r="U45" s="100">
        <v>0.50503332191015304</v>
      </c>
      <c r="V45" s="27">
        <v>8.0989801081706309E-3</v>
      </c>
      <c r="W45" s="27">
        <v>8.0989801081706309E-3</v>
      </c>
      <c r="X45" s="27">
        <v>3.2641700367549999E-3</v>
      </c>
      <c r="Y45" s="27">
        <v>0.92988314958402796</v>
      </c>
      <c r="Z45" s="100">
        <v>5.8610456885848398E-3</v>
      </c>
      <c r="AA45" s="27">
        <v>160.782323475955</v>
      </c>
      <c r="AB45" s="27">
        <v>0</v>
      </c>
      <c r="AC45" s="27">
        <v>11630.4428444405</v>
      </c>
      <c r="AD45" s="27">
        <v>0.56532741013917798</v>
      </c>
      <c r="AE45" s="27">
        <v>9.5680093369995909</v>
      </c>
      <c r="AF45" s="27">
        <v>1.4053519864940101</v>
      </c>
      <c r="AG45" s="27">
        <v>0</v>
      </c>
      <c r="AH45" s="27">
        <v>58.208021061607496</v>
      </c>
      <c r="AI45" s="27">
        <v>58.208021061607496</v>
      </c>
      <c r="AJ45" s="27">
        <v>76.552732512310001</v>
      </c>
      <c r="AK45" s="27">
        <v>0</v>
      </c>
      <c r="AL45" s="27">
        <v>3.4317436316166399</v>
      </c>
      <c r="AM45" s="27">
        <v>0</v>
      </c>
      <c r="AN45" s="27">
        <v>0</v>
      </c>
      <c r="AO45" s="27">
        <v>0</v>
      </c>
      <c r="AP45" s="27">
        <v>0</v>
      </c>
      <c r="AQ45" s="27">
        <v>237.690036936898</v>
      </c>
      <c r="AR45" s="27">
        <v>0</v>
      </c>
      <c r="AS45" s="27">
        <v>24312.349313305898</v>
      </c>
      <c r="AT45" s="27">
        <v>2701.3722378634602</v>
      </c>
      <c r="AU45" s="27">
        <v>27013.721551169401</v>
      </c>
      <c r="AV45" s="27">
        <v>0</v>
      </c>
      <c r="AW45" s="27">
        <v>6.7390867284709302</v>
      </c>
      <c r="AX45" s="27">
        <v>85.667410735647593</v>
      </c>
      <c r="AY45" s="27">
        <v>67.070272875388</v>
      </c>
      <c r="AZ45" s="27">
        <v>50.6214327542368</v>
      </c>
      <c r="BA45" s="27">
        <v>5.9622198706734597</v>
      </c>
      <c r="BB45" s="27">
        <v>73.614585568585298</v>
      </c>
      <c r="BC45" s="27">
        <v>44.074250182084199</v>
      </c>
      <c r="BD45" s="27">
        <v>0</v>
      </c>
      <c r="BE45" s="27">
        <v>7.2297823950039799</v>
      </c>
      <c r="BF45" s="27">
        <v>1824.2540818110001</v>
      </c>
      <c r="BG45" s="27">
        <v>1597.5841487763901</v>
      </c>
      <c r="BH45" s="27">
        <v>226.669933034607</v>
      </c>
      <c r="BI45" s="27">
        <v>0</v>
      </c>
      <c r="BJ45" s="27">
        <v>0.39998810830095299</v>
      </c>
      <c r="BK45" s="27">
        <v>834.43027556099196</v>
      </c>
      <c r="BL45" s="27">
        <v>0</v>
      </c>
      <c r="BM45" s="27">
        <v>51.032764869342998</v>
      </c>
      <c r="BN45" s="27">
        <v>13.107687610752</v>
      </c>
      <c r="BO45" s="27">
        <v>5.2039053214935196</v>
      </c>
      <c r="BP45" s="27">
        <v>127.443396728911</v>
      </c>
      <c r="BQ45" s="27">
        <v>5.4387070411441103</v>
      </c>
      <c r="BR45" s="27">
        <v>131.609275987047</v>
      </c>
      <c r="BS45" s="27">
        <v>161.09916150567</v>
      </c>
      <c r="BT45" s="27">
        <v>6.0880115776507404</v>
      </c>
      <c r="BU45" s="27">
        <v>10979.907798748</v>
      </c>
      <c r="BV45" s="27">
        <v>43.885166462144703</v>
      </c>
      <c r="BW45" s="27">
        <v>215.32947901475401</v>
      </c>
      <c r="BX45" s="27">
        <v>0</v>
      </c>
      <c r="BY45" s="27">
        <v>33.702595771053403</v>
      </c>
      <c r="BZ45" s="27">
        <v>1.0989020944671E-2</v>
      </c>
      <c r="CA45" s="27">
        <v>278.94557054769399</v>
      </c>
      <c r="CB45" s="27">
        <v>102.0938203947</v>
      </c>
      <c r="CC45" s="50"/>
      <c r="CD45" s="24">
        <f t="shared" si="16"/>
        <v>1.886124035380298E-5</v>
      </c>
      <c r="CE45" s="24">
        <f t="shared" si="17"/>
        <v>1.5541224840178989E-5</v>
      </c>
      <c r="CF45" s="24">
        <f t="shared" si="18"/>
        <v>3.5869090855285999E-3</v>
      </c>
      <c r="CG45" s="24">
        <f t="shared" si="19"/>
        <v>1.7631179378830723E-4</v>
      </c>
      <c r="CH45" s="24">
        <f t="shared" si="20"/>
        <v>1.5336929163489157E-4</v>
      </c>
      <c r="CI45" s="24">
        <f t="shared" si="21"/>
        <v>4.1672232416728721E-4</v>
      </c>
      <c r="CJ45" s="24">
        <f t="shared" si="22"/>
        <v>7.3279692011574428E-5</v>
      </c>
      <c r="CK45" s="72">
        <f t="shared" si="23"/>
        <v>-0.99750747615408408</v>
      </c>
      <c r="CL45" s="72">
        <f t="shared" si="24"/>
        <v>-9.1946345226332951E-2</v>
      </c>
      <c r="CM45" s="24" t="str">
        <f t="shared" si="25"/>
        <v/>
      </c>
      <c r="CN45" s="72">
        <f t="shared" si="26"/>
        <v>4.8150487475208763</v>
      </c>
      <c r="CO45" s="24">
        <f t="shared" si="27"/>
        <v>5.0196839039745863E-5</v>
      </c>
      <c r="CP45" s="72">
        <f t="shared" si="28"/>
        <v>-1</v>
      </c>
      <c r="CQ45" s="86">
        <f t="shared" si="14"/>
        <v>1.7844602552359771E-4</v>
      </c>
      <c r="CR45" s="86">
        <f t="shared" si="15"/>
        <v>1.8346313628939907E-4</v>
      </c>
      <c r="CS45" s="72">
        <f t="shared" si="29"/>
        <v>-1</v>
      </c>
    </row>
    <row r="46" spans="1:97" x14ac:dyDescent="0.3">
      <c r="A46" s="29" t="s">
        <v>45</v>
      </c>
      <c r="B46" s="82">
        <v>1528.288</v>
      </c>
      <c r="C46" s="82">
        <v>17.017025</v>
      </c>
      <c r="D46" s="82">
        <v>294.58499999999998</v>
      </c>
      <c r="E46" s="82">
        <v>50.512585000000001</v>
      </c>
      <c r="F46" s="82">
        <v>48.977139999999999</v>
      </c>
      <c r="G46" s="82">
        <v>2.222</v>
      </c>
      <c r="H46" s="82">
        <v>41.719164999999997</v>
      </c>
      <c r="I46" s="83">
        <v>2.1734149999999999</v>
      </c>
      <c r="J46" s="83">
        <v>10.998004999999999</v>
      </c>
      <c r="K46" s="82">
        <v>1.9008704999999999</v>
      </c>
      <c r="L46" s="83">
        <v>11.521715</v>
      </c>
      <c r="M46" s="82">
        <v>45.717134999999999</v>
      </c>
      <c r="N46" s="83"/>
      <c r="O46" s="82">
        <v>10.474288</v>
      </c>
      <c r="P46" s="82"/>
      <c r="Q46" s="83">
        <v>0.25400139999999999</v>
      </c>
      <c r="R46" s="27"/>
      <c r="S46" s="27" t="s">
        <v>45</v>
      </c>
      <c r="T46" s="27">
        <v>0</v>
      </c>
      <c r="U46" s="100">
        <v>10.477024381236699</v>
      </c>
      <c r="V46" s="27">
        <v>0</v>
      </c>
      <c r="W46" s="27">
        <v>0</v>
      </c>
      <c r="X46" s="27">
        <v>0</v>
      </c>
      <c r="Y46" s="27">
        <v>13.986798744228601</v>
      </c>
      <c r="Z46" s="100">
        <v>0</v>
      </c>
      <c r="AA46" s="27">
        <v>28.416141194798001</v>
      </c>
      <c r="AB46" s="27">
        <v>1.9009411308292401</v>
      </c>
      <c r="AC46" s="27">
        <v>1528.7979535556599</v>
      </c>
      <c r="AD46" s="27">
        <v>12.1138310618272</v>
      </c>
      <c r="AE46" s="27">
        <v>3.8530824455341199</v>
      </c>
      <c r="AF46" s="27">
        <v>0</v>
      </c>
      <c r="AG46" s="27">
        <v>12.1804663413961</v>
      </c>
      <c r="AH46" s="27">
        <v>3.64655449219288E-3</v>
      </c>
      <c r="AI46" s="27">
        <v>3.64655449219288E-3</v>
      </c>
      <c r="AJ46" s="27">
        <v>45.718839493291199</v>
      </c>
      <c r="AK46" s="27">
        <v>0</v>
      </c>
      <c r="AL46" s="27">
        <v>3.3196906917172401E-4</v>
      </c>
      <c r="AM46" s="27">
        <v>0</v>
      </c>
      <c r="AN46" s="27">
        <v>0</v>
      </c>
      <c r="AO46" s="27">
        <v>0</v>
      </c>
      <c r="AP46" s="27">
        <v>0</v>
      </c>
      <c r="AQ46" s="27">
        <v>17.017010284682801</v>
      </c>
      <c r="AR46" s="27">
        <v>0</v>
      </c>
      <c r="AS46" s="27">
        <v>265.44868273681698</v>
      </c>
      <c r="AT46" s="27">
        <v>29.4943014284848</v>
      </c>
      <c r="AU46" s="27">
        <v>294.94298416530199</v>
      </c>
      <c r="AV46" s="27">
        <v>0</v>
      </c>
      <c r="AW46" s="27">
        <v>1.1643019097084299</v>
      </c>
      <c r="AX46" s="27">
        <v>1.09293473767754E-4</v>
      </c>
      <c r="AY46" s="27">
        <v>1.05530533908913</v>
      </c>
      <c r="AZ46" s="27">
        <v>0.31149678476826598</v>
      </c>
      <c r="BA46" s="27">
        <v>0.26257274192143798</v>
      </c>
      <c r="BB46" s="27">
        <v>1.8175639159708299</v>
      </c>
      <c r="BC46" s="27">
        <v>2.18588160077602E-4</v>
      </c>
      <c r="BD46" s="27">
        <v>0</v>
      </c>
      <c r="BE46" s="27">
        <v>4.3433146739639596</v>
      </c>
      <c r="BF46" s="27">
        <v>50.513541862131703</v>
      </c>
      <c r="BG46" s="27">
        <v>48.9769238731879</v>
      </c>
      <c r="BH46" s="27">
        <v>1.5366179889438201</v>
      </c>
      <c r="BI46" s="27">
        <v>6.9643999804890902E-2</v>
      </c>
      <c r="BJ46" s="27">
        <v>0</v>
      </c>
      <c r="BK46" s="27">
        <v>8.1878690935145499</v>
      </c>
      <c r="BL46" s="27">
        <v>7.3742475299966304E-2</v>
      </c>
      <c r="BM46" s="27">
        <v>6.87730051984986</v>
      </c>
      <c r="BN46" s="27">
        <v>6.2361657214349904E-4</v>
      </c>
      <c r="BO46" s="27">
        <v>3.3430965018160498E-4</v>
      </c>
      <c r="BP46" s="27">
        <v>17.198145907835698</v>
      </c>
      <c r="BQ46" s="27">
        <v>1.0150227535168099</v>
      </c>
      <c r="BR46" s="27">
        <v>6.6352005608558304</v>
      </c>
      <c r="BS46" s="27">
        <v>3.1987873915463698</v>
      </c>
      <c r="BT46" s="27">
        <v>0</v>
      </c>
      <c r="BU46" s="27">
        <v>2.2244711929760701</v>
      </c>
      <c r="BV46" s="27">
        <v>9.7140125216356003E-3</v>
      </c>
      <c r="BW46" s="27">
        <v>0</v>
      </c>
      <c r="BX46" s="27">
        <v>0</v>
      </c>
      <c r="BY46" s="27">
        <v>3.4505258506971601E-2</v>
      </c>
      <c r="BZ46" s="27">
        <v>0.163203375329281</v>
      </c>
      <c r="CA46" s="27">
        <v>41.730944715465903</v>
      </c>
      <c r="CB46" s="27">
        <v>2.92077794736137E-2</v>
      </c>
      <c r="CC46" s="50"/>
      <c r="CD46" s="24">
        <f t="shared" si="16"/>
        <v>3.3367634612054578E-4</v>
      </c>
      <c r="CE46" s="24">
        <f t="shared" si="17"/>
        <v>-8.6474088152493545E-7</v>
      </c>
      <c r="CF46" s="24">
        <f t="shared" si="18"/>
        <v>1.2152151850977273E-3</v>
      </c>
      <c r="CG46" s="24">
        <f t="shared" si="19"/>
        <v>1.8943044227523524E-5</v>
      </c>
      <c r="CH46" s="24">
        <f t="shared" si="20"/>
        <v>-4.4128099782591174E-6</v>
      </c>
      <c r="CI46" s="24">
        <f t="shared" si="21"/>
        <v>1.1121480540369597E-3</v>
      </c>
      <c r="CJ46" s="24">
        <f t="shared" si="22"/>
        <v>2.8235741213674434E-4</v>
      </c>
      <c r="CK46" s="72">
        <f t="shared" si="23"/>
        <v>-1</v>
      </c>
      <c r="CL46" s="72">
        <f t="shared" si="24"/>
        <v>0.27175780918708453</v>
      </c>
      <c r="CM46" s="24">
        <f t="shared" si="25"/>
        <v>3.7157096835472214E-5</v>
      </c>
      <c r="CN46" s="72">
        <f t="shared" si="26"/>
        <v>-0.99968350592839761</v>
      </c>
      <c r="CO46" s="24">
        <f t="shared" si="27"/>
        <v>3.7283466936413182E-5</v>
      </c>
      <c r="CP46" s="72" t="str">
        <f t="shared" si="28"/>
        <v/>
      </c>
      <c r="CQ46" s="86">
        <f t="shared" si="14"/>
        <v>2.6124746968000256E-4</v>
      </c>
      <c r="CR46" s="86" t="str">
        <f t="shared" si="15"/>
        <v/>
      </c>
      <c r="CS46" s="72">
        <f t="shared" si="29"/>
        <v>-1</v>
      </c>
    </row>
    <row r="47" spans="1:97" x14ac:dyDescent="0.3">
      <c r="A47" s="29" t="s">
        <v>46</v>
      </c>
      <c r="B47" s="82">
        <v>10751.292407999999</v>
      </c>
      <c r="C47" s="82">
        <v>677.47929368999996</v>
      </c>
      <c r="D47" s="82">
        <v>27956.493450000002</v>
      </c>
      <c r="E47" s="82">
        <v>4079.3101516000002</v>
      </c>
      <c r="F47" s="82">
        <v>2159.0608400000001</v>
      </c>
      <c r="G47" s="82">
        <v>11394.971305999999</v>
      </c>
      <c r="H47" s="82">
        <v>941.05769181000005</v>
      </c>
      <c r="I47" s="83">
        <v>11.997089224</v>
      </c>
      <c r="J47" s="83">
        <v>26.627211767999999</v>
      </c>
      <c r="K47" s="82">
        <v>4.7358849999999997</v>
      </c>
      <c r="L47" s="83">
        <v>146.24785681</v>
      </c>
      <c r="M47" s="82">
        <v>898.71691019000002</v>
      </c>
      <c r="N47" s="83">
        <v>1.4474231E-3</v>
      </c>
      <c r="O47" s="82">
        <v>18.622484118999999</v>
      </c>
      <c r="P47" s="82">
        <v>2.2048863799999999E-2</v>
      </c>
      <c r="Q47" s="83">
        <v>2.5029155216999999</v>
      </c>
      <c r="R47" s="27"/>
      <c r="S47" s="27" t="s">
        <v>46</v>
      </c>
      <c r="T47" s="27">
        <v>26.703869967510901</v>
      </c>
      <c r="U47" s="100">
        <v>18.666284338335899</v>
      </c>
      <c r="V47" s="27">
        <v>1.91700013124499</v>
      </c>
      <c r="W47" s="27">
        <v>1.91700013124499</v>
      </c>
      <c r="X47" s="27">
        <v>0.13005115601241901</v>
      </c>
      <c r="Y47" s="27">
        <v>43.091743751442401</v>
      </c>
      <c r="Z47" s="100">
        <v>2.2049250343761002E-2</v>
      </c>
      <c r="AA47" s="27">
        <v>1079.6255548557201</v>
      </c>
      <c r="AB47" s="27">
        <v>4.7442603429642096</v>
      </c>
      <c r="AC47" s="27">
        <v>10759.591187067301</v>
      </c>
      <c r="AD47" s="27">
        <v>39.418865510885098</v>
      </c>
      <c r="AE47" s="27">
        <v>35.780838019545797</v>
      </c>
      <c r="AF47" s="27">
        <v>8.7446379443454898</v>
      </c>
      <c r="AG47" s="27">
        <v>25.641657190653898</v>
      </c>
      <c r="AH47" s="27">
        <v>360.40607125354302</v>
      </c>
      <c r="AI47" s="27">
        <v>360.40607125354302</v>
      </c>
      <c r="AJ47" s="27">
        <v>899.37817279933802</v>
      </c>
      <c r="AK47" s="27">
        <v>0</v>
      </c>
      <c r="AL47" s="27">
        <v>5.4276567020300597</v>
      </c>
      <c r="AM47" s="27">
        <v>2.38685560270059E-2</v>
      </c>
      <c r="AN47" s="27">
        <v>1.2873965199789601</v>
      </c>
      <c r="AO47" s="27">
        <v>34.881349507324899</v>
      </c>
      <c r="AP47" s="27">
        <v>0.41865619942881199</v>
      </c>
      <c r="AQ47" s="27">
        <v>677.59638433572002</v>
      </c>
      <c r="AR47" s="27">
        <v>0</v>
      </c>
      <c r="AS47" s="27">
        <v>23713.271173532099</v>
      </c>
      <c r="AT47" s="27">
        <v>2634.80881608346</v>
      </c>
      <c r="AU47" s="27">
        <v>26348.079989615599</v>
      </c>
      <c r="AV47" s="27">
        <v>0.12657324094470199</v>
      </c>
      <c r="AW47" s="27">
        <v>16.4510784509412</v>
      </c>
      <c r="AX47" s="27">
        <v>44.656974883019402</v>
      </c>
      <c r="AY47" s="27">
        <v>147.24264287850801</v>
      </c>
      <c r="AZ47" s="27">
        <v>35.739221696756601</v>
      </c>
      <c r="BA47" s="27">
        <v>37.846037247181997</v>
      </c>
      <c r="BB47" s="27">
        <v>166.302293914692</v>
      </c>
      <c r="BC47" s="27">
        <v>35.330784389620597</v>
      </c>
      <c r="BD47" s="27">
        <v>0.149667388371721</v>
      </c>
      <c r="BE47" s="27">
        <v>30.470546955142499</v>
      </c>
      <c r="BF47" s="27">
        <v>4080.4346472966199</v>
      </c>
      <c r="BG47" s="27">
        <v>2159.86496578485</v>
      </c>
      <c r="BH47" s="27">
        <v>1920.5696815117601</v>
      </c>
      <c r="BI47" s="27">
        <v>0.45870358703020803</v>
      </c>
      <c r="BJ47" s="27">
        <v>0.187823802745195</v>
      </c>
      <c r="BK47" s="27">
        <v>480.17640980325098</v>
      </c>
      <c r="BL47" s="27">
        <v>22.016504648004599</v>
      </c>
      <c r="BM47" s="27">
        <v>246.43834372989701</v>
      </c>
      <c r="BN47" s="27">
        <v>54.082264535766598</v>
      </c>
      <c r="BO47" s="27">
        <v>27.514739211822398</v>
      </c>
      <c r="BP47" s="27">
        <v>620.82563121510498</v>
      </c>
      <c r="BQ47" s="27">
        <v>16.152694954284101</v>
      </c>
      <c r="BR47" s="27">
        <v>114.704434647483</v>
      </c>
      <c r="BS47" s="27">
        <v>240.296780435606</v>
      </c>
      <c r="BT47" s="27">
        <v>2.6678036933567202</v>
      </c>
      <c r="BU47" s="27">
        <v>9935.0239899077496</v>
      </c>
      <c r="BV47" s="27">
        <v>88.214622622102794</v>
      </c>
      <c r="BW47" s="27">
        <v>174.80897332527101</v>
      </c>
      <c r="BX47" s="27">
        <v>6.4147358534720604</v>
      </c>
      <c r="BY47" s="27">
        <v>89.2980391100172</v>
      </c>
      <c r="BZ47" s="27">
        <v>20.871534879872598</v>
      </c>
      <c r="CA47" s="27">
        <v>941.65757426047196</v>
      </c>
      <c r="CB47" s="27">
        <v>107.449344368863</v>
      </c>
      <c r="CC47" s="50"/>
      <c r="CD47" s="24">
        <f t="shared" si="16"/>
        <v>7.7188664882059626E-4</v>
      </c>
      <c r="CE47" s="24">
        <f t="shared" si="17"/>
        <v>1.7283280361574067E-4</v>
      </c>
      <c r="CF47" s="24">
        <f t="shared" si="18"/>
        <v>-5.7532732538901551E-2</v>
      </c>
      <c r="CG47" s="24">
        <f t="shared" si="19"/>
        <v>2.7565829878826623E-4</v>
      </c>
      <c r="CH47" s="24">
        <f t="shared" si="20"/>
        <v>3.7244239252189385E-4</v>
      </c>
      <c r="CI47" s="24">
        <f t="shared" si="21"/>
        <v>-0.12812207041921356</v>
      </c>
      <c r="CJ47" s="24">
        <f t="shared" si="22"/>
        <v>6.3745555208003771E-4</v>
      </c>
      <c r="CK47" s="72">
        <f t="shared" si="23"/>
        <v>-0.84021122995317399</v>
      </c>
      <c r="CL47" s="72">
        <f t="shared" si="24"/>
        <v>0.61833481202974161</v>
      </c>
      <c r="CM47" s="24">
        <f t="shared" si="25"/>
        <v>1.7684852913890314E-3</v>
      </c>
      <c r="CN47" s="72">
        <f t="shared" si="26"/>
        <v>1.4643511304358445</v>
      </c>
      <c r="CO47" s="24">
        <f t="shared" si="27"/>
        <v>7.3578520871293797E-4</v>
      </c>
      <c r="CP47" s="72">
        <f t="shared" si="28"/>
        <v>24097.931063988755</v>
      </c>
      <c r="CQ47" s="86">
        <f t="shared" si="14"/>
        <v>2.352007339945136E-3</v>
      </c>
      <c r="CR47" s="86">
        <f t="shared" si="15"/>
        <v>1.7531232652588094E-5</v>
      </c>
      <c r="CS47" s="72">
        <f t="shared" si="29"/>
        <v>-0.83273258893514013</v>
      </c>
    </row>
    <row r="48" spans="1:97" x14ac:dyDescent="0.3">
      <c r="A48" s="29" t="s">
        <v>47</v>
      </c>
      <c r="B48" s="82">
        <v>5302.29</v>
      </c>
      <c r="C48" s="82">
        <v>97.886499999999998</v>
      </c>
      <c r="D48" s="82">
        <v>8811.3590000000004</v>
      </c>
      <c r="E48" s="82">
        <v>801.30579999999998</v>
      </c>
      <c r="F48" s="82">
        <v>717.83479999999997</v>
      </c>
      <c r="G48" s="82">
        <v>1776.933</v>
      </c>
      <c r="H48" s="82">
        <v>190.28</v>
      </c>
      <c r="I48" s="83">
        <v>4.0434446099999999</v>
      </c>
      <c r="J48" s="83">
        <v>14.420847178000001</v>
      </c>
      <c r="K48" s="82">
        <v>2.7004999999999999</v>
      </c>
      <c r="L48" s="83">
        <v>18.777534224</v>
      </c>
      <c r="M48" s="82">
        <v>7.8113599999999996</v>
      </c>
      <c r="N48" s="83"/>
      <c r="O48" s="82">
        <v>12.587020280000001</v>
      </c>
      <c r="P48" s="82">
        <v>6.3719344999999998E-3</v>
      </c>
      <c r="Q48" s="83">
        <v>0.75652729399999996</v>
      </c>
      <c r="R48" s="27"/>
      <c r="S48" s="27" t="s">
        <v>47</v>
      </c>
      <c r="T48" s="27">
        <v>1.06599375292845</v>
      </c>
      <c r="U48" s="100">
        <v>12.6191480053969</v>
      </c>
      <c r="V48" s="27">
        <v>0.83535179969087503</v>
      </c>
      <c r="W48" s="27">
        <v>0.83535179969087503</v>
      </c>
      <c r="X48" s="27">
        <v>6.6123568312967895E-2</v>
      </c>
      <c r="Y48" s="27">
        <v>28.499050798904001</v>
      </c>
      <c r="Z48" s="100">
        <v>6.3727536051460696E-3</v>
      </c>
      <c r="AA48" s="27">
        <v>133.04046721397299</v>
      </c>
      <c r="AB48" s="27">
        <v>2.7056151291258099</v>
      </c>
      <c r="AC48" s="27">
        <v>5310.1192998721799</v>
      </c>
      <c r="AD48" s="27">
        <v>23.4902869475778</v>
      </c>
      <c r="AE48" s="27">
        <v>8.0550861422070401</v>
      </c>
      <c r="AF48" s="27">
        <v>0</v>
      </c>
      <c r="AG48" s="27">
        <v>24.046088377741299</v>
      </c>
      <c r="AH48" s="27">
        <v>27.831525682211801</v>
      </c>
      <c r="AI48" s="27">
        <v>27.831525682211801</v>
      </c>
      <c r="AJ48" s="27">
        <v>7.8270757324492699</v>
      </c>
      <c r="AK48" s="27">
        <v>0</v>
      </c>
      <c r="AL48" s="27">
        <v>0.43318754244580698</v>
      </c>
      <c r="AM48" s="27">
        <v>0</v>
      </c>
      <c r="AN48" s="27">
        <v>0.19644337968550901</v>
      </c>
      <c r="AO48" s="27">
        <v>14.768692318986799</v>
      </c>
      <c r="AP48" s="27">
        <v>0.20345758764066699</v>
      </c>
      <c r="AQ48" s="27">
        <v>97.991585653095001</v>
      </c>
      <c r="AR48" s="27">
        <v>0</v>
      </c>
      <c r="AS48" s="27">
        <v>7974.0956166756496</v>
      </c>
      <c r="AT48" s="27">
        <v>886.01006438533602</v>
      </c>
      <c r="AU48" s="27">
        <v>8860.1056810609807</v>
      </c>
      <c r="AV48" s="27">
        <v>5.2949489925428903E-2</v>
      </c>
      <c r="AW48" s="27">
        <v>3.2264062512938301</v>
      </c>
      <c r="AX48" s="27">
        <v>15.0310710052012</v>
      </c>
      <c r="AY48" s="27">
        <v>21.276023909829799</v>
      </c>
      <c r="AZ48" s="27">
        <v>11.765662456467499</v>
      </c>
      <c r="BA48" s="27">
        <v>12.9874614203717</v>
      </c>
      <c r="BB48" s="27">
        <v>29.989390220170101</v>
      </c>
      <c r="BC48" s="27">
        <v>9.8728938815710094</v>
      </c>
      <c r="BD48" s="27">
        <v>0</v>
      </c>
      <c r="BE48" s="27">
        <v>18.421510503662802</v>
      </c>
      <c r="BF48" s="27">
        <v>802.244518882531</v>
      </c>
      <c r="BG48" s="27">
        <v>718.64161385103296</v>
      </c>
      <c r="BH48" s="27">
        <v>83.602905031498295</v>
      </c>
      <c r="BI48" s="27">
        <v>0.22953162375920999</v>
      </c>
      <c r="BJ48" s="27">
        <v>7.6354574315051493E-2</v>
      </c>
      <c r="BK48" s="27">
        <v>172.59999314208099</v>
      </c>
      <c r="BL48" s="27">
        <v>38.757722002347997</v>
      </c>
      <c r="BM48" s="27">
        <v>60.749787553817598</v>
      </c>
      <c r="BN48" s="27">
        <v>12.2097285701152</v>
      </c>
      <c r="BO48" s="27">
        <v>5.4511088035681796</v>
      </c>
      <c r="BP48" s="27">
        <v>151.866925218208</v>
      </c>
      <c r="BQ48" s="27">
        <v>3.6960496659238502</v>
      </c>
      <c r="BR48" s="27">
        <v>45.282477338118497</v>
      </c>
      <c r="BS48" s="27">
        <v>132.359835749984</v>
      </c>
      <c r="BT48" s="27">
        <v>0.99015978727308795</v>
      </c>
      <c r="BU48" s="27">
        <v>1694.86019607608</v>
      </c>
      <c r="BV48" s="27">
        <v>14.0849801541696</v>
      </c>
      <c r="BW48" s="27">
        <v>32.805692374199303</v>
      </c>
      <c r="BX48" s="27">
        <v>3.1849596756573102</v>
      </c>
      <c r="BY48" s="27">
        <v>14.226483498646701</v>
      </c>
      <c r="BZ48" s="27">
        <v>7.0053779753381997</v>
      </c>
      <c r="CA48" s="27">
        <v>190.59365493293799</v>
      </c>
      <c r="CB48" s="27">
        <v>13.7465837021381</v>
      </c>
      <c r="CC48" s="50"/>
      <c r="CD48" s="24">
        <f t="shared" si="16"/>
        <v>1.4765883933507871E-3</v>
      </c>
      <c r="CE48" s="24">
        <f t="shared" si="17"/>
        <v>1.0735459240549293E-3</v>
      </c>
      <c r="CF48" s="24">
        <f t="shared" si="18"/>
        <v>5.5322545660641377E-3</v>
      </c>
      <c r="CG48" s="24">
        <f t="shared" si="19"/>
        <v>1.1714864444148795E-3</v>
      </c>
      <c r="CH48" s="24">
        <f t="shared" si="20"/>
        <v>1.1239547748771509E-3</v>
      </c>
      <c r="CI48" s="24">
        <f t="shared" si="21"/>
        <v>-4.6187900119993262E-2</v>
      </c>
      <c r="CJ48" s="24">
        <f t="shared" si="22"/>
        <v>1.6483862357472838E-3</v>
      </c>
      <c r="CK48" s="72">
        <f t="shared" si="23"/>
        <v>-0.79340590010187506</v>
      </c>
      <c r="CL48" s="72">
        <f t="shared" si="24"/>
        <v>0.97623970680316707</v>
      </c>
      <c r="CM48" s="24">
        <f t="shared" si="25"/>
        <v>1.8941415018737364E-3</v>
      </c>
      <c r="CN48" s="72">
        <f t="shared" si="26"/>
        <v>0.48217147950339961</v>
      </c>
      <c r="CO48" s="24">
        <f t="shared" si="27"/>
        <v>2.0119073310243376E-3</v>
      </c>
      <c r="CP48" s="72" t="str">
        <f t="shared" si="28"/>
        <v/>
      </c>
      <c r="CQ48" s="86">
        <f t="shared" si="14"/>
        <v>2.5524488466859775E-3</v>
      </c>
      <c r="CR48" s="86">
        <f t="shared" si="15"/>
        <v>1.2854889611150204E-4</v>
      </c>
      <c r="CS48" s="72">
        <f t="shared" si="29"/>
        <v>-0.73106378414330275</v>
      </c>
    </row>
    <row r="49" spans="1:97" x14ac:dyDescent="0.3">
      <c r="A49" s="29" t="s">
        <v>48</v>
      </c>
      <c r="B49" s="82">
        <v>9906.6109806000004</v>
      </c>
      <c r="C49" s="82">
        <v>20.802813</v>
      </c>
      <c r="D49" s="82">
        <v>52332.114350000003</v>
      </c>
      <c r="E49" s="82">
        <v>7208.4161979</v>
      </c>
      <c r="F49" s="82">
        <v>6340.7880796999998</v>
      </c>
      <c r="G49" s="82">
        <v>46041.044565999997</v>
      </c>
      <c r="H49" s="82">
        <v>861.37826569000003</v>
      </c>
      <c r="I49" s="83">
        <v>8.6909260740000001</v>
      </c>
      <c r="J49" s="83">
        <v>19.721767106000001</v>
      </c>
      <c r="K49" s="82"/>
      <c r="L49" s="83">
        <v>3.0984011000999998</v>
      </c>
      <c r="M49" s="82">
        <v>379.68713100000002</v>
      </c>
      <c r="N49" s="83"/>
      <c r="O49" s="82">
        <v>4.3750867550999999</v>
      </c>
      <c r="P49" s="82">
        <v>1.0274866E-3</v>
      </c>
      <c r="Q49" s="83">
        <v>0.1349918058</v>
      </c>
      <c r="R49" s="27"/>
      <c r="S49" s="27" t="s">
        <v>48</v>
      </c>
      <c r="T49" s="27">
        <v>7.5015350431714301E-3</v>
      </c>
      <c r="U49" s="100">
        <v>4.3750836595117999</v>
      </c>
      <c r="V49" s="27">
        <v>2.3107532878465099E-5</v>
      </c>
      <c r="W49" s="27">
        <v>2.3107532878465099E-5</v>
      </c>
      <c r="X49" s="27">
        <v>4.4275757346516899E-5</v>
      </c>
      <c r="Y49" s="27">
        <v>1.36031767638032</v>
      </c>
      <c r="Z49" s="100">
        <v>1.02748595212389E-3</v>
      </c>
      <c r="AA49" s="27">
        <v>24.740117610105798</v>
      </c>
      <c r="AB49" s="27">
        <v>0</v>
      </c>
      <c r="AC49" s="27">
        <v>9906.6046929522108</v>
      </c>
      <c r="AD49" s="27">
        <v>4.5079546228845501E-3</v>
      </c>
      <c r="AE49" s="27">
        <v>18.766620989743998</v>
      </c>
      <c r="AF49" s="27">
        <v>0.72265905152694299</v>
      </c>
      <c r="AG49" s="27">
        <v>0</v>
      </c>
      <c r="AH49" s="27">
        <v>6.2906828960799199</v>
      </c>
      <c r="AI49" s="27">
        <v>6.2906828960799199</v>
      </c>
      <c r="AJ49" s="27">
        <v>379.68700037836498</v>
      </c>
      <c r="AK49" s="27">
        <v>0</v>
      </c>
      <c r="AL49" s="27">
        <v>13.216246648170699</v>
      </c>
      <c r="AM49" s="27">
        <v>0</v>
      </c>
      <c r="AN49" s="27">
        <v>0</v>
      </c>
      <c r="AO49" s="27">
        <v>9.79516297757745E-6</v>
      </c>
      <c r="AP49" s="27">
        <v>2.9277327639972198E-6</v>
      </c>
      <c r="AQ49" s="27">
        <v>20.802666924684601</v>
      </c>
      <c r="AR49" s="27">
        <v>0</v>
      </c>
      <c r="AS49" s="27">
        <v>45885.774535555101</v>
      </c>
      <c r="AT49" s="27">
        <v>5098.4196639322699</v>
      </c>
      <c r="AU49" s="27">
        <v>50984.1941994874</v>
      </c>
      <c r="AV49" s="27">
        <v>0</v>
      </c>
      <c r="AW49" s="27">
        <v>24.185904235322798</v>
      </c>
      <c r="AX49" s="27">
        <v>376.25189974371199</v>
      </c>
      <c r="AY49" s="27">
        <v>256.71273234057702</v>
      </c>
      <c r="AZ49" s="27">
        <v>217.64691178879499</v>
      </c>
      <c r="BA49" s="27">
        <v>4.9325541767523697</v>
      </c>
      <c r="BB49" s="27">
        <v>272.99846099527599</v>
      </c>
      <c r="BC49" s="27">
        <v>184.45155584927801</v>
      </c>
      <c r="BD49" s="27">
        <v>0</v>
      </c>
      <c r="BE49" s="27">
        <v>29.3822929305495</v>
      </c>
      <c r="BF49" s="27">
        <v>7208.5296322515296</v>
      </c>
      <c r="BG49" s="27">
        <v>6340.9019144697104</v>
      </c>
      <c r="BH49" s="27">
        <v>867.627717781819</v>
      </c>
      <c r="BI49" s="27">
        <v>0</v>
      </c>
      <c r="BJ49" s="27">
        <v>1.78541929294906</v>
      </c>
      <c r="BK49" s="27">
        <v>3681.16353713233</v>
      </c>
      <c r="BL49" s="27">
        <v>0</v>
      </c>
      <c r="BM49" s="27">
        <v>87.024499716397301</v>
      </c>
      <c r="BN49" s="27">
        <v>23.460658293512299</v>
      </c>
      <c r="BO49" s="27">
        <v>4.4349011159454799</v>
      </c>
      <c r="BP49" s="27">
        <v>216.65010328433499</v>
      </c>
      <c r="BQ49" s="27">
        <v>16.709646986868101</v>
      </c>
      <c r="BR49" s="27">
        <v>568.34332585073503</v>
      </c>
      <c r="BS49" s="27">
        <v>645.20086977533094</v>
      </c>
      <c r="BT49" s="27">
        <v>27.174924523803</v>
      </c>
      <c r="BU49" s="27">
        <v>44517.380236690798</v>
      </c>
      <c r="BV49" s="27">
        <v>169.54835068598001</v>
      </c>
      <c r="BW49" s="27">
        <v>1006.0038241595699</v>
      </c>
      <c r="BX49" s="27">
        <v>0</v>
      </c>
      <c r="BY49" s="27">
        <v>133.18595741760799</v>
      </c>
      <c r="BZ49" s="27">
        <v>2.2625172963387601E-2</v>
      </c>
      <c r="CA49" s="27">
        <v>861.37767698316202</v>
      </c>
      <c r="CB49" s="27">
        <v>411.61018664084401</v>
      </c>
      <c r="CC49" s="50"/>
      <c r="CD49" s="24">
        <f t="shared" si="16"/>
        <v>-6.346921063005349E-7</v>
      </c>
      <c r="CE49" s="24">
        <f t="shared" si="17"/>
        <v>-7.0219020571511181E-6</v>
      </c>
      <c r="CF49" s="24">
        <f t="shared" si="18"/>
        <v>-2.5757035947327509E-2</v>
      </c>
      <c r="CG49" s="24">
        <f t="shared" si="19"/>
        <v>1.5736376537556641E-5</v>
      </c>
      <c r="CH49" s="24">
        <f t="shared" si="20"/>
        <v>1.7952779414759852E-5</v>
      </c>
      <c r="CI49" s="24">
        <f t="shared" si="21"/>
        <v>-3.3093609054091297E-2</v>
      </c>
      <c r="CJ49" s="24">
        <f t="shared" si="22"/>
        <v>-6.834475183148162E-7</v>
      </c>
      <c r="CK49" s="72">
        <f t="shared" si="23"/>
        <v>-0.99999734118865091</v>
      </c>
      <c r="CL49" s="72">
        <f t="shared" si="24"/>
        <v>-0.93102455428720354</v>
      </c>
      <c r="CM49" s="24" t="str">
        <f t="shared" si="25"/>
        <v/>
      </c>
      <c r="CN49" s="72">
        <f t="shared" si="26"/>
        <v>1.030299723259487</v>
      </c>
      <c r="CO49" s="24">
        <f t="shared" si="27"/>
        <v>-3.4402439369794422E-7</v>
      </c>
      <c r="CP49" s="72" t="str">
        <f t="shared" si="28"/>
        <v/>
      </c>
      <c r="CQ49" s="86">
        <f t="shared" si="14"/>
        <v>-7.0754898663180191E-7</v>
      </c>
      <c r="CR49" s="86">
        <f t="shared" si="15"/>
        <v>-6.3054458322403289E-7</v>
      </c>
      <c r="CS49" s="72">
        <f t="shared" si="29"/>
        <v>-0.99997831177420993</v>
      </c>
    </row>
    <row r="50" spans="1:97" x14ac:dyDescent="0.3">
      <c r="A50" s="29" t="s">
        <v>49</v>
      </c>
      <c r="B50" s="82">
        <v>8394.0573774000004</v>
      </c>
      <c r="C50" s="82">
        <v>1509.5881727000001</v>
      </c>
      <c r="D50" s="82">
        <v>16209.181982</v>
      </c>
      <c r="E50" s="82">
        <v>904.27467578999995</v>
      </c>
      <c r="F50" s="82">
        <v>526.39402806999999</v>
      </c>
      <c r="G50" s="82">
        <v>12965.951485</v>
      </c>
      <c r="H50" s="82">
        <v>731.07102223000004</v>
      </c>
      <c r="I50" s="83">
        <v>7.4476565477000003</v>
      </c>
      <c r="J50" s="83">
        <v>11.346007568999999</v>
      </c>
      <c r="K50" s="82">
        <v>23.974878</v>
      </c>
      <c r="L50" s="83">
        <v>29.989179349</v>
      </c>
      <c r="M50" s="82">
        <v>318.05357199999997</v>
      </c>
      <c r="N50" s="83"/>
      <c r="O50" s="82">
        <v>6.9555924336999997</v>
      </c>
      <c r="P50" s="82">
        <v>1.7590359100000001E-2</v>
      </c>
      <c r="Q50" s="83">
        <v>0.91613222989999998</v>
      </c>
      <c r="R50" s="27"/>
      <c r="S50" s="27" t="s">
        <v>49</v>
      </c>
      <c r="T50" s="27">
        <v>0</v>
      </c>
      <c r="U50" s="100">
        <v>6.9556308949544698</v>
      </c>
      <c r="V50" s="27">
        <v>0</v>
      </c>
      <c r="W50" s="27">
        <v>0</v>
      </c>
      <c r="X50" s="27">
        <v>0</v>
      </c>
      <c r="Y50" s="27">
        <v>53.527874177178198</v>
      </c>
      <c r="Z50" s="100">
        <v>1.7590464760582201E-2</v>
      </c>
      <c r="AA50" s="27">
        <v>270.43064779452197</v>
      </c>
      <c r="AB50" s="27">
        <v>23.974886406755999</v>
      </c>
      <c r="AC50" s="27">
        <v>8394.2351373870497</v>
      </c>
      <c r="AD50" s="27">
        <v>44.317223561757203</v>
      </c>
      <c r="AE50" s="27">
        <v>24.6477891177143</v>
      </c>
      <c r="AF50" s="27">
        <v>2.4647998339324399E-2</v>
      </c>
      <c r="AG50" s="27">
        <v>44.448678606389102</v>
      </c>
      <c r="AH50" s="27">
        <v>61.632895807573597</v>
      </c>
      <c r="AI50" s="27">
        <v>61.632895807573597</v>
      </c>
      <c r="AJ50" s="27">
        <v>318.06538827887601</v>
      </c>
      <c r="AK50" s="27">
        <v>0</v>
      </c>
      <c r="AL50" s="27">
        <v>7.8027407211281803</v>
      </c>
      <c r="AM50" s="27">
        <v>0</v>
      </c>
      <c r="AN50" s="27">
        <v>0</v>
      </c>
      <c r="AO50" s="27">
        <v>0</v>
      </c>
      <c r="AP50" s="27">
        <v>0</v>
      </c>
      <c r="AQ50" s="27">
        <v>1509.65273516553</v>
      </c>
      <c r="AR50" s="27">
        <v>0</v>
      </c>
      <c r="AS50" s="27">
        <v>14533.3032242957</v>
      </c>
      <c r="AT50" s="27">
        <v>1614.8114460729</v>
      </c>
      <c r="AU50" s="27">
        <v>16148.114670368601</v>
      </c>
      <c r="AV50" s="27">
        <v>0</v>
      </c>
      <c r="AW50" s="27">
        <v>18.440692319195701</v>
      </c>
      <c r="AX50" s="27">
        <v>17.6021227026006</v>
      </c>
      <c r="AY50" s="27">
        <v>165.43175830147501</v>
      </c>
      <c r="AZ50" s="27">
        <v>11.768346797658699</v>
      </c>
      <c r="BA50" s="27">
        <v>7.2343904342691996</v>
      </c>
      <c r="BB50" s="27">
        <v>28.783715752738001</v>
      </c>
      <c r="BC50" s="27">
        <v>11.6162216722929</v>
      </c>
      <c r="BD50" s="27">
        <v>0</v>
      </c>
      <c r="BE50" s="27">
        <v>2.9021101169345398</v>
      </c>
      <c r="BF50" s="27">
        <v>904.302653494168</v>
      </c>
      <c r="BG50" s="27">
        <v>526.42181570733203</v>
      </c>
      <c r="BH50" s="27">
        <v>377.880837786835</v>
      </c>
      <c r="BI50" s="27">
        <v>1.2035960912052101E-2</v>
      </c>
      <c r="BJ50" s="27">
        <v>7.4150254685648495E-2</v>
      </c>
      <c r="BK50" s="27">
        <v>168.73256310231099</v>
      </c>
      <c r="BL50" s="27">
        <v>1.29036167374901E-2</v>
      </c>
      <c r="BM50" s="27">
        <v>50.225342051575502</v>
      </c>
      <c r="BN50" s="27">
        <v>12.262551900605301</v>
      </c>
      <c r="BO50" s="27">
        <v>6.2353475190841303</v>
      </c>
      <c r="BP50" s="27">
        <v>125.542873548801</v>
      </c>
      <c r="BQ50" s="27">
        <v>15.131426598883801</v>
      </c>
      <c r="BR50" s="27">
        <v>30.917489959548501</v>
      </c>
      <c r="BS50" s="27">
        <v>51.371180585870803</v>
      </c>
      <c r="BT50" s="27">
        <v>1.12846973070582</v>
      </c>
      <c r="BU50" s="27">
        <v>12956.943518354199</v>
      </c>
      <c r="BV50" s="27">
        <v>108.61416242974001</v>
      </c>
      <c r="BW50" s="27">
        <v>295.86509976673102</v>
      </c>
      <c r="BX50" s="27">
        <v>0</v>
      </c>
      <c r="BY50" s="27">
        <v>79.091270905898</v>
      </c>
      <c r="BZ50" s="27">
        <v>0.63050775925083902</v>
      </c>
      <c r="CA50" s="27">
        <v>731.08183421718797</v>
      </c>
      <c r="CB50" s="27">
        <v>242.212028271614</v>
      </c>
      <c r="CC50" s="50"/>
      <c r="CD50" s="24">
        <f t="shared" si="16"/>
        <v>2.1176884914782993E-5</v>
      </c>
      <c r="CE50" s="24">
        <f t="shared" si="17"/>
        <v>4.2768264018930776E-5</v>
      </c>
      <c r="CF50" s="24">
        <f t="shared" si="18"/>
        <v>-3.7674517874630156E-3</v>
      </c>
      <c r="CG50" s="24">
        <f t="shared" si="19"/>
        <v>3.0939387021548154E-5</v>
      </c>
      <c r="CH50" s="24">
        <f t="shared" si="20"/>
        <v>5.2788663720068628E-5</v>
      </c>
      <c r="CI50" s="24">
        <f t="shared" si="21"/>
        <v>-6.9474011654459614E-4</v>
      </c>
      <c r="CJ50" s="24">
        <f t="shared" si="22"/>
        <v>1.4789243259779724E-5</v>
      </c>
      <c r="CK50" s="72">
        <f t="shared" si="23"/>
        <v>-1</v>
      </c>
      <c r="CL50" s="72">
        <f t="shared" si="24"/>
        <v>3.7177717669983865</v>
      </c>
      <c r="CM50" s="24">
        <f t="shared" si="25"/>
        <v>3.5064854131441078E-7</v>
      </c>
      <c r="CN50" s="72">
        <f t="shared" si="26"/>
        <v>1.0551711365729242</v>
      </c>
      <c r="CO50" s="24">
        <f t="shared" si="27"/>
        <v>3.7151850871337137E-5</v>
      </c>
      <c r="CP50" s="72" t="str">
        <f t="shared" si="28"/>
        <v/>
      </c>
      <c r="CQ50" s="86">
        <f t="shared" si="14"/>
        <v>5.5295440089058659E-6</v>
      </c>
      <c r="CR50" s="86">
        <f t="shared" si="15"/>
        <v>6.0067325288598222E-6</v>
      </c>
      <c r="CS50" s="72">
        <f t="shared" si="29"/>
        <v>-1</v>
      </c>
    </row>
    <row r="51" spans="1:97" s="29" customFormat="1" x14ac:dyDescent="0.3">
      <c r="A51" s="29" t="s">
        <v>50</v>
      </c>
      <c r="B51" s="82">
        <v>15893.200541</v>
      </c>
      <c r="C51" s="82">
        <v>129.19212340000001</v>
      </c>
      <c r="D51" s="82">
        <v>36098.392137000003</v>
      </c>
      <c r="E51" s="82">
        <v>1988.208267</v>
      </c>
      <c r="F51" s="82">
        <v>1215.7612265</v>
      </c>
      <c r="G51" s="82">
        <v>32000.641441</v>
      </c>
      <c r="H51" s="82">
        <v>612.19139259999997</v>
      </c>
      <c r="I51" s="83">
        <v>5.7080981499999996</v>
      </c>
      <c r="J51" s="83">
        <v>1.1366256493</v>
      </c>
      <c r="K51" s="82"/>
      <c r="L51" s="83">
        <v>1.7707912210000001</v>
      </c>
      <c r="M51" s="82">
        <v>18.903052379999998</v>
      </c>
      <c r="N51" s="83"/>
      <c r="O51" s="82">
        <v>3.2919781399999999</v>
      </c>
      <c r="P51" s="82">
        <v>2.990863E-4</v>
      </c>
      <c r="Q51" s="83">
        <v>0.49873612</v>
      </c>
      <c r="R51" s="27"/>
      <c r="S51" s="27" t="s">
        <v>50</v>
      </c>
      <c r="T51" s="27">
        <v>1.0825840836036699E-3</v>
      </c>
      <c r="U51" s="100">
        <v>3.2919752107975402</v>
      </c>
      <c r="V51" s="27">
        <v>0</v>
      </c>
      <c r="W51" s="27">
        <v>0</v>
      </c>
      <c r="X51" s="27">
        <v>0</v>
      </c>
      <c r="Y51" s="27">
        <v>1.6810906827449699E-2</v>
      </c>
      <c r="Z51" s="100">
        <v>2.9908663971264598E-4</v>
      </c>
      <c r="AA51" s="27">
        <v>7.1839396474992698</v>
      </c>
      <c r="AB51" s="27">
        <v>0</v>
      </c>
      <c r="AC51" s="27">
        <v>15893.1946465684</v>
      </c>
      <c r="AD51" s="27">
        <v>0</v>
      </c>
      <c r="AE51" s="27">
        <v>12.9891335002768</v>
      </c>
      <c r="AF51" s="27">
        <v>0</v>
      </c>
      <c r="AG51" s="27">
        <v>0</v>
      </c>
      <c r="AH51" s="27">
        <v>3.2691498971621402</v>
      </c>
      <c r="AI51" s="27">
        <v>3.2691498971621402</v>
      </c>
      <c r="AJ51" s="27">
        <v>18.903048621901799</v>
      </c>
      <c r="AK51" s="27">
        <v>0</v>
      </c>
      <c r="AL51" s="27">
        <v>9.5713048785880108</v>
      </c>
      <c r="AM51" s="27">
        <v>0</v>
      </c>
      <c r="AN51" s="27">
        <v>0</v>
      </c>
      <c r="AO51" s="27">
        <v>0</v>
      </c>
      <c r="AP51" s="27">
        <v>0</v>
      </c>
      <c r="AQ51" s="27">
        <v>129.19219480965799</v>
      </c>
      <c r="AR51" s="27">
        <v>0</v>
      </c>
      <c r="AS51" s="27">
        <v>32485.550357100899</v>
      </c>
      <c r="AT51" s="27">
        <v>3609.5056439295099</v>
      </c>
      <c r="AU51" s="27">
        <v>36095.056001030403</v>
      </c>
      <c r="AV51" s="27">
        <v>0</v>
      </c>
      <c r="AW51" s="27">
        <v>17.3963716385434</v>
      </c>
      <c r="AX51" s="27">
        <v>72.421469342240002</v>
      </c>
      <c r="AY51" s="27">
        <v>179.53511966391599</v>
      </c>
      <c r="AZ51" s="27">
        <v>41.866326442434499</v>
      </c>
      <c r="BA51" s="27">
        <v>0.82999486488422902</v>
      </c>
      <c r="BB51" s="27">
        <v>52.102236721837301</v>
      </c>
      <c r="BC51" s="27">
        <v>35.451005015790599</v>
      </c>
      <c r="BD51" s="27">
        <v>0</v>
      </c>
      <c r="BE51" s="27">
        <v>5.6417131395029596</v>
      </c>
      <c r="BF51" s="27">
        <v>1988.22973462351</v>
      </c>
      <c r="BG51" s="27">
        <v>1215.7830246360199</v>
      </c>
      <c r="BH51" s="27">
        <v>772.44670998748802</v>
      </c>
      <c r="BI51" s="27">
        <v>0</v>
      </c>
      <c r="BJ51" s="27">
        <v>0.343830912658388</v>
      </c>
      <c r="BK51" s="27">
        <v>708.39893266015201</v>
      </c>
      <c r="BL51" s="27">
        <v>0</v>
      </c>
      <c r="BM51" s="27">
        <v>15.866945347200399</v>
      </c>
      <c r="BN51" s="27">
        <v>4.3229240132938704</v>
      </c>
      <c r="BO51" s="27">
        <v>0.749420314489327</v>
      </c>
      <c r="BP51" s="27">
        <v>39.485446918765199</v>
      </c>
      <c r="BQ51" s="27">
        <v>11.0857344534682</v>
      </c>
      <c r="BR51" s="27">
        <v>109.332231325363</v>
      </c>
      <c r="BS51" s="27">
        <v>123.737263981767</v>
      </c>
      <c r="BT51" s="27">
        <v>5.2332836356421204</v>
      </c>
      <c r="BU51" s="27">
        <v>31979.6631582146</v>
      </c>
      <c r="BV51" s="27">
        <v>117.80095836196401</v>
      </c>
      <c r="BW51" s="27">
        <v>783.44113690151403</v>
      </c>
      <c r="BX51" s="27">
        <v>0</v>
      </c>
      <c r="BY51" s="27">
        <v>95.592523116934004</v>
      </c>
      <c r="BZ51" s="27">
        <v>4.0712002244746104E-3</v>
      </c>
      <c r="CA51" s="27">
        <v>612.19120021572201</v>
      </c>
      <c r="CB51" s="27">
        <v>297.63130301886798</v>
      </c>
      <c r="CC51" s="50"/>
      <c r="CD51" s="24">
        <f t="shared" si="16"/>
        <v>-3.7087757027938553E-7</v>
      </c>
      <c r="CE51" s="24">
        <f t="shared" si="17"/>
        <v>5.527400285536948E-7</v>
      </c>
      <c r="CF51" s="24">
        <f t="shared" si="18"/>
        <v>-9.2417854981958217E-5</v>
      </c>
      <c r="CG51" s="24">
        <f t="shared" si="19"/>
        <v>1.0797472209702955E-5</v>
      </c>
      <c r="CH51" s="24">
        <f t="shared" si="20"/>
        <v>1.7929619356819192E-5</v>
      </c>
      <c r="CI51" s="24">
        <f t="shared" si="21"/>
        <v>-6.5555819635920666E-4</v>
      </c>
      <c r="CJ51" s="24">
        <f t="shared" si="22"/>
        <v>-3.1425511742172852E-7</v>
      </c>
      <c r="CK51" s="72">
        <f t="shared" si="23"/>
        <v>-1</v>
      </c>
      <c r="CL51" s="72">
        <f t="shared" si="24"/>
        <v>-0.98520981218591808</v>
      </c>
      <c r="CM51" s="24" t="str">
        <f t="shared" si="25"/>
        <v/>
      </c>
      <c r="CN51" s="72">
        <f t="shared" si="26"/>
        <v>0.84615208071564074</v>
      </c>
      <c r="CO51" s="24">
        <f t="shared" si="27"/>
        <v>-1.9880906656294767E-7</v>
      </c>
      <c r="CP51" s="72" t="str">
        <f t="shared" si="28"/>
        <v/>
      </c>
      <c r="CQ51" s="86">
        <f t="shared" si="14"/>
        <v>-8.89800094389606E-7</v>
      </c>
      <c r="CR51" s="86">
        <f t="shared" si="15"/>
        <v>1.1358348609756784E-6</v>
      </c>
      <c r="CS51" s="72">
        <f t="shared" si="29"/>
        <v>-1</v>
      </c>
    </row>
    <row r="52" spans="1:97" s="29" customFormat="1" x14ac:dyDescent="0.3">
      <c r="B52" s="82"/>
      <c r="C52" s="82"/>
      <c r="D52" s="82"/>
      <c r="E52" s="82"/>
      <c r="F52" s="82"/>
      <c r="G52" s="82"/>
      <c r="H52" s="82"/>
      <c r="I52" s="83"/>
      <c r="J52" s="83"/>
      <c r="K52" s="82"/>
      <c r="L52" s="83"/>
      <c r="M52" s="82"/>
      <c r="N52" s="83"/>
      <c r="O52" s="82"/>
      <c r="P52" s="82"/>
      <c r="Q52" s="83"/>
      <c r="R52" s="27"/>
      <c r="S52" s="27"/>
      <c r="T52" s="27"/>
      <c r="U52" s="100"/>
      <c r="V52" s="27"/>
      <c r="W52" s="27"/>
      <c r="X52" s="27"/>
      <c r="Y52" s="27"/>
      <c r="Z52" s="100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50"/>
      <c r="CD52" s="24" t="str">
        <f t="shared" si="16"/>
        <v/>
      </c>
      <c r="CE52" s="24" t="str">
        <f t="shared" si="17"/>
        <v/>
      </c>
      <c r="CF52" s="24" t="str">
        <f t="shared" si="18"/>
        <v/>
      </c>
      <c r="CG52" s="24" t="str">
        <f t="shared" si="19"/>
        <v/>
      </c>
      <c r="CH52" s="24" t="str">
        <f t="shared" si="20"/>
        <v/>
      </c>
      <c r="CI52" s="24" t="str">
        <f t="shared" si="21"/>
        <v/>
      </c>
      <c r="CJ52" s="24" t="str">
        <f t="shared" si="22"/>
        <v/>
      </c>
      <c r="CK52" s="72" t="str">
        <f t="shared" si="23"/>
        <v/>
      </c>
      <c r="CL52" s="72" t="str">
        <f t="shared" si="24"/>
        <v/>
      </c>
      <c r="CM52" s="24" t="str">
        <f t="shared" si="25"/>
        <v/>
      </c>
      <c r="CN52" s="72" t="str">
        <f t="shared" si="26"/>
        <v/>
      </c>
      <c r="CO52" s="24" t="str">
        <f t="shared" si="27"/>
        <v/>
      </c>
      <c r="CP52" s="72" t="str">
        <f t="shared" si="28"/>
        <v/>
      </c>
      <c r="CQ52" s="86" t="str">
        <f t="shared" si="14"/>
        <v/>
      </c>
      <c r="CR52" s="86" t="str">
        <f t="shared" si="15"/>
        <v/>
      </c>
      <c r="CS52" s="72" t="str">
        <f t="shared" si="29"/>
        <v/>
      </c>
    </row>
    <row r="53" spans="1:97" s="29" customFormat="1" x14ac:dyDescent="0.3">
      <c r="B53" s="82"/>
      <c r="C53" s="82"/>
      <c r="D53" s="82"/>
      <c r="E53" s="82"/>
      <c r="F53" s="82"/>
      <c r="G53" s="82"/>
      <c r="H53" s="82"/>
      <c r="I53" s="83"/>
      <c r="J53" s="83"/>
      <c r="K53" s="82"/>
      <c r="L53" s="83"/>
      <c r="M53" s="82"/>
      <c r="N53" s="83"/>
      <c r="O53" s="82"/>
      <c r="P53" s="82"/>
      <c r="Q53" s="83"/>
      <c r="R53" s="27"/>
      <c r="S53" s="27"/>
      <c r="T53" s="27"/>
      <c r="U53" s="100"/>
      <c r="V53" s="27"/>
      <c r="W53" s="27"/>
      <c r="X53" s="27"/>
      <c r="Y53" s="27"/>
      <c r="Z53" s="100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50"/>
      <c r="CD53" s="24" t="str">
        <f t="shared" si="16"/>
        <v/>
      </c>
      <c r="CE53" s="24" t="str">
        <f t="shared" si="17"/>
        <v/>
      </c>
      <c r="CF53" s="24" t="str">
        <f t="shared" si="18"/>
        <v/>
      </c>
      <c r="CG53" s="24" t="str">
        <f t="shared" si="19"/>
        <v/>
      </c>
      <c r="CH53" s="24" t="str">
        <f t="shared" si="20"/>
        <v/>
      </c>
      <c r="CI53" s="24" t="str">
        <f t="shared" si="21"/>
        <v/>
      </c>
      <c r="CJ53" s="24" t="str">
        <f t="shared" si="22"/>
        <v/>
      </c>
      <c r="CK53" s="72" t="str">
        <f t="shared" si="23"/>
        <v/>
      </c>
      <c r="CL53" s="72" t="str">
        <f t="shared" si="24"/>
        <v/>
      </c>
      <c r="CM53" s="24" t="str">
        <f t="shared" si="25"/>
        <v/>
      </c>
      <c r="CN53" s="72" t="str">
        <f t="shared" si="26"/>
        <v/>
      </c>
      <c r="CO53" s="24" t="str">
        <f t="shared" si="27"/>
        <v/>
      </c>
      <c r="CP53" s="72" t="str">
        <f t="shared" si="28"/>
        <v/>
      </c>
      <c r="CQ53" s="86" t="str">
        <f t="shared" si="14"/>
        <v/>
      </c>
      <c r="CR53" s="86" t="str">
        <f t="shared" si="15"/>
        <v/>
      </c>
      <c r="CS53" s="72" t="str">
        <f t="shared" si="29"/>
        <v/>
      </c>
    </row>
    <row r="54" spans="1:97" x14ac:dyDescent="0.3">
      <c r="A54" s="29" t="s">
        <v>51</v>
      </c>
      <c r="B54" s="82">
        <v>3119.7498000000001</v>
      </c>
      <c r="C54" s="82">
        <v>0</v>
      </c>
      <c r="D54" s="82">
        <v>35057.131000000001</v>
      </c>
      <c r="E54" s="82">
        <v>5274.9624999999996</v>
      </c>
      <c r="F54" s="82">
        <v>3576.5522500000002</v>
      </c>
      <c r="G54" s="82">
        <v>9332.2479999999996</v>
      </c>
      <c r="H54" s="82">
        <v>357.70927499999999</v>
      </c>
      <c r="I54" s="83">
        <v>3.77124975</v>
      </c>
      <c r="J54" s="83">
        <v>9.9177704999999996</v>
      </c>
      <c r="K54" s="82">
        <v>0.91956000000000004</v>
      </c>
      <c r="L54" s="83">
        <v>3.88698845</v>
      </c>
      <c r="M54" s="82">
        <v>22.116</v>
      </c>
      <c r="N54" s="83"/>
      <c r="O54" s="82">
        <v>3.9535392499999999</v>
      </c>
      <c r="P54" s="82"/>
      <c r="Q54" s="83">
        <v>8.8286169999999997E-2</v>
      </c>
      <c r="R54" s="27"/>
      <c r="S54" s="27" t="s">
        <v>51</v>
      </c>
      <c r="T54" s="27">
        <v>0</v>
      </c>
      <c r="U54" s="100">
        <v>3.9596515598499402</v>
      </c>
      <c r="V54" s="27">
        <v>0</v>
      </c>
      <c r="W54" s="27">
        <v>0</v>
      </c>
      <c r="X54" s="27">
        <v>0</v>
      </c>
      <c r="Y54" s="27">
        <v>3.2711406950511699</v>
      </c>
      <c r="Z54" s="100">
        <v>0</v>
      </c>
      <c r="AA54" s="27">
        <v>6.6409991448271004</v>
      </c>
      <c r="AB54" s="27">
        <v>0.92207551586500702</v>
      </c>
      <c r="AC54" s="27">
        <v>3120.3647709563002</v>
      </c>
      <c r="AD54" s="27">
        <v>2.8335408580168302</v>
      </c>
      <c r="AE54" s="27">
        <v>8.3292898976056495</v>
      </c>
      <c r="AF54" s="27">
        <v>0</v>
      </c>
      <c r="AG54" s="27">
        <v>2.8490638217959998</v>
      </c>
      <c r="AH54" s="27">
        <v>0</v>
      </c>
      <c r="AI54" s="27">
        <v>0</v>
      </c>
      <c r="AJ54" s="27">
        <v>22.1762453479718</v>
      </c>
      <c r="AK54" s="27">
        <v>0</v>
      </c>
      <c r="AL54" s="27">
        <v>5.4735643205648197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31551.701474873302</v>
      </c>
      <c r="AT54" s="27">
        <v>3505.7447431771898</v>
      </c>
      <c r="AU54" s="27">
        <v>35057.4462180505</v>
      </c>
      <c r="AV54" s="27">
        <v>0</v>
      </c>
      <c r="AW54" s="27">
        <v>10.2207159607037</v>
      </c>
      <c r="AX54" s="27">
        <v>210.64147238435299</v>
      </c>
      <c r="AY54" s="27">
        <v>102.701348336682</v>
      </c>
      <c r="AZ54" s="27">
        <v>122.03492636342</v>
      </c>
      <c r="BA54" s="27">
        <v>2.4782246606811098</v>
      </c>
      <c r="BB54" s="27">
        <v>152.80653111658501</v>
      </c>
      <c r="BC54" s="27">
        <v>103.027322345497</v>
      </c>
      <c r="BD54" s="27">
        <v>0</v>
      </c>
      <c r="BE54" s="27">
        <v>20.6761727588088</v>
      </c>
      <c r="BF54" s="27">
        <v>5275.1583027685601</v>
      </c>
      <c r="BG54" s="27">
        <v>3576.7476414029102</v>
      </c>
      <c r="BH54" s="27">
        <v>1698.41066136565</v>
      </c>
      <c r="BI54" s="27">
        <v>6.8771375188081504E-2</v>
      </c>
      <c r="BJ54" s="27">
        <v>1.00028265811273</v>
      </c>
      <c r="BK54" s="27">
        <v>2067.92541154229</v>
      </c>
      <c r="BL54" s="27">
        <v>7.2817936804510403E-2</v>
      </c>
      <c r="BM54" s="27">
        <v>51.598448426065197</v>
      </c>
      <c r="BN54" s="27">
        <v>12.2644834587212</v>
      </c>
      <c r="BO54" s="27">
        <v>2.0129135039710699</v>
      </c>
      <c r="BP54" s="27">
        <v>128.471749957285</v>
      </c>
      <c r="BQ54" s="27">
        <v>6.5633131771573803</v>
      </c>
      <c r="BR54" s="27">
        <v>324.45450155039998</v>
      </c>
      <c r="BS54" s="27">
        <v>361.98885526325898</v>
      </c>
      <c r="BT54" s="27">
        <v>15.2247561014567</v>
      </c>
      <c r="BU54" s="27">
        <v>9309.6136043378101</v>
      </c>
      <c r="BV54" s="27">
        <v>67.204864432128204</v>
      </c>
      <c r="BW54" s="27">
        <v>218.07392586627799</v>
      </c>
      <c r="BX54" s="27">
        <v>0</v>
      </c>
      <c r="BY54" s="27">
        <v>54.668832583570598</v>
      </c>
      <c r="BZ54" s="27">
        <v>3.8169546268952699E-2</v>
      </c>
      <c r="CA54" s="27">
        <v>357.73601471585101</v>
      </c>
      <c r="CB54" s="27">
        <v>170.211434990237</v>
      </c>
      <c r="CC54" s="50"/>
      <c r="CD54" s="24">
        <f t="shared" si="16"/>
        <v>1.9712188339594171E-4</v>
      </c>
      <c r="CE54" s="24" t="str">
        <f t="shared" si="17"/>
        <v/>
      </c>
      <c r="CF54" s="24">
        <f t="shared" si="18"/>
        <v>8.9915529738732859E-6</v>
      </c>
      <c r="CG54" s="24">
        <f t="shared" si="19"/>
        <v>3.7119272138995775E-5</v>
      </c>
      <c r="CH54" s="24">
        <f t="shared" si="20"/>
        <v>5.4631217231620359E-5</v>
      </c>
      <c r="CI54" s="24">
        <f t="shared" si="21"/>
        <v>-2.425395859838861E-3</v>
      </c>
      <c r="CJ54" s="24">
        <f t="shared" si="22"/>
        <v>7.4752648924247445E-5</v>
      </c>
      <c r="CK54" s="72">
        <f t="shared" si="23"/>
        <v>-1</v>
      </c>
      <c r="CL54" s="72">
        <f t="shared" si="24"/>
        <v>-0.67017378602870781</v>
      </c>
      <c r="CM54" s="24">
        <f t="shared" si="25"/>
        <v>2.7355646885542854E-3</v>
      </c>
      <c r="CN54" s="72">
        <f t="shared" si="26"/>
        <v>-1</v>
      </c>
      <c r="CO54" s="24">
        <f t="shared" si="27"/>
        <v>2.7240616735305125E-3</v>
      </c>
      <c r="CP54" s="72" t="str">
        <f t="shared" si="28"/>
        <v/>
      </c>
      <c r="CQ54" s="86">
        <f t="shared" si="14"/>
        <v>1.5460349482910199E-3</v>
      </c>
      <c r="CR54" s="86" t="str">
        <f t="shared" si="15"/>
        <v/>
      </c>
      <c r="CS54" s="72">
        <f t="shared" si="29"/>
        <v>-1</v>
      </c>
    </row>
    <row r="55" spans="1:97" x14ac:dyDescent="0.3">
      <c r="A55" s="29" t="s">
        <v>1</v>
      </c>
      <c r="B55" s="82">
        <v>2635.33</v>
      </c>
      <c r="C55" s="82">
        <v>0.04</v>
      </c>
      <c r="D55" s="82">
        <v>8085.15</v>
      </c>
      <c r="E55" s="82">
        <v>301.80307499999998</v>
      </c>
      <c r="F55" s="82">
        <v>282.05625473999999</v>
      </c>
      <c r="G55" s="82">
        <v>1731.62</v>
      </c>
      <c r="H55" s="82">
        <v>307.02</v>
      </c>
      <c r="I55" s="83">
        <v>0.41772908399999997</v>
      </c>
      <c r="J55" s="83">
        <v>0.141954576</v>
      </c>
      <c r="K55" s="82"/>
      <c r="L55" s="83">
        <v>7.5112845950000002</v>
      </c>
      <c r="M55" s="82"/>
      <c r="N55" s="83"/>
      <c r="O55" s="82">
        <v>6.6838567000000002E-2</v>
      </c>
      <c r="P55" s="82"/>
      <c r="Q55" s="83">
        <v>2.4002556000000001E-2</v>
      </c>
      <c r="R55" s="27"/>
      <c r="S55" s="27" t="s">
        <v>1</v>
      </c>
      <c r="T55" s="27">
        <v>0</v>
      </c>
      <c r="U55" s="100">
        <v>0</v>
      </c>
      <c r="V55" s="27">
        <v>0</v>
      </c>
      <c r="W55" s="27">
        <v>0</v>
      </c>
      <c r="X55" s="27">
        <v>0</v>
      </c>
      <c r="Y55" s="27">
        <v>0.52882612146097896</v>
      </c>
      <c r="Z55" s="100">
        <v>0</v>
      </c>
      <c r="AA55" s="27">
        <v>0.776477526302353</v>
      </c>
      <c r="AB55" s="27">
        <v>0</v>
      </c>
      <c r="AC55" s="27">
        <v>51.660493724212699</v>
      </c>
      <c r="AD55" s="27">
        <v>1.9211582419533999</v>
      </c>
      <c r="AE55" s="27">
        <v>0.18743198332102001</v>
      </c>
      <c r="AF55" s="27">
        <v>0.75641230090603295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0.48607518933006999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181.76589619096401</v>
      </c>
      <c r="AT55" s="27">
        <v>20.196196008972802</v>
      </c>
      <c r="AU55" s="27">
        <v>201.96209219993699</v>
      </c>
      <c r="AV55" s="27">
        <v>0</v>
      </c>
      <c r="AW55" s="27">
        <v>1.2027768683565001</v>
      </c>
      <c r="AX55" s="27">
        <v>0</v>
      </c>
      <c r="AY55" s="27">
        <v>0.85874761854528003</v>
      </c>
      <c r="AZ55" s="27">
        <v>3.2253567464188598E-3</v>
      </c>
      <c r="BA55" s="27">
        <v>1.1341338492148699E-3</v>
      </c>
      <c r="BB55" s="27">
        <v>4.2665447510706196</v>
      </c>
      <c r="BC55" s="27">
        <v>1.4494764573929201E-3</v>
      </c>
      <c r="BD55" s="27">
        <v>0</v>
      </c>
      <c r="BE55" s="27">
        <v>2.1023069054272199E-4</v>
      </c>
      <c r="BF55" s="27">
        <v>5.6999181824515404</v>
      </c>
      <c r="BG55" s="27">
        <v>5.5322011700450302</v>
      </c>
      <c r="BH55" s="27">
        <v>0.16771701240650999</v>
      </c>
      <c r="BI55" s="27">
        <v>0</v>
      </c>
      <c r="BJ55" s="27">
        <v>0</v>
      </c>
      <c r="BK55" s="27">
        <v>2.2632828695359802E-2</v>
      </c>
      <c r="BL55" s="27">
        <v>0</v>
      </c>
      <c r="BM55" s="27">
        <v>0.242869898201579</v>
      </c>
      <c r="BN55" s="27">
        <v>0</v>
      </c>
      <c r="BO55" s="27">
        <v>6.3124051984986499E-3</v>
      </c>
      <c r="BP55" s="27">
        <v>0.97147956094953003</v>
      </c>
      <c r="BQ55" s="27">
        <v>0</v>
      </c>
      <c r="BR55" s="27">
        <v>0</v>
      </c>
      <c r="BS55" s="27">
        <v>1.6320398595655702E-2</v>
      </c>
      <c r="BT55" s="27">
        <v>2.2129590215887599E-5</v>
      </c>
      <c r="BU55" s="27">
        <v>8.3601811934721102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5.7300605102597499</v>
      </c>
      <c r="CB55" s="27">
        <v>0</v>
      </c>
      <c r="CD55" s="24">
        <f t="shared" si="16"/>
        <v>-0.98039695456576115</v>
      </c>
      <c r="CE55" s="24">
        <f t="shared" si="17"/>
        <v>-1</v>
      </c>
      <c r="CF55" s="24">
        <f t="shared" si="18"/>
        <v>-0.97502061282722807</v>
      </c>
      <c r="CG55" s="24">
        <f t="shared" si="19"/>
        <v>-0.98111378360723611</v>
      </c>
      <c r="CH55" s="24">
        <f t="shared" si="20"/>
        <v>-0.98038617801564221</v>
      </c>
      <c r="CI55" s="24">
        <f t="shared" si="21"/>
        <v>-0.99517204629568146</v>
      </c>
      <c r="CJ55" s="24">
        <f t="shared" si="22"/>
        <v>-0.98133652364582191</v>
      </c>
      <c r="CK55" s="72"/>
      <c r="CL55" s="72"/>
      <c r="CM55" s="24"/>
      <c r="CN55" s="72"/>
      <c r="CO55" s="24" t="str">
        <f t="shared" ref="CO55:CO61" si="30">IF(M55=0,"",(AH55-M55)/M55)</f>
        <v/>
      </c>
      <c r="CP55" s="72"/>
      <c r="CQ55" s="86">
        <f t="shared" si="14"/>
        <v>-1</v>
      </c>
      <c r="CR55" s="86" t="str">
        <f t="shared" si="15"/>
        <v/>
      </c>
      <c r="CS55" s="72">
        <f t="shared" si="29"/>
        <v>-1</v>
      </c>
    </row>
    <row r="56" spans="1:97" s="29" customFormat="1" x14ac:dyDescent="0.3">
      <c r="A56" s="29" t="s">
        <v>11</v>
      </c>
      <c r="B56" s="82">
        <v>1599.3709022</v>
      </c>
      <c r="C56" s="82">
        <v>170.95032466999999</v>
      </c>
      <c r="D56" s="82">
        <v>17525.427323</v>
      </c>
      <c r="E56" s="82">
        <v>1551.6896174000001</v>
      </c>
      <c r="F56" s="82">
        <v>1375.3763732</v>
      </c>
      <c r="G56" s="82">
        <v>18010.209046</v>
      </c>
      <c r="H56" s="82">
        <v>162.85252783000001</v>
      </c>
      <c r="I56" s="83"/>
      <c r="J56" s="83">
        <v>0.85305016020000002</v>
      </c>
      <c r="K56" s="82"/>
      <c r="L56" s="83">
        <v>4.3567809519000003</v>
      </c>
      <c r="M56" s="82"/>
      <c r="N56" s="83"/>
      <c r="O56" s="82"/>
      <c r="P56" s="82"/>
      <c r="Q56" s="83">
        <v>2.37445856E-2</v>
      </c>
      <c r="R56" s="27"/>
      <c r="S56" s="27" t="s">
        <v>11</v>
      </c>
      <c r="T56" s="27">
        <v>0</v>
      </c>
      <c r="U56" s="100">
        <v>0</v>
      </c>
      <c r="V56" s="27">
        <v>0</v>
      </c>
      <c r="W56" s="27">
        <v>0</v>
      </c>
      <c r="X56" s="27">
        <v>0</v>
      </c>
      <c r="Y56" s="27">
        <v>0</v>
      </c>
      <c r="Z56" s="100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C56" s="27"/>
      <c r="CD56" s="24">
        <f t="shared" si="16"/>
        <v>-1</v>
      </c>
      <c r="CE56" s="24">
        <f t="shared" si="17"/>
        <v>-1</v>
      </c>
      <c r="CF56" s="24">
        <f t="shared" si="18"/>
        <v>-1</v>
      </c>
      <c r="CG56" s="24">
        <f t="shared" si="19"/>
        <v>-1</v>
      </c>
      <c r="CH56" s="24">
        <f t="shared" si="20"/>
        <v>-1</v>
      </c>
      <c r="CI56" s="24">
        <f t="shared" si="21"/>
        <v>-1</v>
      </c>
      <c r="CJ56" s="24">
        <f t="shared" si="22"/>
        <v>-1</v>
      </c>
      <c r="CK56" s="72"/>
      <c r="CL56" s="72"/>
      <c r="CM56" s="24"/>
      <c r="CN56" s="72"/>
      <c r="CO56" s="24" t="str">
        <f t="shared" si="30"/>
        <v/>
      </c>
      <c r="CP56" s="72"/>
      <c r="CQ56" s="86" t="str">
        <f t="shared" si="14"/>
        <v/>
      </c>
      <c r="CR56" s="86" t="str">
        <f t="shared" si="15"/>
        <v/>
      </c>
      <c r="CS56" s="72">
        <f t="shared" si="29"/>
        <v>-1</v>
      </c>
    </row>
    <row r="57" spans="1:97" s="29" customFormat="1" x14ac:dyDescent="0.3">
      <c r="A57" s="29" t="s">
        <v>58</v>
      </c>
      <c r="B57" s="82">
        <v>2842.7156371999999</v>
      </c>
      <c r="C57" s="82"/>
      <c r="D57" s="82">
        <v>18478.238000000001</v>
      </c>
      <c r="E57" s="82">
        <v>2093.5425970000001</v>
      </c>
      <c r="F57" s="82">
        <v>1140.8745951999999</v>
      </c>
      <c r="G57" s="82">
        <v>24551.645768999999</v>
      </c>
      <c r="H57" s="82">
        <v>221.9060423</v>
      </c>
      <c r="I57" s="83">
        <v>0</v>
      </c>
      <c r="J57" s="83">
        <v>5.7360987792999998</v>
      </c>
      <c r="K57" s="82"/>
      <c r="L57" s="83">
        <v>29.201965197</v>
      </c>
      <c r="M57" s="82"/>
      <c r="N57" s="83">
        <v>0</v>
      </c>
      <c r="O57" s="82">
        <v>0</v>
      </c>
      <c r="P57" s="82">
        <v>0</v>
      </c>
      <c r="Q57" s="83">
        <v>2.1839519465000001</v>
      </c>
      <c r="R57" s="27"/>
      <c r="S57" s="27" t="s">
        <v>58</v>
      </c>
      <c r="T57" s="27">
        <v>0</v>
      </c>
      <c r="U57" s="100">
        <v>0</v>
      </c>
      <c r="V57" s="27">
        <v>0</v>
      </c>
      <c r="W57" s="27">
        <v>0</v>
      </c>
      <c r="X57" s="27">
        <v>0</v>
      </c>
      <c r="Y57" s="27">
        <v>0</v>
      </c>
      <c r="Z57" s="100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/>
      <c r="CD57" s="24">
        <f t="shared" si="16"/>
        <v>-1</v>
      </c>
      <c r="CE57" s="24" t="str">
        <f t="shared" si="17"/>
        <v/>
      </c>
      <c r="CF57" s="24">
        <f t="shared" si="18"/>
        <v>-1</v>
      </c>
      <c r="CG57" s="24">
        <f t="shared" si="19"/>
        <v>-1</v>
      </c>
      <c r="CH57" s="24">
        <f t="shared" si="20"/>
        <v>-1</v>
      </c>
      <c r="CI57" s="24">
        <f t="shared" si="21"/>
        <v>-1</v>
      </c>
      <c r="CJ57" s="24">
        <f t="shared" si="22"/>
        <v>-1</v>
      </c>
      <c r="CK57" s="72"/>
      <c r="CL57" s="72"/>
      <c r="CM57" s="24"/>
      <c r="CN57" s="72"/>
      <c r="CO57" s="24" t="str">
        <f t="shared" si="30"/>
        <v/>
      </c>
      <c r="CP57" s="72"/>
      <c r="CQ57" s="86" t="str">
        <f t="shared" si="14"/>
        <v/>
      </c>
      <c r="CR57" s="86" t="str">
        <f t="shared" si="15"/>
        <v/>
      </c>
      <c r="CS57" s="72">
        <f t="shared" si="29"/>
        <v>-1</v>
      </c>
    </row>
    <row r="58" spans="1:97" s="29" customFormat="1" x14ac:dyDescent="0.3">
      <c r="A58" s="29" t="s">
        <v>75</v>
      </c>
      <c r="B58" s="82"/>
      <c r="C58" s="82"/>
      <c r="D58" s="82"/>
      <c r="E58" s="82"/>
      <c r="F58" s="82"/>
      <c r="G58" s="82"/>
      <c r="H58" s="82"/>
      <c r="I58" s="83"/>
      <c r="J58" s="83"/>
      <c r="K58" s="82"/>
      <c r="L58" s="83"/>
      <c r="M58" s="82"/>
      <c r="N58" s="83"/>
      <c r="O58" s="82"/>
      <c r="P58" s="82"/>
      <c r="Q58" s="83"/>
      <c r="R58" s="27"/>
      <c r="S58" s="27"/>
      <c r="T58" s="27"/>
      <c r="U58" s="100"/>
      <c r="V58" s="27"/>
      <c r="W58" s="27"/>
      <c r="X58" s="27"/>
      <c r="Y58" s="27"/>
      <c r="Z58" s="100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4" t="str">
        <f t="shared" si="16"/>
        <v/>
      </c>
      <c r="CE58" s="24" t="str">
        <f t="shared" si="17"/>
        <v/>
      </c>
      <c r="CF58" s="24" t="str">
        <f t="shared" si="18"/>
        <v/>
      </c>
      <c r="CG58" s="24" t="str">
        <f t="shared" si="19"/>
        <v/>
      </c>
      <c r="CH58" s="24" t="str">
        <f t="shared" si="20"/>
        <v/>
      </c>
      <c r="CI58" s="24" t="str">
        <f t="shared" si="21"/>
        <v/>
      </c>
      <c r="CJ58" s="24" t="str">
        <f t="shared" si="22"/>
        <v/>
      </c>
      <c r="CK58" s="72"/>
      <c r="CL58" s="72"/>
      <c r="CM58" s="24"/>
      <c r="CN58" s="72"/>
      <c r="CO58" s="24" t="str">
        <f t="shared" si="30"/>
        <v/>
      </c>
      <c r="CP58" s="72"/>
      <c r="CQ58" s="24" t="str">
        <f>IF(O58=0,"",(#REF!-O58)/O58)</f>
        <v/>
      </c>
      <c r="CR58" s="24" t="str">
        <f>IF(P58=0,"",(#REF!-P58)/P58)</f>
        <v/>
      </c>
      <c r="CS58" s="72" t="str">
        <f t="shared" si="29"/>
        <v/>
      </c>
    </row>
    <row r="59" spans="1:97" s="29" customFormat="1" x14ac:dyDescent="0.3">
      <c r="A59" s="29" t="s">
        <v>237</v>
      </c>
      <c r="B59" s="82"/>
      <c r="C59" s="82"/>
      <c r="D59" s="82"/>
      <c r="E59" s="82"/>
      <c r="F59" s="82"/>
      <c r="G59" s="82"/>
      <c r="H59" s="82"/>
      <c r="I59" s="83"/>
      <c r="J59" s="83"/>
      <c r="K59" s="82"/>
      <c r="L59" s="83"/>
      <c r="M59" s="82"/>
      <c r="N59" s="83"/>
      <c r="O59" s="82"/>
      <c r="P59" s="82"/>
      <c r="Q59" s="83"/>
      <c r="R59" s="27"/>
      <c r="S59" s="27"/>
      <c r="T59" s="27"/>
      <c r="U59" s="100"/>
      <c r="V59" s="27"/>
      <c r="W59" s="27"/>
      <c r="X59" s="27"/>
      <c r="Y59" s="27"/>
      <c r="Z59" s="100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4" t="str">
        <f t="shared" si="16"/>
        <v/>
      </c>
      <c r="CE59" s="24" t="str">
        <f t="shared" si="17"/>
        <v/>
      </c>
      <c r="CF59" s="24" t="str">
        <f t="shared" si="18"/>
        <v/>
      </c>
      <c r="CG59" s="24" t="str">
        <f t="shared" si="19"/>
        <v/>
      </c>
      <c r="CH59" s="24" t="str">
        <f t="shared" si="20"/>
        <v/>
      </c>
      <c r="CI59" s="24" t="str">
        <f t="shared" si="21"/>
        <v/>
      </c>
      <c r="CJ59" s="24" t="str">
        <f t="shared" si="22"/>
        <v/>
      </c>
      <c r="CK59" s="72"/>
      <c r="CL59" s="72"/>
      <c r="CM59" s="24"/>
      <c r="CN59" s="72"/>
      <c r="CO59" s="24" t="str">
        <f t="shared" si="30"/>
        <v/>
      </c>
      <c r="CP59" s="72"/>
      <c r="CQ59" s="24" t="str">
        <f>IF(O59=0,"",(#REF!-O59)/O59)</f>
        <v/>
      </c>
      <c r="CR59" s="24" t="str">
        <f>IF(P59=0,"",(#REF!-P59)/P59)</f>
        <v/>
      </c>
      <c r="CS59" s="72" t="str">
        <f t="shared" si="29"/>
        <v/>
      </c>
    </row>
    <row r="60" spans="1:97" s="29" customFormat="1" x14ac:dyDescent="0.3">
      <c r="I60" s="70"/>
      <c r="J60" s="70"/>
      <c r="L60" s="70"/>
      <c r="N60" s="70"/>
      <c r="P60" s="30"/>
      <c r="Q60" s="70"/>
      <c r="U60" s="99"/>
      <c r="V60" s="27"/>
      <c r="W60" s="27"/>
      <c r="X60" s="27"/>
      <c r="Y60" s="27"/>
      <c r="Z60" s="100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4" t="str">
        <f t="shared" si="16"/>
        <v/>
      </c>
      <c r="CE60" s="24" t="str">
        <f t="shared" si="17"/>
        <v/>
      </c>
      <c r="CF60" s="24" t="str">
        <f t="shared" si="18"/>
        <v/>
      </c>
      <c r="CG60" s="24" t="str">
        <f t="shared" si="19"/>
        <v/>
      </c>
      <c r="CH60" s="24" t="str">
        <f t="shared" si="20"/>
        <v/>
      </c>
      <c r="CI60" s="24" t="str">
        <f t="shared" si="21"/>
        <v/>
      </c>
      <c r="CJ60" s="24" t="str">
        <f t="shared" si="22"/>
        <v/>
      </c>
      <c r="CK60" s="72"/>
      <c r="CL60" s="72"/>
      <c r="CM60" s="24"/>
      <c r="CN60" s="72"/>
      <c r="CO60" s="24" t="str">
        <f t="shared" si="30"/>
        <v/>
      </c>
      <c r="CP60" s="72"/>
      <c r="CQ60" s="24" t="str">
        <f>IF(O60=0,"",(#REF!-O60)/O60)</f>
        <v/>
      </c>
      <c r="CR60" s="24" t="str">
        <f>IF(P60=0,"",(#REF!-P60)/P60)</f>
        <v/>
      </c>
      <c r="CS60" s="72" t="str">
        <f t="shared" si="29"/>
        <v/>
      </c>
    </row>
    <row r="61" spans="1:97" x14ac:dyDescent="0.3">
      <c r="A61" s="1" t="s">
        <v>55</v>
      </c>
      <c r="B61" s="1">
        <f>SUM(B3:B54)</f>
        <v>657528.40770478989</v>
      </c>
      <c r="C61" s="1">
        <f t="shared" ref="C61:Q61" si="31">SUM(C3:C54)</f>
        <v>23859.891412859004</v>
      </c>
      <c r="D61" s="1">
        <f t="shared" si="31"/>
        <v>1317450.1598119999</v>
      </c>
      <c r="E61" s="1">
        <f t="shared" si="31"/>
        <v>163807.09224583997</v>
      </c>
      <c r="F61" s="1">
        <f t="shared" si="31"/>
        <v>133350.42960596006</v>
      </c>
      <c r="G61" s="1">
        <f t="shared" si="31"/>
        <v>1565796.6147887199</v>
      </c>
      <c r="H61" s="1">
        <f t="shared" si="31"/>
        <v>33644.225627060005</v>
      </c>
      <c r="I61" s="1">
        <f t="shared" si="31"/>
        <v>367.1414092361</v>
      </c>
      <c r="J61" s="1">
        <f t="shared" si="31"/>
        <v>563.41641383509989</v>
      </c>
      <c r="K61" s="1">
        <f t="shared" si="31"/>
        <v>254.7784852332</v>
      </c>
      <c r="L61" s="1">
        <f t="shared" si="31"/>
        <v>2549.6960009647996</v>
      </c>
      <c r="M61" s="1">
        <f t="shared" si="31"/>
        <v>11276.94232867</v>
      </c>
      <c r="N61" s="1">
        <f t="shared" si="31"/>
        <v>80.812828534299996</v>
      </c>
      <c r="O61" s="1">
        <f t="shared" si="31"/>
        <v>336.48015931620006</v>
      </c>
      <c r="P61" s="1">
        <f t="shared" si="31"/>
        <v>2.1695745089000003</v>
      </c>
      <c r="Q61" s="1">
        <f t="shared" si="31"/>
        <v>22.248193617399995</v>
      </c>
      <c r="T61" s="1">
        <f t="shared" ref="T61:AA61" si="32">SUM(T3:T54)</f>
        <v>59.772584000814071</v>
      </c>
      <c r="U61" s="1"/>
      <c r="V61" s="1">
        <f t="shared" si="32"/>
        <v>10.862594511102419</v>
      </c>
      <c r="W61" s="1">
        <f t="shared" si="32"/>
        <v>10.705990137167968</v>
      </c>
      <c r="X61" s="1">
        <f t="shared" si="32"/>
        <v>6.0223913309660704</v>
      </c>
      <c r="Y61" s="1">
        <f t="shared" si="32"/>
        <v>1721.9334211440571</v>
      </c>
      <c r="Z61" s="1"/>
      <c r="AA61" s="1">
        <f t="shared" si="32"/>
        <v>29227.2092499584</v>
      </c>
      <c r="AB61" s="1">
        <f t="shared" ref="AB61:BV61" si="33">SUM(AB3:AB54)</f>
        <v>255.11393540472949</v>
      </c>
      <c r="AC61" s="1">
        <f t="shared" si="33"/>
        <v>657735.56122031482</v>
      </c>
      <c r="AD61" s="1">
        <f t="shared" si="33"/>
        <v>1372.3082118025318</v>
      </c>
      <c r="AE61" s="1">
        <f t="shared" si="33"/>
        <v>1381.3083617370471</v>
      </c>
      <c r="AF61" s="1">
        <f t="shared" si="33"/>
        <v>63.44315505163987</v>
      </c>
      <c r="AG61" s="1">
        <f t="shared" si="33"/>
        <v>1064.8036212455127</v>
      </c>
      <c r="AH61" s="1">
        <f t="shared" si="33"/>
        <v>8162.2500755932251</v>
      </c>
      <c r="AI61" s="1">
        <f t="shared" si="33"/>
        <v>8162.2500755932251</v>
      </c>
      <c r="AJ61" s="1">
        <f t="shared" si="33"/>
        <v>11282.21551130749</v>
      </c>
      <c r="AK61" s="1">
        <f t="shared" si="33"/>
        <v>0</v>
      </c>
      <c r="AL61" s="1">
        <f t="shared" si="33"/>
        <v>295.86548083358053</v>
      </c>
      <c r="AM61" s="1">
        <f t="shared" si="33"/>
        <v>1.1208016047619713</v>
      </c>
      <c r="AN61" s="1">
        <f t="shared" si="33"/>
        <v>5.51701998475676</v>
      </c>
      <c r="AO61" s="1">
        <f t="shared" si="33"/>
        <v>169.8885852450984</v>
      </c>
      <c r="AP61" s="1">
        <f t="shared" si="33"/>
        <v>2.2207335194791789</v>
      </c>
      <c r="AQ61" s="1">
        <f t="shared" si="33"/>
        <v>23864.96501288443</v>
      </c>
      <c r="AR61" s="1">
        <f t="shared" si="33"/>
        <v>0</v>
      </c>
      <c r="AS61" s="1">
        <f t="shared" si="33"/>
        <v>1158864.4330794394</v>
      </c>
      <c r="AT61" s="1">
        <f t="shared" si="33"/>
        <v>128762.72490604992</v>
      </c>
      <c r="AU61" s="1">
        <f t="shared" si="33"/>
        <v>1287627.1579854889</v>
      </c>
      <c r="AV61" s="1">
        <f t="shared" si="33"/>
        <v>1.4367455154741389</v>
      </c>
      <c r="AW61" s="1">
        <f t="shared" si="33"/>
        <v>720.53009027582175</v>
      </c>
      <c r="AX61" s="1">
        <f t="shared" si="33"/>
        <v>5840.5632659860121</v>
      </c>
      <c r="AY61" s="1">
        <f t="shared" si="33"/>
        <v>7579.1527428466989</v>
      </c>
      <c r="AZ61" s="1">
        <f t="shared" si="33"/>
        <v>4648.7560846759998</v>
      </c>
      <c r="BA61" s="1">
        <f t="shared" si="33"/>
        <v>998.80897904388974</v>
      </c>
      <c r="BB61" s="1">
        <f t="shared" si="33"/>
        <v>6415.5457635628663</v>
      </c>
      <c r="BC61" s="1">
        <f t="shared" si="33"/>
        <v>3264.247371661429</v>
      </c>
      <c r="BD61" s="1">
        <f t="shared" si="33"/>
        <v>25.763279200361477</v>
      </c>
      <c r="BE61" s="1">
        <f t="shared" si="33"/>
        <v>939.71575495053537</v>
      </c>
      <c r="BF61" s="1">
        <f t="shared" si="33"/>
        <v>163853.44272498041</v>
      </c>
      <c r="BG61" s="1">
        <f t="shared" si="33"/>
        <v>133373.78270946752</v>
      </c>
      <c r="BH61" s="1">
        <f t="shared" si="33"/>
        <v>30479.660015512905</v>
      </c>
      <c r="BI61" s="1">
        <f t="shared" si="33"/>
        <v>91.56818291459372</v>
      </c>
      <c r="BJ61" s="1">
        <f t="shared" si="33"/>
        <v>28.088234616416717</v>
      </c>
      <c r="BK61" s="1">
        <f t="shared" si="33"/>
        <v>57651.504382449522</v>
      </c>
      <c r="BL61" s="1">
        <f t="shared" si="33"/>
        <v>414.33329506179575</v>
      </c>
      <c r="BM61" s="1">
        <f t="shared" si="33"/>
        <v>7624.3217200845047</v>
      </c>
      <c r="BN61" s="1">
        <f t="shared" si="33"/>
        <v>1625.3872213947711</v>
      </c>
      <c r="BO61" s="1">
        <f t="shared" si="33"/>
        <v>739.86231728799305</v>
      </c>
      <c r="BP61" s="1">
        <f t="shared" si="33"/>
        <v>19081.27902341216</v>
      </c>
      <c r="BQ61" s="1">
        <f t="shared" si="33"/>
        <v>882.28798605279258</v>
      </c>
      <c r="BR61" s="1">
        <f t="shared" si="33"/>
        <v>9767.2922982445925</v>
      </c>
      <c r="BS61" s="1">
        <f t="shared" si="33"/>
        <v>13772.856925053755</v>
      </c>
      <c r="BT61" s="1">
        <f t="shared" si="33"/>
        <v>443.8886098663645</v>
      </c>
      <c r="BU61" s="1">
        <f t="shared" si="33"/>
        <v>1539274.675850743</v>
      </c>
      <c r="BV61" s="1">
        <f t="shared" si="33"/>
        <v>5127.7204089456327</v>
      </c>
      <c r="BW61" s="1">
        <f t="shared" ref="BW61:BY61" si="34">SUM(BW3:BW54)</f>
        <v>35040.208648518492</v>
      </c>
      <c r="BX61" s="1">
        <f t="shared" si="34"/>
        <v>30.89365321849305</v>
      </c>
      <c r="BY61" s="1">
        <f t="shared" si="34"/>
        <v>3046.6432071664212</v>
      </c>
      <c r="BZ61" s="1">
        <f t="shared" ref="BZ61:CB61" si="35">SUM(BZ3:BZ54)</f>
        <v>134.70134607427786</v>
      </c>
      <c r="CA61" s="1">
        <f t="shared" si="35"/>
        <v>33658.213294090179</v>
      </c>
      <c r="CB61" s="1">
        <f t="shared" si="35"/>
        <v>8386.8355921613438</v>
      </c>
      <c r="CC61" s="1"/>
      <c r="CD61" s="24">
        <f t="shared" si="16"/>
        <v>3.150487691444884E-4</v>
      </c>
      <c r="CE61" s="24">
        <f t="shared" si="17"/>
        <v>2.1264137114602259E-4</v>
      </c>
      <c r="CF61" s="24">
        <f t="shared" si="18"/>
        <v>-2.2636910857232535E-2</v>
      </c>
      <c r="CG61" s="24">
        <f t="shared" si="19"/>
        <v>2.8295770656180659E-4</v>
      </c>
      <c r="CH61" s="24">
        <f t="shared" si="20"/>
        <v>1.7512582131502867E-4</v>
      </c>
      <c r="CI61" s="24">
        <f t="shared" si="21"/>
        <v>-1.6938303919858507E-2</v>
      </c>
      <c r="CJ61" s="24">
        <f t="shared" si="22"/>
        <v>4.1575238453175672E-4</v>
      </c>
      <c r="CK61" s="72"/>
      <c r="CL61" s="72"/>
      <c r="CM61" s="24"/>
      <c r="CN61" s="72"/>
      <c r="CO61" s="24">
        <f t="shared" si="30"/>
        <v>-0.27620006933600422</v>
      </c>
      <c r="CP61" s="72"/>
      <c r="CQ61" s="24" t="e">
        <f>IF(O61=0,"",(#REF!-O61)/O61)</f>
        <v>#REF!</v>
      </c>
      <c r="CR61" s="24" t="e">
        <f>IF(P61=0,"",(#REF!-P61)/P61)</f>
        <v>#REF!</v>
      </c>
      <c r="CS61" s="72">
        <f t="shared" si="29"/>
        <v>-0.90018364826965658</v>
      </c>
    </row>
    <row r="62" spans="1:97" x14ac:dyDescent="0.3">
      <c r="A62" s="29" t="s">
        <v>56</v>
      </c>
      <c r="B62" s="1">
        <f>SUM(B2:B54)</f>
        <v>657528.40770478989</v>
      </c>
      <c r="C62" s="1">
        <f t="shared" ref="C62:Q62" si="36">SUM(C2:C54)</f>
        <v>23859.891412859004</v>
      </c>
      <c r="D62" s="1">
        <f t="shared" si="36"/>
        <v>1317450.1598119999</v>
      </c>
      <c r="E62" s="1">
        <f t="shared" si="36"/>
        <v>163807.09224583997</v>
      </c>
      <c r="F62" s="1">
        <f t="shared" si="36"/>
        <v>133350.42960596006</v>
      </c>
      <c r="G62" s="1">
        <f t="shared" si="36"/>
        <v>1565796.6147887199</v>
      </c>
      <c r="H62" s="1">
        <f t="shared" si="36"/>
        <v>33644.225627060005</v>
      </c>
      <c r="I62" s="1">
        <f t="shared" si="36"/>
        <v>367.1414092361</v>
      </c>
      <c r="J62" s="1">
        <f t="shared" si="36"/>
        <v>563.41641383509989</v>
      </c>
      <c r="K62" s="1">
        <f t="shared" si="36"/>
        <v>254.7784852332</v>
      </c>
      <c r="L62" s="1">
        <f t="shared" si="36"/>
        <v>2549.6960009647996</v>
      </c>
      <c r="M62" s="1">
        <f t="shared" si="36"/>
        <v>11276.94232867</v>
      </c>
      <c r="N62" s="1">
        <f t="shared" si="36"/>
        <v>80.812828534299996</v>
      </c>
      <c r="O62" s="1">
        <f t="shared" si="36"/>
        <v>336.48015931620006</v>
      </c>
      <c r="P62" s="1">
        <f t="shared" si="36"/>
        <v>2.1695745089000003</v>
      </c>
      <c r="Q62" s="1">
        <f t="shared" si="36"/>
        <v>22.248193617399995</v>
      </c>
      <c r="T62" s="1">
        <f>SUM(T2:T54)</f>
        <v>59.772584000814071</v>
      </c>
      <c r="U62" s="1"/>
      <c r="V62" s="1">
        <f t="shared" ref="V62:CB62" si="37">SUM(V2:V54)</f>
        <v>10.862594511102419</v>
      </c>
      <c r="W62" s="1">
        <f t="shared" si="37"/>
        <v>10.705990137167968</v>
      </c>
      <c r="X62" s="1">
        <f t="shared" si="37"/>
        <v>6.0223913309660704</v>
      </c>
      <c r="Y62" s="1">
        <f t="shared" si="37"/>
        <v>1721.9334211440571</v>
      </c>
      <c r="Z62" s="1"/>
      <c r="AA62" s="1">
        <f t="shared" si="37"/>
        <v>29227.2092499584</v>
      </c>
      <c r="AB62" s="1">
        <f t="shared" ref="AB62:BV62" si="38">SUM(AB2:AB54)</f>
        <v>255.11393540472949</v>
      </c>
      <c r="AC62" s="1">
        <f t="shared" si="38"/>
        <v>657735.56122031482</v>
      </c>
      <c r="AD62" s="1">
        <f t="shared" si="38"/>
        <v>1372.3082118025318</v>
      </c>
      <c r="AE62" s="1">
        <f t="shared" si="38"/>
        <v>1381.3083617370471</v>
      </c>
      <c r="AF62" s="1">
        <f t="shared" si="38"/>
        <v>63.44315505163987</v>
      </c>
      <c r="AG62" s="1">
        <f t="shared" si="38"/>
        <v>1064.8036212455127</v>
      </c>
      <c r="AH62" s="1">
        <f t="shared" si="38"/>
        <v>8162.2500755932251</v>
      </c>
      <c r="AI62" s="1">
        <f t="shared" si="38"/>
        <v>8162.2500755932251</v>
      </c>
      <c r="AJ62" s="1">
        <f t="shared" si="38"/>
        <v>11282.21551130749</v>
      </c>
      <c r="AK62" s="1">
        <f t="shared" si="38"/>
        <v>0</v>
      </c>
      <c r="AL62" s="1">
        <f t="shared" si="38"/>
        <v>295.86548083358053</v>
      </c>
      <c r="AM62" s="1">
        <f t="shared" si="38"/>
        <v>1.1208016047619713</v>
      </c>
      <c r="AN62" s="1">
        <f t="shared" si="38"/>
        <v>5.51701998475676</v>
      </c>
      <c r="AO62" s="1">
        <f t="shared" si="38"/>
        <v>169.8885852450984</v>
      </c>
      <c r="AP62" s="1">
        <f t="shared" si="38"/>
        <v>2.2207335194791789</v>
      </c>
      <c r="AQ62" s="1">
        <f t="shared" si="38"/>
        <v>23864.96501288443</v>
      </c>
      <c r="AR62" s="1">
        <f t="shared" si="38"/>
        <v>0</v>
      </c>
      <c r="AS62" s="1">
        <f t="shared" si="38"/>
        <v>1158864.4330794394</v>
      </c>
      <c r="AT62" s="1">
        <f t="shared" si="38"/>
        <v>128762.72490604992</v>
      </c>
      <c r="AU62" s="1">
        <f t="shared" si="38"/>
        <v>1287627.1579854889</v>
      </c>
      <c r="AV62" s="1">
        <f t="shared" si="38"/>
        <v>1.4367455154741389</v>
      </c>
      <c r="AW62" s="1">
        <f t="shared" si="38"/>
        <v>720.53009027582175</v>
      </c>
      <c r="AX62" s="1">
        <f t="shared" si="38"/>
        <v>5840.5632659860121</v>
      </c>
      <c r="AY62" s="1">
        <f t="shared" si="38"/>
        <v>7579.1527428466989</v>
      </c>
      <c r="AZ62" s="1">
        <f t="shared" si="38"/>
        <v>4648.7560846759998</v>
      </c>
      <c r="BA62" s="1">
        <f t="shared" si="38"/>
        <v>998.80897904388974</v>
      </c>
      <c r="BB62" s="1">
        <f t="shared" si="38"/>
        <v>6415.5457635628663</v>
      </c>
      <c r="BC62" s="1">
        <f t="shared" si="38"/>
        <v>3264.247371661429</v>
      </c>
      <c r="BD62" s="1">
        <f t="shared" si="38"/>
        <v>25.763279200361477</v>
      </c>
      <c r="BE62" s="1">
        <f t="shared" si="38"/>
        <v>939.71575495053537</v>
      </c>
      <c r="BF62" s="1">
        <f t="shared" si="38"/>
        <v>163853.44272498041</v>
      </c>
      <c r="BG62" s="1">
        <f t="shared" si="38"/>
        <v>133373.78270946752</v>
      </c>
      <c r="BH62" s="1">
        <f t="shared" si="38"/>
        <v>30479.660015512905</v>
      </c>
      <c r="BI62" s="1">
        <f t="shared" si="38"/>
        <v>91.56818291459372</v>
      </c>
      <c r="BJ62" s="1">
        <f t="shared" si="38"/>
        <v>28.088234616416717</v>
      </c>
      <c r="BK62" s="1">
        <f t="shared" si="38"/>
        <v>57651.504382449522</v>
      </c>
      <c r="BL62" s="1">
        <f t="shared" si="38"/>
        <v>414.33329506179575</v>
      </c>
      <c r="BM62" s="1">
        <f t="shared" si="38"/>
        <v>7624.3217200845047</v>
      </c>
      <c r="BN62" s="1">
        <f t="shared" si="38"/>
        <v>1625.3872213947711</v>
      </c>
      <c r="BO62" s="1">
        <f t="shared" si="38"/>
        <v>739.86231728799305</v>
      </c>
      <c r="BP62" s="1">
        <f t="shared" si="38"/>
        <v>19081.27902341216</v>
      </c>
      <c r="BQ62" s="1">
        <f t="shared" si="38"/>
        <v>882.28798605279258</v>
      </c>
      <c r="BR62" s="1">
        <f t="shared" si="38"/>
        <v>9767.2922982445925</v>
      </c>
      <c r="BS62" s="1">
        <f t="shared" si="38"/>
        <v>13772.856925053755</v>
      </c>
      <c r="BT62" s="1">
        <f t="shared" si="38"/>
        <v>443.8886098663645</v>
      </c>
      <c r="BU62" s="1">
        <f t="shared" si="38"/>
        <v>1539274.675850743</v>
      </c>
      <c r="BV62" s="1">
        <f t="shared" si="38"/>
        <v>5127.7204089456327</v>
      </c>
      <c r="BW62" s="1">
        <f t="shared" si="37"/>
        <v>35040.208648518492</v>
      </c>
      <c r="BX62" s="1">
        <f t="shared" si="37"/>
        <v>30.89365321849305</v>
      </c>
      <c r="BY62" s="1">
        <f t="shared" si="37"/>
        <v>3046.6432071664212</v>
      </c>
      <c r="BZ62" s="1">
        <f t="shared" si="37"/>
        <v>134.70134607427786</v>
      </c>
      <c r="CA62" s="1">
        <f t="shared" si="37"/>
        <v>33658.213294090179</v>
      </c>
      <c r="CB62" s="1">
        <f t="shared" si="37"/>
        <v>8386.8355921613438</v>
      </c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560840.85897468985</v>
      </c>
      <c r="C63" s="27">
        <f t="shared" ref="C63:Q63" si="39">+C3+C5+C8+C9+C11+C12+C14+C15+C16+C17+C18+C19+C20+C21+C22+C23+C24+C25+C26+C28+C30+C31+C33+C34+C35+C36+C37+C39+C40+C41+C42+C43+C44+C46+C47+C49+C50+C10</f>
        <v>20631.548063209</v>
      </c>
      <c r="D63" s="27">
        <f t="shared" si="39"/>
        <v>1107667.01464</v>
      </c>
      <c r="E63" s="27">
        <f t="shared" si="39"/>
        <v>144177.08868038995</v>
      </c>
      <c r="F63" s="27">
        <f t="shared" si="39"/>
        <v>117908.87838716003</v>
      </c>
      <c r="G63" s="27">
        <f t="shared" si="39"/>
        <v>1459500.1545657199</v>
      </c>
      <c r="H63" s="27">
        <f t="shared" si="39"/>
        <v>29189.51230264</v>
      </c>
      <c r="I63" s="27">
        <f t="shared" si="39"/>
        <v>310.38098374849989</v>
      </c>
      <c r="J63" s="27">
        <f t="shared" si="39"/>
        <v>463.47478656749996</v>
      </c>
      <c r="K63" s="27">
        <f t="shared" si="39"/>
        <v>226.54527993319996</v>
      </c>
      <c r="L63" s="27">
        <f t="shared" si="39"/>
        <v>2209.3910348022</v>
      </c>
      <c r="M63" s="27">
        <f t="shared" si="39"/>
        <v>10498.589348390002</v>
      </c>
      <c r="N63" s="27">
        <f t="shared" si="39"/>
        <v>80.126208635099999</v>
      </c>
      <c r="O63" s="27">
        <f t="shared" si="39"/>
        <v>269.9246114134001</v>
      </c>
      <c r="P63" s="27">
        <f t="shared" si="39"/>
        <v>2.0209731516000002</v>
      </c>
      <c r="Q63" s="27">
        <f t="shared" si="39"/>
        <v>18.586641461699998</v>
      </c>
      <c r="T63" s="27">
        <f t="shared" ref="T63:CB63" si="40">+T3+T5+T8+T9+T11+T12+T14+T15+T16+T17+T18+T19+T20+T21+T22+T23+T24+T25+T26+T28+T30+T31+T33+T34+T35+T36+T37+T39+T40+T41+T42+T43+T44+T46+T47+T49+T50+T10</f>
        <v>58.070724702020385</v>
      </c>
      <c r="U63" s="100"/>
      <c r="V63" s="27">
        <f t="shared" si="40"/>
        <v>9.6721936493008744</v>
      </c>
      <c r="W63" s="27">
        <f t="shared" si="40"/>
        <v>9.5212692240613066</v>
      </c>
      <c r="X63" s="27">
        <f t="shared" si="40"/>
        <v>5.6780773156183404</v>
      </c>
      <c r="Y63" s="27">
        <f t="shared" si="40"/>
        <v>1548.2699454471456</v>
      </c>
      <c r="AA63" s="27">
        <f t="shared" si="40"/>
        <v>25318.221039121796</v>
      </c>
      <c r="AB63" s="27">
        <f t="shared" si="40"/>
        <v>226.85866182525046</v>
      </c>
      <c r="AC63" s="27">
        <f t="shared" si="40"/>
        <v>560992.95485258056</v>
      </c>
      <c r="AD63" s="27">
        <f t="shared" si="40"/>
        <v>1234.6805538451658</v>
      </c>
      <c r="AE63" s="27">
        <f t="shared" si="40"/>
        <v>1208.4883322697665</v>
      </c>
      <c r="AF63" s="27">
        <f t="shared" si="40"/>
        <v>58.548270225087052</v>
      </c>
      <c r="AG63" s="27">
        <f t="shared" si="40"/>
        <v>939.83896193450164</v>
      </c>
      <c r="AH63" s="27">
        <f t="shared" si="40"/>
        <v>6915.6676940952502</v>
      </c>
      <c r="AI63" s="27">
        <f t="shared" si="40"/>
        <v>6915.6676940952502</v>
      </c>
      <c r="AJ63" s="27">
        <f t="shared" si="40"/>
        <v>10503.365560093249</v>
      </c>
      <c r="AK63" s="27">
        <f t="shared" si="40"/>
        <v>0</v>
      </c>
      <c r="AL63" s="27">
        <f t="shared" si="40"/>
        <v>255.67210412421869</v>
      </c>
      <c r="AM63" s="27">
        <f t="shared" si="40"/>
        <v>1.0816177765692228</v>
      </c>
      <c r="AN63" s="27">
        <f t="shared" si="40"/>
        <v>5.1363972582819546</v>
      </c>
      <c r="AO63" s="27">
        <f t="shared" si="40"/>
        <v>144.6953501294208</v>
      </c>
      <c r="AP63" s="27">
        <f t="shared" si="40"/>
        <v>1.9388722118618413</v>
      </c>
      <c r="AQ63" s="27">
        <f t="shared" si="40"/>
        <v>20634.795585033578</v>
      </c>
      <c r="AR63" s="27">
        <f t="shared" si="40"/>
        <v>0</v>
      </c>
      <c r="AS63" s="27">
        <f t="shared" si="40"/>
        <v>971838.52511738578</v>
      </c>
      <c r="AT63" s="27">
        <f t="shared" si="40"/>
        <v>107982.06660886708</v>
      </c>
      <c r="AU63" s="27">
        <f t="shared" si="40"/>
        <v>1079820.5917262523</v>
      </c>
      <c r="AV63" s="27">
        <f t="shared" si="40"/>
        <v>1.3460251603805091</v>
      </c>
      <c r="AW63" s="27">
        <f t="shared" si="40"/>
        <v>629.65794753873843</v>
      </c>
      <c r="AX63" s="27">
        <f t="shared" si="40"/>
        <v>5201.9553217245711</v>
      </c>
      <c r="AY63" s="27">
        <f t="shared" si="40"/>
        <v>6666.8043903422813</v>
      </c>
      <c r="AZ63" s="27">
        <f t="shared" si="40"/>
        <v>4245.201996624266</v>
      </c>
      <c r="BA63" s="27">
        <f t="shared" si="40"/>
        <v>882.38569422411194</v>
      </c>
      <c r="BB63" s="27">
        <f t="shared" si="40"/>
        <v>5699.9772626365248</v>
      </c>
      <c r="BC63" s="27">
        <f t="shared" si="40"/>
        <v>2911.5561772298579</v>
      </c>
      <c r="BD63" s="27">
        <f t="shared" si="40"/>
        <v>13.127977227776013</v>
      </c>
      <c r="BE63" s="27">
        <f t="shared" si="40"/>
        <v>779.9042898636319</v>
      </c>
      <c r="BF63" s="27">
        <f t="shared" si="40"/>
        <v>144218.03795560944</v>
      </c>
      <c r="BG63" s="27">
        <f t="shared" si="40"/>
        <v>117927.3605909483</v>
      </c>
      <c r="BH63" s="27">
        <f t="shared" si="40"/>
        <v>26290.677364661162</v>
      </c>
      <c r="BI63" s="27">
        <f t="shared" si="40"/>
        <v>89.542468312621679</v>
      </c>
      <c r="BJ63" s="27">
        <f t="shared" si="40"/>
        <v>25.145521231477552</v>
      </c>
      <c r="BK63" s="27">
        <f t="shared" si="40"/>
        <v>50884.889811297006</v>
      </c>
      <c r="BL63" s="27">
        <f t="shared" si="40"/>
        <v>359.50454035964572</v>
      </c>
      <c r="BM63" s="27">
        <f t="shared" si="40"/>
        <v>6723.3966269781295</v>
      </c>
      <c r="BN63" s="27">
        <f t="shared" si="40"/>
        <v>1435.6915113794814</v>
      </c>
      <c r="BO63" s="27">
        <f t="shared" si="40"/>
        <v>651.5560707461309</v>
      </c>
      <c r="BP63" s="27">
        <f t="shared" si="40"/>
        <v>16829.655446515695</v>
      </c>
      <c r="BQ63" s="27">
        <f t="shared" si="40"/>
        <v>785.4237990653595</v>
      </c>
      <c r="BR63" s="27">
        <f t="shared" si="40"/>
        <v>8615.8921684039306</v>
      </c>
      <c r="BS63" s="27">
        <f t="shared" si="40"/>
        <v>12178.613467649877</v>
      </c>
      <c r="BT63" s="27">
        <f t="shared" si="40"/>
        <v>399.36423854363022</v>
      </c>
      <c r="BU63" s="27">
        <f t="shared" si="40"/>
        <v>1433123.9996144297</v>
      </c>
      <c r="BV63" s="27">
        <f t="shared" si="40"/>
        <v>4518.4241687677386</v>
      </c>
      <c r="BW63" s="27">
        <f t="shared" si="40"/>
        <v>32642.962690519245</v>
      </c>
      <c r="BX63" s="27">
        <f t="shared" si="40"/>
        <v>26.528270284673923</v>
      </c>
      <c r="BY63" s="27">
        <f t="shared" si="40"/>
        <v>2634.6802346344498</v>
      </c>
      <c r="BZ63" s="27">
        <f t="shared" si="40"/>
        <v>118.39489098180901</v>
      </c>
      <c r="CA63" s="27">
        <f t="shared" si="40"/>
        <v>29201.614916345086</v>
      </c>
      <c r="CB63" s="27">
        <f t="shared" si="40"/>
        <v>7214.8375254496586</v>
      </c>
    </row>
    <row r="64" spans="1:97" x14ac:dyDescent="0.3">
      <c r="P64" s="30"/>
    </row>
    <row r="65" spans="16:16" x14ac:dyDescent="0.3">
      <c r="P65" s="30"/>
    </row>
    <row r="66" spans="16:16" x14ac:dyDescent="0.3">
      <c r="P66" s="30"/>
    </row>
    <row r="67" spans="16:16" x14ac:dyDescent="0.3">
      <c r="P67" s="30"/>
    </row>
    <row r="68" spans="16:16" x14ac:dyDescent="0.3">
      <c r="P68" s="30"/>
    </row>
    <row r="69" spans="16:16" x14ac:dyDescent="0.3">
      <c r="P69" s="30"/>
    </row>
    <row r="70" spans="16:16" x14ac:dyDescent="0.3">
      <c r="P70" s="30"/>
    </row>
    <row r="71" spans="16:16" x14ac:dyDescent="0.3">
      <c r="P71" s="30"/>
    </row>
    <row r="72" spans="16:16" x14ac:dyDescent="0.3">
      <c r="P72" s="30"/>
    </row>
    <row r="73" spans="16:16" x14ac:dyDescent="0.3">
      <c r="P73" s="30"/>
    </row>
    <row r="74" spans="16:16" x14ac:dyDescent="0.3">
      <c r="P74" s="30"/>
    </row>
    <row r="75" spans="16:16" x14ac:dyDescent="0.3">
      <c r="P75" s="30"/>
    </row>
    <row r="76" spans="16:16" x14ac:dyDescent="0.3">
      <c r="P76" s="30"/>
    </row>
    <row r="77" spans="16:16" x14ac:dyDescent="0.3">
      <c r="P77" s="30"/>
    </row>
    <row r="78" spans="16:16" x14ac:dyDescent="0.3">
      <c r="P78" s="30"/>
    </row>
    <row r="79" spans="16:16" x14ac:dyDescent="0.3">
      <c r="P79" s="3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S69"/>
  <sheetViews>
    <sheetView zoomScale="85" zoomScaleNormal="85" workbookViewId="0">
      <pane xSplit="1" ySplit="2" topLeftCell="BS32" activePane="bottomRight" state="frozen"/>
      <selection pane="topRight" activeCell="B1" sqref="B1"/>
      <selection pane="bottomLeft" activeCell="A3" sqref="A3"/>
      <selection pane="bottomRight" activeCell="BU32" sqref="BU32"/>
    </sheetView>
  </sheetViews>
  <sheetFormatPr defaultRowHeight="14.4" x14ac:dyDescent="0.3"/>
  <cols>
    <col min="1" max="1" width="19" customWidth="1"/>
    <col min="2" max="2" width="9.44140625" bestFit="1" customWidth="1"/>
    <col min="3" max="4" width="9.33203125" bestFit="1" customWidth="1"/>
    <col min="5" max="5" width="9.33203125" style="28" bestFit="1" customWidth="1"/>
    <col min="6" max="6" width="9.6640625" customWidth="1"/>
    <col min="7" max="7" width="10.5546875" customWidth="1"/>
    <col min="8" max="8" width="9.33203125" bestFit="1" customWidth="1"/>
    <col min="9" max="9" width="10.44140625" style="52" customWidth="1"/>
    <col min="10" max="10" width="9.6640625" style="52" customWidth="1"/>
    <col min="11" max="11" width="9.33203125" bestFit="1" customWidth="1"/>
    <col min="12" max="12" width="11.44140625" style="52" customWidth="1"/>
    <col min="13" max="13" width="9.33203125" bestFit="1" customWidth="1"/>
    <col min="14" max="14" width="11.5546875" style="52" customWidth="1"/>
    <col min="15" max="16" width="9" style="65" customWidth="1"/>
    <col min="17" max="17" width="9" style="52" customWidth="1"/>
    <col min="19" max="19" width="19.6640625" customWidth="1"/>
    <col min="20" max="20" width="6.6640625" style="29" bestFit="1" customWidth="1"/>
    <col min="21" max="21" width="9.6640625" style="99" bestFit="1" customWidth="1"/>
    <col min="22" max="22" width="5.6640625" style="27" bestFit="1" customWidth="1"/>
    <col min="23" max="23" width="14.5546875" style="27" bestFit="1" customWidth="1"/>
    <col min="24" max="24" width="5.6640625" style="27" bestFit="1" customWidth="1"/>
    <col min="25" max="25" width="6.6640625" style="27" bestFit="1" customWidth="1"/>
    <col min="26" max="26" width="12.88671875" style="100" bestFit="1" customWidth="1"/>
    <col min="27" max="27" width="7.6640625" style="27" bestFit="1" customWidth="1"/>
    <col min="28" max="28" width="5.6640625" style="27" bestFit="1" customWidth="1"/>
    <col min="29" max="29" width="9.33203125" style="27" bestFit="1" customWidth="1"/>
    <col min="30" max="31" width="6.6640625" style="27" bestFit="1" customWidth="1"/>
    <col min="32" max="32" width="5.6640625" style="27" bestFit="1" customWidth="1"/>
    <col min="33" max="34" width="6.6640625" style="27" bestFit="1" customWidth="1"/>
    <col min="35" max="35" width="15.44140625" style="27" bestFit="1" customWidth="1"/>
    <col min="36" max="36" width="6.6640625" style="27" bestFit="1" customWidth="1"/>
    <col min="37" max="37" width="6.5546875" style="27" bestFit="1" customWidth="1"/>
    <col min="38" max="38" width="6.6640625" style="27" bestFit="1" customWidth="1"/>
    <col min="39" max="39" width="5.109375" style="27" bestFit="1" customWidth="1"/>
    <col min="40" max="40" width="5.6640625" style="27" bestFit="1" customWidth="1"/>
    <col min="41" max="41" width="6.6640625" style="27" bestFit="1" customWidth="1"/>
    <col min="42" max="42" width="6.109375" style="27" bestFit="1" customWidth="1"/>
    <col min="43" max="43" width="6.6640625" style="27" bestFit="1" customWidth="1"/>
    <col min="44" max="44" width="10" style="27" bestFit="1" customWidth="1"/>
    <col min="45" max="45" width="9.33203125" style="27" bestFit="1" customWidth="1"/>
    <col min="46" max="46" width="7.6640625" style="27" bestFit="1" customWidth="1"/>
    <col min="47" max="47" width="9.33203125" style="27" bestFit="1" customWidth="1"/>
    <col min="48" max="48" width="6" style="27" bestFit="1" customWidth="1"/>
    <col min="49" max="49" width="6.6640625" style="27" bestFit="1" customWidth="1"/>
    <col min="50" max="50" width="5.6640625" style="27" bestFit="1" customWidth="1"/>
    <col min="51" max="51" width="7.6640625" style="27" bestFit="1" customWidth="1"/>
    <col min="52" max="53" width="5.6640625" style="27" bestFit="1" customWidth="1"/>
    <col min="54" max="54" width="6.6640625" style="27" bestFit="1" customWidth="1"/>
    <col min="55" max="55" width="5.6640625" style="27" bestFit="1" customWidth="1"/>
    <col min="56" max="56" width="5.88671875" style="27" bestFit="1" customWidth="1"/>
    <col min="57" max="57" width="5.6640625" style="27" bestFit="1" customWidth="1"/>
    <col min="58" max="60" width="7.6640625" style="27" bestFit="1" customWidth="1"/>
    <col min="61" max="61" width="5.109375" style="27" bestFit="1" customWidth="1"/>
    <col min="62" max="62" width="5.33203125" style="27" bestFit="1" customWidth="1"/>
    <col min="63" max="63" width="8.6640625" style="27" bestFit="1" customWidth="1"/>
    <col min="64" max="64" width="5.6640625" style="27" bestFit="1" customWidth="1"/>
    <col min="65" max="65" width="7.88671875" style="27" bestFit="1" customWidth="1"/>
    <col min="66" max="66" width="5.88671875" style="27" bestFit="1" customWidth="1"/>
    <col min="67" max="67" width="6" style="27" bestFit="1" customWidth="1"/>
    <col min="68" max="71" width="6.6640625" style="27" bestFit="1" customWidth="1"/>
    <col min="72" max="72" width="5.6640625" style="27" bestFit="1" customWidth="1"/>
    <col min="73" max="73" width="7.6640625" style="27" bestFit="1" customWidth="1"/>
    <col min="74" max="74" width="8" style="27" bestFit="1" customWidth="1"/>
    <col min="75" max="75" width="5.6640625" style="27" bestFit="1" customWidth="1"/>
    <col min="76" max="77" width="6.6640625" style="27" bestFit="1" customWidth="1"/>
    <col min="78" max="78" width="6.6640625" style="27" customWidth="1"/>
    <col min="79" max="79" width="9.109375" style="27" bestFit="1" customWidth="1"/>
    <col min="80" max="80" width="7.109375" style="27" bestFit="1" customWidth="1"/>
    <col min="81" max="81" width="6.6640625" style="27" customWidth="1"/>
    <col min="83" max="91" width="9.109375" style="29"/>
    <col min="92" max="92" width="9.109375" style="52"/>
    <col min="93" max="93" width="9.109375" style="29"/>
    <col min="94" max="94" width="9.109375" style="52"/>
    <col min="97" max="97" width="9.109375" style="52"/>
  </cols>
  <sheetData>
    <row r="1" spans="1:97" x14ac:dyDescent="0.3">
      <c r="B1" s="91" t="s">
        <v>505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S1" s="29" t="s">
        <v>483</v>
      </c>
      <c r="CD1" s="28"/>
      <c r="CF1" s="29" t="s">
        <v>316</v>
      </c>
    </row>
    <row r="2" spans="1:97" x14ac:dyDescent="0.3">
      <c r="A2" s="29" t="s">
        <v>229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3" t="s">
        <v>63</v>
      </c>
      <c r="J2" s="93" t="s">
        <v>64</v>
      </c>
      <c r="K2" s="91" t="s">
        <v>226</v>
      </c>
      <c r="L2" s="93" t="s">
        <v>65</v>
      </c>
      <c r="M2" s="91" t="s">
        <v>67</v>
      </c>
      <c r="N2" s="93" t="s">
        <v>68</v>
      </c>
      <c r="O2" s="95" t="s">
        <v>317</v>
      </c>
      <c r="P2" s="95" t="s">
        <v>320</v>
      </c>
      <c r="Q2" s="93" t="s">
        <v>327</v>
      </c>
      <c r="S2" s="29" t="s">
        <v>227</v>
      </c>
      <c r="T2" s="29" t="s">
        <v>391</v>
      </c>
      <c r="U2" s="99" t="s">
        <v>178</v>
      </c>
      <c r="V2" s="29" t="s">
        <v>131</v>
      </c>
      <c r="W2" s="29" t="s">
        <v>132</v>
      </c>
      <c r="X2" s="29" t="s">
        <v>133</v>
      </c>
      <c r="Y2" s="29" t="s">
        <v>392</v>
      </c>
      <c r="Z2" s="99" t="s">
        <v>179</v>
      </c>
      <c r="AA2" s="29" t="s">
        <v>134</v>
      </c>
      <c r="AB2" s="29" t="s">
        <v>135</v>
      </c>
      <c r="AC2" s="29" t="s">
        <v>59</v>
      </c>
      <c r="AD2" s="29" t="s">
        <v>136</v>
      </c>
      <c r="AE2" s="29" t="s">
        <v>137</v>
      </c>
      <c r="AF2" s="29" t="s">
        <v>393</v>
      </c>
      <c r="AG2" s="29" t="s">
        <v>138</v>
      </c>
      <c r="AH2" s="29" t="s">
        <v>139</v>
      </c>
      <c r="AI2" s="29" t="s">
        <v>140</v>
      </c>
      <c r="AJ2" s="29" t="s">
        <v>67</v>
      </c>
      <c r="AK2" s="29" t="s">
        <v>141</v>
      </c>
      <c r="AL2" s="29" t="s">
        <v>142</v>
      </c>
      <c r="AM2" s="29" t="s">
        <v>143</v>
      </c>
      <c r="AN2" s="29" t="s">
        <v>394</v>
      </c>
      <c r="AO2" s="29" t="s">
        <v>144</v>
      </c>
      <c r="AP2" s="29" t="s">
        <v>400</v>
      </c>
      <c r="AQ2" s="29" t="s">
        <v>57</v>
      </c>
      <c r="AR2" s="29" t="s">
        <v>128</v>
      </c>
      <c r="AS2" s="29" t="s">
        <v>145</v>
      </c>
      <c r="AT2" s="29" t="s">
        <v>146</v>
      </c>
      <c r="AU2" s="29" t="s">
        <v>60</v>
      </c>
      <c r="AV2" s="29" t="s">
        <v>147</v>
      </c>
      <c r="AW2" s="29" t="s">
        <v>148</v>
      </c>
      <c r="AX2" s="29" t="s">
        <v>149</v>
      </c>
      <c r="AY2" s="29" t="s">
        <v>150</v>
      </c>
      <c r="AZ2" s="29" t="s">
        <v>151</v>
      </c>
      <c r="BA2" s="29" t="s">
        <v>152</v>
      </c>
      <c r="BB2" s="29" t="s">
        <v>153</v>
      </c>
      <c r="BC2" s="29" t="s">
        <v>154</v>
      </c>
      <c r="BD2" s="29" t="s">
        <v>155</v>
      </c>
      <c r="BE2" s="29" t="s">
        <v>156</v>
      </c>
      <c r="BF2" s="29" t="s">
        <v>54</v>
      </c>
      <c r="BG2" s="29" t="s">
        <v>53</v>
      </c>
      <c r="BH2" s="29" t="s">
        <v>157</v>
      </c>
      <c r="BI2" s="29" t="s">
        <v>158</v>
      </c>
      <c r="BJ2" s="29" t="s">
        <v>159</v>
      </c>
      <c r="BK2" s="29" t="s">
        <v>160</v>
      </c>
      <c r="BL2" s="29" t="s">
        <v>161</v>
      </c>
      <c r="BM2" s="29" t="s">
        <v>162</v>
      </c>
      <c r="BN2" s="29" t="s">
        <v>163</v>
      </c>
      <c r="BO2" s="29" t="s">
        <v>164</v>
      </c>
      <c r="BP2" s="29" t="s">
        <v>165</v>
      </c>
      <c r="BQ2" s="29" t="s">
        <v>395</v>
      </c>
      <c r="BR2" s="29" t="s">
        <v>166</v>
      </c>
      <c r="BS2" s="29" t="s">
        <v>167</v>
      </c>
      <c r="BT2" s="29" t="s">
        <v>168</v>
      </c>
      <c r="BU2" s="29" t="s">
        <v>61</v>
      </c>
      <c r="BV2" s="29" t="s">
        <v>401</v>
      </c>
      <c r="BW2" s="29" t="s">
        <v>169</v>
      </c>
      <c r="BX2" s="29" t="s">
        <v>170</v>
      </c>
      <c r="BY2" s="29" t="s">
        <v>171</v>
      </c>
      <c r="BZ2" s="29" t="s">
        <v>173</v>
      </c>
      <c r="CA2" s="29" t="s">
        <v>174</v>
      </c>
      <c r="CB2" s="29" t="s">
        <v>402</v>
      </c>
      <c r="CE2" s="36" t="s">
        <v>141</v>
      </c>
      <c r="CF2" s="29" t="s">
        <v>59</v>
      </c>
      <c r="CG2" s="29" t="s">
        <v>57</v>
      </c>
      <c r="CH2" s="29" t="s">
        <v>60</v>
      </c>
      <c r="CI2" s="29" t="s">
        <v>54</v>
      </c>
      <c r="CJ2" s="29" t="s">
        <v>53</v>
      </c>
      <c r="CK2" s="29" t="s">
        <v>61</v>
      </c>
      <c r="CL2" s="29" t="s">
        <v>62</v>
      </c>
      <c r="CM2" s="29" t="s">
        <v>226</v>
      </c>
      <c r="CN2" s="52" t="s">
        <v>65</v>
      </c>
      <c r="CO2" s="29" t="s">
        <v>67</v>
      </c>
      <c r="CP2" s="52" t="s">
        <v>68</v>
      </c>
      <c r="CQ2" s="29" t="s">
        <v>317</v>
      </c>
      <c r="CR2" s="29" t="s">
        <v>320</v>
      </c>
      <c r="CS2" s="52" t="s">
        <v>327</v>
      </c>
    </row>
    <row r="3" spans="1:97" x14ac:dyDescent="0.3">
      <c r="A3" s="29" t="s">
        <v>0</v>
      </c>
      <c r="B3" s="92">
        <v>67691.168407000005</v>
      </c>
      <c r="C3" s="92">
        <v>1809.6643269000001</v>
      </c>
      <c r="D3" s="92">
        <v>49141.364501999997</v>
      </c>
      <c r="E3" s="92">
        <v>15882.514804</v>
      </c>
      <c r="F3" s="92">
        <v>12633.288025</v>
      </c>
      <c r="G3" s="92">
        <v>39591.807337999999</v>
      </c>
      <c r="H3" s="92">
        <v>29691.328506000002</v>
      </c>
      <c r="I3" s="94">
        <v>482.44388205000001</v>
      </c>
      <c r="J3" s="94">
        <v>148.26526668</v>
      </c>
      <c r="K3" s="92">
        <v>46.549959174999998</v>
      </c>
      <c r="L3" s="94">
        <v>492.44292096999999</v>
      </c>
      <c r="M3" s="92">
        <v>930.01602805000005</v>
      </c>
      <c r="N3" s="94">
        <v>6110.5925698000001</v>
      </c>
      <c r="O3" s="96">
        <v>107.5186846</v>
      </c>
      <c r="P3" s="96">
        <v>40.612669474999997</v>
      </c>
      <c r="Q3" s="94">
        <v>51.951533398000002</v>
      </c>
      <c r="R3" s="27"/>
      <c r="S3" s="29" t="s">
        <v>0</v>
      </c>
      <c r="T3" s="27">
        <v>455.32556195477503</v>
      </c>
      <c r="U3" s="100">
        <v>106.644957763044</v>
      </c>
      <c r="V3" s="27">
        <v>237.87454039940999</v>
      </c>
      <c r="W3" s="27">
        <v>206.87154177994</v>
      </c>
      <c r="X3" s="27">
        <v>274.23183623009697</v>
      </c>
      <c r="Y3" s="27">
        <v>658.691341294317</v>
      </c>
      <c r="Z3" s="100">
        <v>39.916220770241402</v>
      </c>
      <c r="AA3" s="27">
        <v>15981.966037009001</v>
      </c>
      <c r="AB3" s="27">
        <v>46.677780029066597</v>
      </c>
      <c r="AC3" s="27">
        <v>67628.645094206804</v>
      </c>
      <c r="AD3" s="27">
        <v>1022.19498304441</v>
      </c>
      <c r="AE3" s="27">
        <v>321.554598318579</v>
      </c>
      <c r="AF3" s="27">
        <v>365.80852132493499</v>
      </c>
      <c r="AG3" s="27">
        <v>492.58737396665498</v>
      </c>
      <c r="AH3" s="27">
        <v>428.409481966116</v>
      </c>
      <c r="AI3" s="27">
        <v>428.409481966116</v>
      </c>
      <c r="AJ3" s="27">
        <v>932.52268738446003</v>
      </c>
      <c r="AK3" s="27">
        <v>33.551927188174503</v>
      </c>
      <c r="AL3" s="27">
        <v>480.39107034450302</v>
      </c>
      <c r="AM3" s="27">
        <v>54.7708268155761</v>
      </c>
      <c r="AN3" s="27">
        <v>305.48646421166501</v>
      </c>
      <c r="AO3" s="27">
        <v>1216.86335484083</v>
      </c>
      <c r="AP3" s="27">
        <v>99.023243252551495</v>
      </c>
      <c r="AQ3" s="27">
        <v>1814.6497591393099</v>
      </c>
      <c r="AR3" s="27">
        <v>0</v>
      </c>
      <c r="AS3" s="27">
        <v>44253.542977236597</v>
      </c>
      <c r="AT3" s="27">
        <v>4883.5107286381299</v>
      </c>
      <c r="AU3" s="27">
        <v>49170.6056330629</v>
      </c>
      <c r="AV3" s="27">
        <v>58.905381757797798</v>
      </c>
      <c r="AW3" s="27">
        <v>671.48083722658396</v>
      </c>
      <c r="AX3" s="27">
        <v>109.374572673489</v>
      </c>
      <c r="AY3" s="27">
        <v>11495.1163480541</v>
      </c>
      <c r="AZ3" s="27">
        <v>367.63087391580501</v>
      </c>
      <c r="BA3" s="27">
        <v>290.375173262256</v>
      </c>
      <c r="BB3" s="27">
        <v>644.15791922375195</v>
      </c>
      <c r="BC3" s="27">
        <v>213.81571261284199</v>
      </c>
      <c r="BD3" s="27">
        <v>102.444332892012</v>
      </c>
      <c r="BE3" s="27">
        <v>374.07437163344002</v>
      </c>
      <c r="BF3" s="27">
        <v>15914.763573837899</v>
      </c>
      <c r="BG3" s="27">
        <v>12657.892133253001</v>
      </c>
      <c r="BH3" s="27">
        <v>3256.87144058488</v>
      </c>
      <c r="BI3" s="27">
        <v>41.076549254562202</v>
      </c>
      <c r="BJ3" s="27">
        <v>21.236537896887899</v>
      </c>
      <c r="BK3" s="27">
        <v>3854.30465623803</v>
      </c>
      <c r="BL3" s="27">
        <v>941.03771745797997</v>
      </c>
      <c r="BM3" s="27">
        <v>749.059248646637</v>
      </c>
      <c r="BN3" s="27">
        <v>76.209672590842402</v>
      </c>
      <c r="BO3" s="27">
        <v>116.67303512425801</v>
      </c>
      <c r="BP3" s="27">
        <v>1898.33531183275</v>
      </c>
      <c r="BQ3" s="27">
        <v>413.34764400500899</v>
      </c>
      <c r="BR3" s="27">
        <v>470.99057395680001</v>
      </c>
      <c r="BS3" s="27">
        <v>2359.5474015687701</v>
      </c>
      <c r="BT3" s="27">
        <v>27.548472471925699</v>
      </c>
      <c r="BU3" s="27">
        <v>39689.305117391603</v>
      </c>
      <c r="BV3" s="27">
        <v>6117.0081242607503</v>
      </c>
      <c r="BW3" s="27">
        <v>81.255105316530603</v>
      </c>
      <c r="BX3" s="27">
        <v>2380.1948294937501</v>
      </c>
      <c r="BY3" s="27">
        <v>2814.4231007496701</v>
      </c>
      <c r="BZ3" s="27">
        <v>3689.6788439565398</v>
      </c>
      <c r="CA3" s="27">
        <v>29720.249587583501</v>
      </c>
      <c r="CB3" s="27">
        <v>2483.0136250526798</v>
      </c>
      <c r="CE3" s="36">
        <f t="shared" ref="CE3:CE34" si="0">AK3/AU3</f>
        <v>6.8235741163240402E-4</v>
      </c>
      <c r="CF3" s="24">
        <f t="shared" ref="CF3:CF34" si="1">+(AC3-B3)/B3</f>
        <v>-9.2365539352597451E-4</v>
      </c>
      <c r="CG3" s="24">
        <f t="shared" ref="CG3:CG34" si="2">+(AQ3-C3)/C3</f>
        <v>2.7548933607206587E-3</v>
      </c>
      <c r="CH3" s="24">
        <f t="shared" ref="CH3:CH34" si="3">+(AU3-D3)/D3</f>
        <v>5.9504108929887508E-4</v>
      </c>
      <c r="CI3" s="24">
        <f t="shared" ref="CI3:CI34" si="4">+(BF3-E3)/E3</f>
        <v>2.0304574077763338E-3</v>
      </c>
      <c r="CJ3" s="24">
        <f t="shared" ref="CJ3:CJ34" si="5">+(BG3-F3)/F3</f>
        <v>1.9475617277395969E-3</v>
      </c>
      <c r="CK3" s="24">
        <f t="shared" ref="CK3:CK34" si="6">+(BU3-G3)/G3</f>
        <v>2.4625746068941464E-3</v>
      </c>
      <c r="CL3" s="24">
        <f t="shared" ref="CL3:CL34" si="7">+(CA3-H3)/H3</f>
        <v>9.7405818596682601E-4</v>
      </c>
      <c r="CM3" s="24">
        <f t="shared" ref="CM3:CM34" si="8">+(AB3-K3)/K3</f>
        <v>2.7458854171293397E-3</v>
      </c>
      <c r="CN3" s="77">
        <f t="shared" ref="CN3:CN34" si="9">+(AI3-L3)/L3</f>
        <v>-0.13003220531173998</v>
      </c>
      <c r="CO3" s="24">
        <f t="shared" ref="CO3:CO34" si="10">+(AJ3-M3)/M3</f>
        <v>2.695286165890915E-3</v>
      </c>
      <c r="CP3" s="77">
        <f t="shared" ref="CP3:CP34" si="11">+(AO3-N3)/N3</f>
        <v>-0.8008600081021835</v>
      </c>
      <c r="CQ3" s="24">
        <f>+(U3-O3)/O3</f>
        <v>-8.12627907611135E-3</v>
      </c>
      <c r="CR3" s="24">
        <f>+(Z3-P3)/P3</f>
        <v>-1.7148557673297215E-2</v>
      </c>
      <c r="CS3" s="77">
        <f t="shared" ref="CS3:CS34" si="12">+(AP3-Q3)/Q3</f>
        <v>0.90606969180169816</v>
      </c>
    </row>
    <row r="4" spans="1:97" x14ac:dyDescent="0.3">
      <c r="A4" s="29" t="s">
        <v>2</v>
      </c>
      <c r="B4" s="92">
        <v>20637.247783999999</v>
      </c>
      <c r="C4" s="92">
        <v>111.098805</v>
      </c>
      <c r="D4" s="92">
        <v>10770.624943000001</v>
      </c>
      <c r="E4" s="92">
        <v>5923.2895724</v>
      </c>
      <c r="F4" s="92">
        <v>2240.3623596000002</v>
      </c>
      <c r="G4" s="92">
        <v>24861.239009000001</v>
      </c>
      <c r="H4" s="92">
        <v>4544.8086499000001</v>
      </c>
      <c r="I4" s="94">
        <v>79.580233178</v>
      </c>
      <c r="J4" s="94">
        <v>47.050716219999998</v>
      </c>
      <c r="K4" s="92">
        <v>0.51058112</v>
      </c>
      <c r="L4" s="94">
        <v>237.59426422999999</v>
      </c>
      <c r="M4" s="92">
        <v>13.686038</v>
      </c>
      <c r="N4" s="94">
        <v>48.591776738999997</v>
      </c>
      <c r="O4" s="96">
        <v>45.085302749</v>
      </c>
      <c r="P4" s="96">
        <v>32.521339480999998</v>
      </c>
      <c r="Q4" s="94">
        <v>23.660524410000001</v>
      </c>
      <c r="R4" s="27"/>
      <c r="S4" s="29" t="s">
        <v>2</v>
      </c>
      <c r="T4" s="27">
        <v>29.132498667040501</v>
      </c>
      <c r="U4" s="100">
        <v>44.115097525535099</v>
      </c>
      <c r="V4" s="27">
        <v>96.194491795252603</v>
      </c>
      <c r="W4" s="27">
        <v>96.1598780967458</v>
      </c>
      <c r="X4" s="27">
        <v>170.967058488367</v>
      </c>
      <c r="Y4" s="27">
        <v>88.968931535587302</v>
      </c>
      <c r="Z4" s="100">
        <v>31.834497310019</v>
      </c>
      <c r="AA4" s="27">
        <v>10310.4953144417</v>
      </c>
      <c r="AB4" s="27">
        <v>0.51199207834785598</v>
      </c>
      <c r="AC4" s="27">
        <v>20309.896256221102</v>
      </c>
      <c r="AD4" s="27">
        <v>342.16317267218699</v>
      </c>
      <c r="AE4" s="27">
        <v>86.461580848984696</v>
      </c>
      <c r="AF4" s="27">
        <v>80.614815313536795</v>
      </c>
      <c r="AG4" s="27">
        <v>132.962965493669</v>
      </c>
      <c r="AH4" s="27">
        <v>272.84276771280997</v>
      </c>
      <c r="AI4" s="27">
        <v>272.84276771280997</v>
      </c>
      <c r="AJ4" s="27">
        <v>13.7234346021152</v>
      </c>
      <c r="AK4" s="27">
        <v>43.9460640603846</v>
      </c>
      <c r="AL4" s="27">
        <v>352.00696047767701</v>
      </c>
      <c r="AM4" s="27">
        <v>0.84430008707887205</v>
      </c>
      <c r="AN4" s="27">
        <v>59.306942819989402</v>
      </c>
      <c r="AO4" s="27">
        <v>66.158828274004506</v>
      </c>
      <c r="AP4" s="27">
        <v>11.633864557425801</v>
      </c>
      <c r="AQ4" s="27">
        <v>111.401973406637</v>
      </c>
      <c r="AR4" s="27">
        <v>0</v>
      </c>
      <c r="AS4" s="27">
        <v>9596.5063714126609</v>
      </c>
      <c r="AT4" s="27">
        <v>1022.3351304366799</v>
      </c>
      <c r="AU4" s="27">
        <v>10662.787565909701</v>
      </c>
      <c r="AV4" s="27">
        <v>1.6237490469959099</v>
      </c>
      <c r="AW4" s="27">
        <v>172.50358911672899</v>
      </c>
      <c r="AX4" s="27">
        <v>30.228573766431001</v>
      </c>
      <c r="AY4" s="27">
        <v>1468.0817374047101</v>
      </c>
      <c r="AZ4" s="27">
        <v>51.023891519811201</v>
      </c>
      <c r="BA4" s="27">
        <v>10.2743994196332</v>
      </c>
      <c r="BB4" s="27">
        <v>341.52263558149701</v>
      </c>
      <c r="BC4" s="27">
        <v>20.0241147703059</v>
      </c>
      <c r="BD4" s="27">
        <v>32.725071588617602</v>
      </c>
      <c r="BE4" s="27">
        <v>21.424047047956002</v>
      </c>
      <c r="BF4" s="27">
        <v>5930.45445521696</v>
      </c>
      <c r="BG4" s="27">
        <v>2236.2532602787801</v>
      </c>
      <c r="BH4" s="27">
        <v>3694.2011949381799</v>
      </c>
      <c r="BI4" s="27">
        <v>2.8603087760489898</v>
      </c>
      <c r="BJ4" s="27">
        <v>1.2939509574222099</v>
      </c>
      <c r="BK4" s="27">
        <v>1205.5088347437299</v>
      </c>
      <c r="BL4" s="27">
        <v>22.5202847728584</v>
      </c>
      <c r="BM4" s="27">
        <v>58.993625015845602</v>
      </c>
      <c r="BN4" s="27">
        <v>7.0478308642661904</v>
      </c>
      <c r="BO4" s="27">
        <v>15.170088728870001</v>
      </c>
      <c r="BP4" s="27">
        <v>175.07444913661399</v>
      </c>
      <c r="BQ4" s="27">
        <v>19.440385794830298</v>
      </c>
      <c r="BR4" s="27">
        <v>79.901425696035105</v>
      </c>
      <c r="BS4" s="27">
        <v>158.643341801286</v>
      </c>
      <c r="BT4" s="27">
        <v>2.0163860915414098</v>
      </c>
      <c r="BU4" s="27">
        <v>24918.530957650299</v>
      </c>
      <c r="BV4" s="27">
        <v>849.26456451030106</v>
      </c>
      <c r="BW4" s="27">
        <v>2.7945566907566798E-3</v>
      </c>
      <c r="BX4" s="27">
        <v>64.830047663845605</v>
      </c>
      <c r="BY4" s="27">
        <v>640.34178794637296</v>
      </c>
      <c r="BZ4" s="27">
        <v>145.07358710100999</v>
      </c>
      <c r="CA4" s="27">
        <v>4505.9846400678998</v>
      </c>
      <c r="CB4" s="27">
        <v>264.36355877618303</v>
      </c>
      <c r="CE4" s="36">
        <f t="shared" si="0"/>
        <v>4.1214423328554163E-3</v>
      </c>
      <c r="CF4" s="24">
        <f t="shared" si="1"/>
        <v>-1.5862169762418232E-2</v>
      </c>
      <c r="CG4" s="24">
        <f t="shared" si="2"/>
        <v>2.728817889958394E-3</v>
      </c>
      <c r="CH4" s="24">
        <f t="shared" si="3"/>
        <v>-1.0012174563778228E-2</v>
      </c>
      <c r="CI4" s="24">
        <f t="shared" si="4"/>
        <v>1.2096121132327061E-3</v>
      </c>
      <c r="CJ4" s="24">
        <f t="shared" si="5"/>
        <v>-1.8341226380690385E-3</v>
      </c>
      <c r="CK4" s="24">
        <f t="shared" si="6"/>
        <v>2.3044687607708383E-3</v>
      </c>
      <c r="CL4" s="24">
        <f t="shared" si="7"/>
        <v>-8.5424960263078449E-3</v>
      </c>
      <c r="CM4" s="24">
        <f t="shared" si="8"/>
        <v>2.7634361957135901E-3</v>
      </c>
      <c r="CN4" s="77">
        <f t="shared" si="9"/>
        <v>0.14835586876242152</v>
      </c>
      <c r="CO4" s="24">
        <f t="shared" si="10"/>
        <v>2.7324637060922733E-3</v>
      </c>
      <c r="CP4" s="77">
        <f t="shared" si="11"/>
        <v>0.36152313650439349</v>
      </c>
      <c r="CQ4" s="86">
        <f t="shared" ref="CQ4:CQ51" si="13">+(U4-O4)/O4</f>
        <v>-2.1519323688836068E-2</v>
      </c>
      <c r="CR4" s="86">
        <f t="shared" ref="CR4:CR51" si="14">+(Z4-P4)/P4</f>
        <v>-2.1119738053294937E-2</v>
      </c>
      <c r="CS4" s="77">
        <f t="shared" si="12"/>
        <v>-0.50830064643415906</v>
      </c>
    </row>
    <row r="5" spans="1:97" x14ac:dyDescent="0.3">
      <c r="A5" s="29" t="s">
        <v>3</v>
      </c>
      <c r="B5" s="92">
        <v>29909.946496</v>
      </c>
      <c r="C5" s="92">
        <v>1230.5946504999999</v>
      </c>
      <c r="D5" s="92">
        <v>16345.532289000001</v>
      </c>
      <c r="E5" s="92">
        <v>6308.5605632999996</v>
      </c>
      <c r="F5" s="92">
        <v>4728.9837939999998</v>
      </c>
      <c r="G5" s="92">
        <v>7896.9699879999998</v>
      </c>
      <c r="H5" s="92">
        <v>19326.135383000001</v>
      </c>
      <c r="I5" s="94">
        <v>183.19873823</v>
      </c>
      <c r="J5" s="94">
        <v>53.576508836000002</v>
      </c>
      <c r="K5" s="92">
        <v>105.87388532</v>
      </c>
      <c r="L5" s="94">
        <v>221.30221510000001</v>
      </c>
      <c r="M5" s="92">
        <v>635.45527359000005</v>
      </c>
      <c r="N5" s="94">
        <v>2701.4596981</v>
      </c>
      <c r="O5" s="96">
        <v>39.519451586999999</v>
      </c>
      <c r="P5" s="96">
        <v>10.353303215</v>
      </c>
      <c r="Q5" s="94">
        <v>23.460933592</v>
      </c>
      <c r="R5" s="27"/>
      <c r="S5" s="29" t="s">
        <v>3</v>
      </c>
      <c r="T5" s="27">
        <v>330.37728855294699</v>
      </c>
      <c r="U5" s="100">
        <v>39.328916045823902</v>
      </c>
      <c r="V5" s="27">
        <v>180.65881388334799</v>
      </c>
      <c r="W5" s="27">
        <v>178.179783292851</v>
      </c>
      <c r="X5" s="27">
        <v>107.045640317384</v>
      </c>
      <c r="Y5" s="27">
        <v>373.19243960966202</v>
      </c>
      <c r="Z5" s="100">
        <v>10.1655140767503</v>
      </c>
      <c r="AA5" s="27">
        <v>2887.0736055529801</v>
      </c>
      <c r="AB5" s="27">
        <v>106.16381884821</v>
      </c>
      <c r="AC5" s="27">
        <v>29847.987378785099</v>
      </c>
      <c r="AD5" s="27">
        <v>414.99568004898498</v>
      </c>
      <c r="AE5" s="27">
        <v>98.1820600636878</v>
      </c>
      <c r="AF5" s="27">
        <v>85.601838382247294</v>
      </c>
      <c r="AG5" s="27">
        <v>193.86839778929701</v>
      </c>
      <c r="AH5" s="27">
        <v>172.52989244271799</v>
      </c>
      <c r="AI5" s="27">
        <v>172.52989244271799</v>
      </c>
      <c r="AJ5" s="27">
        <v>637.13747063904998</v>
      </c>
      <c r="AK5" s="27">
        <v>8.9202862036278194</v>
      </c>
      <c r="AL5" s="27">
        <v>720.67060144064396</v>
      </c>
      <c r="AM5" s="27">
        <v>31.4447001383155</v>
      </c>
      <c r="AN5" s="27">
        <v>157.68270340161899</v>
      </c>
      <c r="AO5" s="27">
        <v>1655.6600827513701</v>
      </c>
      <c r="AP5" s="27">
        <v>35.7223395218451</v>
      </c>
      <c r="AQ5" s="27">
        <v>1233.96018464282</v>
      </c>
      <c r="AR5" s="27">
        <v>0</v>
      </c>
      <c r="AS5" s="27">
        <v>14727.098230314699</v>
      </c>
      <c r="AT5" s="27">
        <v>1627.42284053089</v>
      </c>
      <c r="AU5" s="27">
        <v>16363.4413570492</v>
      </c>
      <c r="AV5" s="27">
        <v>28.672915126827</v>
      </c>
      <c r="AW5" s="27">
        <v>434.80476795559599</v>
      </c>
      <c r="AX5" s="27">
        <v>31.267446148114701</v>
      </c>
      <c r="AY5" s="27">
        <v>5729.6277476574596</v>
      </c>
      <c r="AZ5" s="27">
        <v>72.250074608772806</v>
      </c>
      <c r="BA5" s="27">
        <v>78.347869662049007</v>
      </c>
      <c r="BB5" s="27">
        <v>253.50793056527601</v>
      </c>
      <c r="BC5" s="27">
        <v>110.80992055725299</v>
      </c>
      <c r="BD5" s="27">
        <v>20.6727445778975</v>
      </c>
      <c r="BE5" s="27">
        <v>147.263780553608</v>
      </c>
      <c r="BF5" s="27">
        <v>6321.2923538842297</v>
      </c>
      <c r="BG5" s="27">
        <v>4738.2222603272803</v>
      </c>
      <c r="BH5" s="27">
        <v>1583.07009355695</v>
      </c>
      <c r="BI5" s="27">
        <v>14.244282158765801</v>
      </c>
      <c r="BJ5" s="27">
        <v>10.8984244837287</v>
      </c>
      <c r="BK5" s="27">
        <v>1227.5353738449401</v>
      </c>
      <c r="BL5" s="27">
        <v>375.72072754709899</v>
      </c>
      <c r="BM5" s="27">
        <v>347.70358564814302</v>
      </c>
      <c r="BN5" s="27">
        <v>27.761152204295598</v>
      </c>
      <c r="BO5" s="27">
        <v>31.4302807431297</v>
      </c>
      <c r="BP5" s="27">
        <v>880.79312679829297</v>
      </c>
      <c r="BQ5" s="27">
        <v>236.802569130085</v>
      </c>
      <c r="BR5" s="27">
        <v>181.98198613891799</v>
      </c>
      <c r="BS5" s="27">
        <v>917.17854430926297</v>
      </c>
      <c r="BT5" s="27">
        <v>8.85500977772206</v>
      </c>
      <c r="BU5" s="27">
        <v>7915.6632754112898</v>
      </c>
      <c r="BV5" s="27">
        <v>3197.2784037425399</v>
      </c>
      <c r="BW5" s="27">
        <v>53.792300532281303</v>
      </c>
      <c r="BX5" s="27">
        <v>2942.6478184194202</v>
      </c>
      <c r="BY5" s="27">
        <v>1936.17354339141</v>
      </c>
      <c r="BZ5" s="27">
        <v>1823.2017171641201</v>
      </c>
      <c r="CA5" s="27">
        <v>19363.508331847799</v>
      </c>
      <c r="CB5" s="27">
        <v>895.63049098234899</v>
      </c>
      <c r="CE5" s="36">
        <f t="shared" si="0"/>
        <v>5.4513509774550286E-4</v>
      </c>
      <c r="CF5" s="24">
        <f t="shared" si="1"/>
        <v>-2.0715221681585853E-3</v>
      </c>
      <c r="CG5" s="24">
        <f t="shared" si="2"/>
        <v>2.7348844247393586E-3</v>
      </c>
      <c r="CH5" s="24">
        <f t="shared" si="3"/>
        <v>1.0956552367065622E-3</v>
      </c>
      <c r="CI5" s="24">
        <f t="shared" si="4"/>
        <v>2.018176802216531E-3</v>
      </c>
      <c r="CJ5" s="24">
        <f t="shared" si="5"/>
        <v>1.9535838416283118E-3</v>
      </c>
      <c r="CK5" s="24">
        <f t="shared" si="6"/>
        <v>2.3671468220970437E-3</v>
      </c>
      <c r="CL5" s="24">
        <f t="shared" si="7"/>
        <v>1.93380353118467E-3</v>
      </c>
      <c r="CM5" s="24">
        <f t="shared" si="8"/>
        <v>2.738480101430925E-3</v>
      </c>
      <c r="CN5" s="77">
        <f t="shared" si="9"/>
        <v>-0.2203878647813951</v>
      </c>
      <c r="CO5" s="24">
        <f t="shared" si="10"/>
        <v>2.6472312355618238E-3</v>
      </c>
      <c r="CP5" s="77">
        <f t="shared" si="11"/>
        <v>-0.38712390049134004</v>
      </c>
      <c r="CQ5" s="86">
        <f t="shared" si="13"/>
        <v>-4.8213103553991004E-3</v>
      </c>
      <c r="CR5" s="86">
        <f t="shared" si="14"/>
        <v>-1.8138089298652894E-2</v>
      </c>
      <c r="CS5" s="77">
        <f t="shared" si="12"/>
        <v>0.52263077604150188</v>
      </c>
    </row>
    <row r="6" spans="1:97" x14ac:dyDescent="0.3">
      <c r="A6" s="29" t="s">
        <v>4</v>
      </c>
      <c r="B6" s="92">
        <v>78234.212197000001</v>
      </c>
      <c r="C6" s="92">
        <v>7839.1041960000002</v>
      </c>
      <c r="D6" s="92">
        <v>55288.325287</v>
      </c>
      <c r="E6" s="92">
        <v>27195.563511</v>
      </c>
      <c r="F6" s="92">
        <v>13970.792855</v>
      </c>
      <c r="G6" s="92">
        <v>12871.328776</v>
      </c>
      <c r="H6" s="92">
        <v>37394.967901999997</v>
      </c>
      <c r="I6" s="94">
        <v>147.37940610999999</v>
      </c>
      <c r="J6" s="94">
        <v>124.14293926000001</v>
      </c>
      <c r="K6" s="92">
        <v>4.5772838322</v>
      </c>
      <c r="L6" s="94">
        <v>543.10074396000005</v>
      </c>
      <c r="M6" s="92">
        <v>391.30844214000001</v>
      </c>
      <c r="N6" s="94">
        <v>232.17236703</v>
      </c>
      <c r="O6" s="96">
        <v>68.734902560999998</v>
      </c>
      <c r="P6" s="96">
        <v>53.164481068000001</v>
      </c>
      <c r="Q6" s="94">
        <v>61.596480266999997</v>
      </c>
      <c r="R6" s="27"/>
      <c r="S6" s="29" t="s">
        <v>4</v>
      </c>
      <c r="T6" s="27">
        <v>524.02869022626601</v>
      </c>
      <c r="U6" s="100">
        <v>67.304194421182899</v>
      </c>
      <c r="V6" s="27">
        <v>265.98895729137098</v>
      </c>
      <c r="W6" s="27">
        <v>261.398926827558</v>
      </c>
      <c r="X6" s="27">
        <v>420.19817410051297</v>
      </c>
      <c r="Y6" s="27">
        <v>1168.83978179624</v>
      </c>
      <c r="Z6" s="100">
        <v>52.123411484047097</v>
      </c>
      <c r="AA6" s="27">
        <v>119983.373511785</v>
      </c>
      <c r="AB6" s="27">
        <v>4.5861585191050702</v>
      </c>
      <c r="AC6" s="27">
        <v>77293.266167341804</v>
      </c>
      <c r="AD6" s="27">
        <v>1562.4390224275601</v>
      </c>
      <c r="AE6" s="27">
        <v>2598.6076228522302</v>
      </c>
      <c r="AF6" s="27">
        <v>251.99340857271</v>
      </c>
      <c r="AG6" s="27">
        <v>2152.4341319130399</v>
      </c>
      <c r="AH6" s="27">
        <v>1444.8280666774101</v>
      </c>
      <c r="AI6" s="27">
        <v>1444.8280666774101</v>
      </c>
      <c r="AJ6" s="27">
        <v>392.21881404255998</v>
      </c>
      <c r="AK6" s="27">
        <v>134.72323486164299</v>
      </c>
      <c r="AL6" s="27">
        <v>1022.08238439582</v>
      </c>
      <c r="AM6" s="27">
        <v>22.132679715507201</v>
      </c>
      <c r="AN6" s="27">
        <v>261.60630924790502</v>
      </c>
      <c r="AO6" s="27">
        <v>319.25053824411998</v>
      </c>
      <c r="AP6" s="27">
        <v>34.151505655987997</v>
      </c>
      <c r="AQ6" s="27">
        <v>7842.74343472279</v>
      </c>
      <c r="AR6" s="27">
        <v>0</v>
      </c>
      <c r="AS6" s="27">
        <v>49504.110611057498</v>
      </c>
      <c r="AT6" s="27">
        <v>5365.7150307844504</v>
      </c>
      <c r="AU6" s="27">
        <v>55004.5488767036</v>
      </c>
      <c r="AV6" s="27">
        <v>60.824794281168401</v>
      </c>
      <c r="AW6" s="27">
        <v>1528.4416746710999</v>
      </c>
      <c r="AX6" s="27">
        <v>313.349259015526</v>
      </c>
      <c r="AY6" s="27">
        <v>16652.730984235201</v>
      </c>
      <c r="AZ6" s="27">
        <v>370.58668778839001</v>
      </c>
      <c r="BA6" s="27">
        <v>205.82452322761</v>
      </c>
      <c r="BB6" s="27">
        <v>1294.2102550659399</v>
      </c>
      <c r="BC6" s="27">
        <v>192.74457316637699</v>
      </c>
      <c r="BD6" s="27">
        <v>167.293793321538</v>
      </c>
      <c r="BE6" s="27">
        <v>183.077019442297</v>
      </c>
      <c r="BF6" s="27">
        <v>27228.209885017401</v>
      </c>
      <c r="BG6" s="27">
        <v>13979.4527096574</v>
      </c>
      <c r="BH6" s="27">
        <v>13248.75717536</v>
      </c>
      <c r="BI6" s="27">
        <v>18.496812195527902</v>
      </c>
      <c r="BJ6" s="27">
        <v>7.6554831886550003</v>
      </c>
      <c r="BK6" s="27">
        <v>5262.5867841659601</v>
      </c>
      <c r="BL6" s="27">
        <v>116.72258253454299</v>
      </c>
      <c r="BM6" s="27">
        <v>921.37604324983204</v>
      </c>
      <c r="BN6" s="27">
        <v>226.83833447698001</v>
      </c>
      <c r="BO6" s="27">
        <v>153.869381564289</v>
      </c>
      <c r="BP6" s="27">
        <v>2377.7247126319298</v>
      </c>
      <c r="BQ6" s="27">
        <v>1793.4061529063599</v>
      </c>
      <c r="BR6" s="27">
        <v>835.780403992571</v>
      </c>
      <c r="BS6" s="27">
        <v>1249.09568646924</v>
      </c>
      <c r="BT6" s="27">
        <v>82.220374160195504</v>
      </c>
      <c r="BU6" s="27">
        <v>12859.364088548</v>
      </c>
      <c r="BV6" s="27">
        <v>10660.282997530499</v>
      </c>
      <c r="BW6" s="27">
        <v>3.3148284852302399</v>
      </c>
      <c r="BX6" s="27">
        <v>464.67499769513103</v>
      </c>
      <c r="BY6" s="27">
        <v>3362.3406854158602</v>
      </c>
      <c r="BZ6" s="27">
        <v>2338.4099829161601</v>
      </c>
      <c r="CA6" s="27">
        <v>37383.076574850696</v>
      </c>
      <c r="CB6" s="27">
        <v>1644.0354303741799</v>
      </c>
      <c r="CE6" s="36">
        <f t="shared" si="0"/>
        <v>2.4493107863430385E-3</v>
      </c>
      <c r="CF6" s="24">
        <f t="shared" si="1"/>
        <v>-1.2027296028607269E-2</v>
      </c>
      <c r="CG6" s="24">
        <f t="shared" si="2"/>
        <v>4.6424165718408336E-4</v>
      </c>
      <c r="CH6" s="24">
        <f t="shared" si="3"/>
        <v>-5.1326642437318302E-3</v>
      </c>
      <c r="CI6" s="24">
        <f t="shared" si="4"/>
        <v>1.2004301364888299E-3</v>
      </c>
      <c r="CJ6" s="24">
        <f t="shared" si="5"/>
        <v>6.1985420206851251E-4</v>
      </c>
      <c r="CK6" s="24">
        <f t="shared" si="6"/>
        <v>-9.29561171206335E-4</v>
      </c>
      <c r="CL6" s="24">
        <f t="shared" si="7"/>
        <v>-3.1799270908490902E-4</v>
      </c>
      <c r="CM6" s="24">
        <f t="shared" si="8"/>
        <v>1.9388544015206343E-3</v>
      </c>
      <c r="CN6" s="77">
        <f t="shared" si="9"/>
        <v>1.6603315917825796</v>
      </c>
      <c r="CO6" s="24">
        <f t="shared" si="10"/>
        <v>2.3264816306576529E-3</v>
      </c>
      <c r="CP6" s="77">
        <f t="shared" si="11"/>
        <v>0.3750582910793524</v>
      </c>
      <c r="CQ6" s="86">
        <f t="shared" si="13"/>
        <v>-2.0814871142755927E-2</v>
      </c>
      <c r="CR6" s="86">
        <f t="shared" si="14"/>
        <v>-1.9582051080707898E-2</v>
      </c>
      <c r="CS6" s="77">
        <f t="shared" si="12"/>
        <v>-0.44556076081047619</v>
      </c>
    </row>
    <row r="7" spans="1:97" x14ac:dyDescent="0.3">
      <c r="A7" s="29" t="s">
        <v>5</v>
      </c>
      <c r="B7" s="92">
        <v>22709.347732999999</v>
      </c>
      <c r="C7" s="92">
        <v>425.94927658</v>
      </c>
      <c r="D7" s="92">
        <v>17810.143585999998</v>
      </c>
      <c r="E7" s="92">
        <v>12635.571361</v>
      </c>
      <c r="F7" s="92">
        <v>5665.1575008</v>
      </c>
      <c r="G7" s="92">
        <v>3258.2471986999999</v>
      </c>
      <c r="H7" s="92">
        <v>22499.086642999999</v>
      </c>
      <c r="I7" s="94">
        <v>73.589856545000004</v>
      </c>
      <c r="J7" s="94">
        <v>182.29223435</v>
      </c>
      <c r="K7" s="92">
        <v>2.1894455975999998</v>
      </c>
      <c r="L7" s="94">
        <v>191.64987880000001</v>
      </c>
      <c r="M7" s="92">
        <v>85.624364999999997</v>
      </c>
      <c r="N7" s="94">
        <v>92.771029268999996</v>
      </c>
      <c r="O7" s="96">
        <v>25.017669421000001</v>
      </c>
      <c r="P7" s="96">
        <v>19.138026277000002</v>
      </c>
      <c r="Q7" s="94">
        <v>24.220613844999999</v>
      </c>
      <c r="R7" s="27"/>
      <c r="S7" s="29" t="s">
        <v>5</v>
      </c>
      <c r="T7" s="27">
        <v>240.30390828183101</v>
      </c>
      <c r="U7" s="100">
        <v>24.556652072555199</v>
      </c>
      <c r="V7" s="27">
        <v>125.88446575758699</v>
      </c>
      <c r="W7" s="27">
        <v>124.26038459882299</v>
      </c>
      <c r="X7" s="27">
        <v>149.72033378652401</v>
      </c>
      <c r="Y7" s="27">
        <v>550.44683310624498</v>
      </c>
      <c r="Z7" s="100">
        <v>18.8129387076204</v>
      </c>
      <c r="AA7" s="27">
        <v>145409.893436313</v>
      </c>
      <c r="AB7" s="27">
        <v>2.1933453466183801</v>
      </c>
      <c r="AC7" s="27">
        <v>22520.082432434301</v>
      </c>
      <c r="AD7" s="27">
        <v>362.77569543533599</v>
      </c>
      <c r="AE7" s="27">
        <v>1278.5423308832301</v>
      </c>
      <c r="AF7" s="27">
        <v>137.042970779933</v>
      </c>
      <c r="AG7" s="27">
        <v>910.85790353787502</v>
      </c>
      <c r="AH7" s="27">
        <v>461.94099122106502</v>
      </c>
      <c r="AI7" s="27">
        <v>461.94099122106502</v>
      </c>
      <c r="AJ7" s="27">
        <v>85.6874519833992</v>
      </c>
      <c r="AK7" s="27">
        <v>31.161496674358499</v>
      </c>
      <c r="AL7" s="27">
        <v>1041.3089514605499</v>
      </c>
      <c r="AM7" s="27">
        <v>14.819348609084299</v>
      </c>
      <c r="AN7" s="27">
        <v>113.540291652066</v>
      </c>
      <c r="AO7" s="27">
        <v>157.29341000696201</v>
      </c>
      <c r="AP7" s="27">
        <v>14.070858442856199</v>
      </c>
      <c r="AQ7" s="27">
        <v>426.799541694141</v>
      </c>
      <c r="AR7" s="27">
        <v>0</v>
      </c>
      <c r="AS7" s="27">
        <v>15985.9433837955</v>
      </c>
      <c r="AT7" s="27">
        <v>1745.05116980508</v>
      </c>
      <c r="AU7" s="27">
        <v>17762.156050274902</v>
      </c>
      <c r="AV7" s="27">
        <v>15.2321483771806</v>
      </c>
      <c r="AW7" s="27">
        <v>648.33650153732003</v>
      </c>
      <c r="AX7" s="27">
        <v>167.59958422802401</v>
      </c>
      <c r="AY7" s="27">
        <v>12180.1842492162</v>
      </c>
      <c r="AZ7" s="27">
        <v>237.39135238888301</v>
      </c>
      <c r="BA7" s="27">
        <v>49.3733918092164</v>
      </c>
      <c r="BB7" s="27">
        <v>328.25586680269203</v>
      </c>
      <c r="BC7" s="27">
        <v>92.767621467598104</v>
      </c>
      <c r="BD7" s="27">
        <v>67.464307073127301</v>
      </c>
      <c r="BE7" s="27">
        <v>70.020414175366099</v>
      </c>
      <c r="BF7" s="27">
        <v>12575.759645714001</v>
      </c>
      <c r="BG7" s="27">
        <v>5648.6731832899804</v>
      </c>
      <c r="BH7" s="27">
        <v>6927.0864624240803</v>
      </c>
      <c r="BI7" s="27">
        <v>14.128153505635501</v>
      </c>
      <c r="BJ7" s="27">
        <v>5.0425618129973397</v>
      </c>
      <c r="BK7" s="27">
        <v>2845.6921976870899</v>
      </c>
      <c r="BL7" s="27">
        <v>46.832354839509001</v>
      </c>
      <c r="BM7" s="27">
        <v>198.875450408571</v>
      </c>
      <c r="BN7" s="27">
        <v>38.896744878056801</v>
      </c>
      <c r="BO7" s="27">
        <v>41.291624838894997</v>
      </c>
      <c r="BP7" s="27">
        <v>517.98737259434404</v>
      </c>
      <c r="BQ7" s="27">
        <v>451.58361732940102</v>
      </c>
      <c r="BR7" s="27">
        <v>472.02241350463203</v>
      </c>
      <c r="BS7" s="27">
        <v>421.92623537458201</v>
      </c>
      <c r="BT7" s="27">
        <v>33.1055359007566</v>
      </c>
      <c r="BU7" s="27">
        <v>3256.5117441513898</v>
      </c>
      <c r="BV7" s="27">
        <v>9073.5541164729893</v>
      </c>
      <c r="BW7" s="27">
        <v>3.5086068433737201</v>
      </c>
      <c r="BX7" s="27">
        <v>128.92385978351501</v>
      </c>
      <c r="BY7" s="27">
        <v>2329.1309007074801</v>
      </c>
      <c r="BZ7" s="27">
        <v>1290.49555823165</v>
      </c>
      <c r="CA7" s="27">
        <v>22530.900288121</v>
      </c>
      <c r="CB7" s="27">
        <v>1372.3096130542499</v>
      </c>
      <c r="CE7" s="36">
        <f t="shared" si="0"/>
        <v>1.7543757968434366E-3</v>
      </c>
      <c r="CF7" s="24">
        <f t="shared" si="1"/>
        <v>-8.3342464429600246E-3</v>
      </c>
      <c r="CG7" s="24">
        <f t="shared" si="2"/>
        <v>1.996165179497147E-3</v>
      </c>
      <c r="CH7" s="24">
        <f t="shared" si="3"/>
        <v>-2.6943935344136243E-3</v>
      </c>
      <c r="CI7" s="24">
        <f t="shared" si="4"/>
        <v>-4.7335979970490171E-3</v>
      </c>
      <c r="CJ7" s="24">
        <f t="shared" si="5"/>
        <v>-2.909772148027962E-3</v>
      </c>
      <c r="CK7" s="24">
        <f t="shared" si="6"/>
        <v>-5.3263440211119507E-4</v>
      </c>
      <c r="CL7" s="24">
        <f t="shared" si="7"/>
        <v>1.4139971824544777E-3</v>
      </c>
      <c r="CM7" s="24">
        <f t="shared" si="8"/>
        <v>1.7811582177036439E-3</v>
      </c>
      <c r="CN7" s="77">
        <f t="shared" si="9"/>
        <v>1.4103380295018741</v>
      </c>
      <c r="CO7" s="24">
        <f t="shared" si="10"/>
        <v>7.3678775193488754E-4</v>
      </c>
      <c r="CP7" s="77">
        <f t="shared" si="11"/>
        <v>0.6955014000208205</v>
      </c>
      <c r="CQ7" s="86">
        <f t="shared" si="13"/>
        <v>-1.842766968764168E-2</v>
      </c>
      <c r="CR7" s="86">
        <f t="shared" si="14"/>
        <v>-1.6986473143800099E-2</v>
      </c>
      <c r="CS7" s="77">
        <f t="shared" si="12"/>
        <v>-0.41905442475972066</v>
      </c>
    </row>
    <row r="8" spans="1:97" x14ac:dyDescent="0.3">
      <c r="A8" s="29" t="s">
        <v>6</v>
      </c>
      <c r="B8" s="92">
        <v>2948.2940432</v>
      </c>
      <c r="C8" s="92">
        <v>228.66860034000001</v>
      </c>
      <c r="D8" s="92">
        <v>1255.3092045999999</v>
      </c>
      <c r="E8" s="92">
        <v>205.45769098</v>
      </c>
      <c r="F8" s="92">
        <v>185.75195346000001</v>
      </c>
      <c r="G8" s="92">
        <v>155.34087764</v>
      </c>
      <c r="H8" s="92">
        <v>841.91547319999995</v>
      </c>
      <c r="I8" s="94">
        <v>6.3818004909999999</v>
      </c>
      <c r="J8" s="94">
        <v>5.4739068405999998</v>
      </c>
      <c r="K8" s="92">
        <v>0.2225</v>
      </c>
      <c r="L8" s="94">
        <v>26.375766688999999</v>
      </c>
      <c r="M8" s="92">
        <v>1.3719E-2</v>
      </c>
      <c r="N8" s="94">
        <v>18.388861765000001</v>
      </c>
      <c r="O8" s="96">
        <v>3.5366326506000001</v>
      </c>
      <c r="P8" s="96">
        <v>2.6044317716999998</v>
      </c>
      <c r="Q8" s="94">
        <v>3.7772449872</v>
      </c>
      <c r="R8" s="27"/>
      <c r="S8" s="29" t="s">
        <v>6</v>
      </c>
      <c r="T8" s="27">
        <v>11.1303457068194</v>
      </c>
      <c r="U8" s="100">
        <v>3.4702512734959301</v>
      </c>
      <c r="V8" s="27">
        <v>8.3469926267759593</v>
      </c>
      <c r="W8" s="27">
        <v>8.3451275568615895</v>
      </c>
      <c r="X8" s="27">
        <v>15.1317646941252</v>
      </c>
      <c r="Y8" s="27">
        <v>17.975170686690898</v>
      </c>
      <c r="Z8" s="100">
        <v>2.55531785773336</v>
      </c>
      <c r="AA8" s="27">
        <v>286.631387642123</v>
      </c>
      <c r="AB8" s="27">
        <v>0.22311074844491499</v>
      </c>
      <c r="AC8" s="27">
        <v>2903.5801941169598</v>
      </c>
      <c r="AD8" s="27">
        <v>35.283946982225203</v>
      </c>
      <c r="AE8" s="27">
        <v>15.7634859039732</v>
      </c>
      <c r="AF8" s="27">
        <v>7.8589851652242899</v>
      </c>
      <c r="AG8" s="27">
        <v>9.4157690201560094</v>
      </c>
      <c r="AH8" s="27">
        <v>63.969978729009</v>
      </c>
      <c r="AI8" s="27">
        <v>63.969978729009</v>
      </c>
      <c r="AJ8" s="27">
        <v>1.3755530060572001E-2</v>
      </c>
      <c r="AK8" s="27">
        <v>4.0065293813279501</v>
      </c>
      <c r="AL8" s="27">
        <v>28.208778516587</v>
      </c>
      <c r="AM8" s="27">
        <v>0.105364577713732</v>
      </c>
      <c r="AN8" s="27">
        <v>3.1589953408400699</v>
      </c>
      <c r="AO8" s="27">
        <v>8.6650693056944199</v>
      </c>
      <c r="AP8" s="27">
        <v>0.97297242463598799</v>
      </c>
      <c r="AQ8" s="27">
        <v>229.27538493295199</v>
      </c>
      <c r="AR8" s="27">
        <v>0</v>
      </c>
      <c r="AS8" s="27">
        <v>1122.80749260624</v>
      </c>
      <c r="AT8" s="27">
        <v>120.74990817088</v>
      </c>
      <c r="AU8" s="27">
        <v>1247.5639301584499</v>
      </c>
      <c r="AV8" s="27">
        <v>0.138402806174626</v>
      </c>
      <c r="AW8" s="27">
        <v>31.3915287153667</v>
      </c>
      <c r="AX8" s="27">
        <v>0.573563129901838</v>
      </c>
      <c r="AY8" s="27">
        <v>387.06336001851798</v>
      </c>
      <c r="AZ8" s="27">
        <v>0.97648833258927403</v>
      </c>
      <c r="BA8" s="27">
        <v>1.8992148679706999</v>
      </c>
      <c r="BB8" s="27">
        <v>46.9601072548598</v>
      </c>
      <c r="BC8" s="27">
        <v>1.2931293065912599</v>
      </c>
      <c r="BD8" s="27">
        <v>1.1634074269305501</v>
      </c>
      <c r="BE8" s="27">
        <v>0.507479539454466</v>
      </c>
      <c r="BF8" s="27">
        <v>204.85067099425001</v>
      </c>
      <c r="BG8" s="27">
        <v>185.264440721483</v>
      </c>
      <c r="BH8" s="27">
        <v>19.586230272766802</v>
      </c>
      <c r="BI8" s="27">
        <v>6.4888842849033193E-2</v>
      </c>
      <c r="BJ8" s="27">
        <v>1.7741171013308198E-2</v>
      </c>
      <c r="BK8" s="27">
        <v>48.194246542877103</v>
      </c>
      <c r="BL8" s="27">
        <v>2.4322646221589999</v>
      </c>
      <c r="BM8" s="27">
        <v>15.745687153116499</v>
      </c>
      <c r="BN8" s="27">
        <v>2.6417909577429</v>
      </c>
      <c r="BO8" s="27">
        <v>1.7023978835628899</v>
      </c>
      <c r="BP8" s="27">
        <v>42.991910029376598</v>
      </c>
      <c r="BQ8" s="27">
        <v>9.6051610455604806</v>
      </c>
      <c r="BR8" s="27">
        <v>1.9398795967746401</v>
      </c>
      <c r="BS8" s="27">
        <v>16.094487783638399</v>
      </c>
      <c r="BT8" s="27">
        <v>6.5756280075177601E-2</v>
      </c>
      <c r="BU8" s="27">
        <v>154.42583037417899</v>
      </c>
      <c r="BV8" s="27">
        <v>266.10580169881803</v>
      </c>
      <c r="BW8" s="27">
        <v>5.2439756411316298E-2</v>
      </c>
      <c r="BX8" s="27">
        <v>2.84852029736903</v>
      </c>
      <c r="BY8" s="27">
        <v>111.470469810076</v>
      </c>
      <c r="BZ8" s="27">
        <v>47.735264222397802</v>
      </c>
      <c r="CA8" s="27">
        <v>840.28638249089204</v>
      </c>
      <c r="CB8" s="27">
        <v>42.698496241778003</v>
      </c>
      <c r="CE8" s="36">
        <f t="shared" si="0"/>
        <v>3.2114822210506607E-3</v>
      </c>
      <c r="CF8" s="24">
        <f t="shared" si="1"/>
        <v>-1.5166007334366498E-2</v>
      </c>
      <c r="CG8" s="24">
        <f t="shared" si="2"/>
        <v>2.6535544978618548E-3</v>
      </c>
      <c r="CH8" s="24">
        <f t="shared" si="3"/>
        <v>-6.1700132630016164E-3</v>
      </c>
      <c r="CI8" s="24">
        <f t="shared" si="4"/>
        <v>-2.9544768212598836E-3</v>
      </c>
      <c r="CJ8" s="24">
        <f t="shared" si="5"/>
        <v>-2.624536266973866E-3</v>
      </c>
      <c r="CK8" s="24">
        <f t="shared" si="6"/>
        <v>-5.8905761298814318E-3</v>
      </c>
      <c r="CL8" s="24">
        <f t="shared" si="7"/>
        <v>-1.9349813145920376E-3</v>
      </c>
      <c r="CM8" s="24">
        <f t="shared" si="8"/>
        <v>2.7449368310785978E-3</v>
      </c>
      <c r="CN8" s="77">
        <f t="shared" si="9"/>
        <v>1.4253315356966532</v>
      </c>
      <c r="CO8" s="24">
        <f t="shared" si="10"/>
        <v>2.6627349349078238E-3</v>
      </c>
      <c r="CP8" s="77">
        <f t="shared" si="11"/>
        <v>-0.52878707684959214</v>
      </c>
      <c r="CQ8" s="86">
        <f t="shared" si="13"/>
        <v>-1.8769655675945931E-2</v>
      </c>
      <c r="CR8" s="86">
        <f t="shared" si="14"/>
        <v>-1.8857823230508969E-2</v>
      </c>
      <c r="CS8" s="77">
        <f t="shared" si="12"/>
        <v>-0.7424121474955655</v>
      </c>
    </row>
    <row r="9" spans="1:97" x14ac:dyDescent="0.3">
      <c r="A9" s="29" t="s">
        <v>7</v>
      </c>
      <c r="B9" s="92">
        <v>2514.9671803000001</v>
      </c>
      <c r="C9" s="92">
        <v>118.03841260999999</v>
      </c>
      <c r="D9" s="92">
        <v>2465.5819219</v>
      </c>
      <c r="E9" s="92">
        <v>527.44234254000003</v>
      </c>
      <c r="F9" s="92">
        <v>453.97066151000001</v>
      </c>
      <c r="G9" s="92">
        <v>784.82181788000003</v>
      </c>
      <c r="H9" s="92">
        <v>960.50626599999998</v>
      </c>
      <c r="I9" s="94">
        <v>3.2025440616999998</v>
      </c>
      <c r="J9" s="94">
        <v>6.7887954940000004</v>
      </c>
      <c r="K9" s="92">
        <v>3.8969838700000002E-2</v>
      </c>
      <c r="L9" s="94">
        <v>16.373578495</v>
      </c>
      <c r="M9" s="92">
        <v>22.952597360999999</v>
      </c>
      <c r="N9" s="94">
        <v>20.316988275</v>
      </c>
      <c r="O9" s="96">
        <v>2.5844401522</v>
      </c>
      <c r="P9" s="96">
        <v>1.9089934022999999</v>
      </c>
      <c r="Q9" s="94">
        <v>1.3799907243</v>
      </c>
      <c r="R9" s="27"/>
      <c r="S9" s="29" t="s">
        <v>7</v>
      </c>
      <c r="T9" s="27">
        <v>10.4666212751246</v>
      </c>
      <c r="U9" s="100">
        <v>2.5357840534940199</v>
      </c>
      <c r="V9" s="27">
        <v>10.1494728570646</v>
      </c>
      <c r="W9" s="27">
        <v>10.089373011538401</v>
      </c>
      <c r="X9" s="27">
        <v>23.648459822417699</v>
      </c>
      <c r="Y9" s="27">
        <v>43.016455199900399</v>
      </c>
      <c r="Z9" s="100">
        <v>1.8746592620656599</v>
      </c>
      <c r="AA9" s="27">
        <v>3003.2032897091599</v>
      </c>
      <c r="AB9" s="27">
        <v>3.9076090622005497E-2</v>
      </c>
      <c r="AC9" s="27">
        <v>2505.1239608238602</v>
      </c>
      <c r="AD9" s="27">
        <v>36.7626856636683</v>
      </c>
      <c r="AE9" s="27">
        <v>41.316928630731297</v>
      </c>
      <c r="AF9" s="27">
        <v>6.9096228792770997</v>
      </c>
      <c r="AG9" s="27">
        <v>6.9885336995413301</v>
      </c>
      <c r="AH9" s="27">
        <v>26.4366444610746</v>
      </c>
      <c r="AI9" s="27">
        <v>26.4366444610746</v>
      </c>
      <c r="AJ9" s="27">
        <v>23.018324050673101</v>
      </c>
      <c r="AK9" s="27">
        <v>4.64108714716403</v>
      </c>
      <c r="AL9" s="27">
        <v>17.647405849912602</v>
      </c>
      <c r="AM9" s="27">
        <v>0.43499061853899601</v>
      </c>
      <c r="AN9" s="27">
        <v>5.8581429189194996</v>
      </c>
      <c r="AO9" s="27">
        <v>7.2732614407032798</v>
      </c>
      <c r="AP9" s="27">
        <v>1.04910780817671</v>
      </c>
      <c r="AQ9" s="27">
        <v>118.365909379012</v>
      </c>
      <c r="AR9" s="27">
        <v>0</v>
      </c>
      <c r="AS9" s="27">
        <v>2213.7244883899002</v>
      </c>
      <c r="AT9" s="27">
        <v>241.327937278505</v>
      </c>
      <c r="AU9" s="27">
        <v>2459.6935128155701</v>
      </c>
      <c r="AV9" s="27">
        <v>1.13797052933745</v>
      </c>
      <c r="AW9" s="27">
        <v>49.316645578905998</v>
      </c>
      <c r="AX9" s="27">
        <v>3.4339707556893</v>
      </c>
      <c r="AY9" s="27">
        <v>443.470970538534</v>
      </c>
      <c r="AZ9" s="27">
        <v>4.5676903167490597</v>
      </c>
      <c r="BA9" s="27">
        <v>8.6625143162640494</v>
      </c>
      <c r="BB9" s="27">
        <v>43.161830607869298</v>
      </c>
      <c r="BC9" s="27">
        <v>5.4975343838357196</v>
      </c>
      <c r="BD9" s="27">
        <v>1.0913827819022599</v>
      </c>
      <c r="BE9" s="27">
        <v>1.56564007672084</v>
      </c>
      <c r="BF9" s="27">
        <v>528.17910460137603</v>
      </c>
      <c r="BG9" s="27">
        <v>454.74787282395499</v>
      </c>
      <c r="BH9" s="27">
        <v>73.431231777421303</v>
      </c>
      <c r="BI9" s="27">
        <v>0.12809667377657299</v>
      </c>
      <c r="BJ9" s="27">
        <v>3.3532578029839499E-2</v>
      </c>
      <c r="BK9" s="27">
        <v>103.271296372845</v>
      </c>
      <c r="BL9" s="27">
        <v>0.26858187359799901</v>
      </c>
      <c r="BM9" s="27">
        <v>59.934662610162199</v>
      </c>
      <c r="BN9" s="27">
        <v>13.7726541995292</v>
      </c>
      <c r="BO9" s="27">
        <v>7.5601869629678502</v>
      </c>
      <c r="BP9" s="27">
        <v>151.60160419319101</v>
      </c>
      <c r="BQ9" s="27">
        <v>59.260530236103897</v>
      </c>
      <c r="BR9" s="27">
        <v>12.624732662025799</v>
      </c>
      <c r="BS9" s="27">
        <v>36.711634065818899</v>
      </c>
      <c r="BT9" s="27">
        <v>0.86032739297937899</v>
      </c>
      <c r="BU9" s="27">
        <v>786.14149925318395</v>
      </c>
      <c r="BV9" s="27">
        <v>258.30407259944099</v>
      </c>
      <c r="BW9" s="27">
        <v>1.3475725786691699</v>
      </c>
      <c r="BX9" s="27">
        <v>0.82659445074554505</v>
      </c>
      <c r="BY9" s="27">
        <v>95.459037698749199</v>
      </c>
      <c r="BZ9" s="27">
        <v>75.099591987301395</v>
      </c>
      <c r="CA9" s="27">
        <v>959.77832129058697</v>
      </c>
      <c r="CB9" s="27">
        <v>33.424606343507598</v>
      </c>
      <c r="CE9" s="36">
        <f t="shared" si="0"/>
        <v>1.8868558716697412E-3</v>
      </c>
      <c r="CF9" s="24">
        <f t="shared" si="1"/>
        <v>-3.9138560348790461E-3</v>
      </c>
      <c r="CG9" s="24">
        <f t="shared" si="2"/>
        <v>2.7744931651533904E-3</v>
      </c>
      <c r="CH9" s="24">
        <f t="shared" si="3"/>
        <v>-2.3882431291888423E-3</v>
      </c>
      <c r="CI9" s="24">
        <f t="shared" si="4"/>
        <v>1.3968580107315215E-3</v>
      </c>
      <c r="CJ9" s="24">
        <f t="shared" si="5"/>
        <v>1.7120298289096782E-3</v>
      </c>
      <c r="CK9" s="24">
        <f t="shared" si="6"/>
        <v>1.6815044423060448E-3</v>
      </c>
      <c r="CL9" s="24">
        <f t="shared" si="7"/>
        <v>-7.5787606513439353E-4</v>
      </c>
      <c r="CM9" s="24">
        <f t="shared" si="8"/>
        <v>2.7265168538019744E-3</v>
      </c>
      <c r="CN9" s="77">
        <f t="shared" si="9"/>
        <v>0.6145917319874552</v>
      </c>
      <c r="CO9" s="24">
        <f t="shared" si="10"/>
        <v>2.8635839612985211E-3</v>
      </c>
      <c r="CP9" s="77">
        <f t="shared" si="11"/>
        <v>-0.64201084618171445</v>
      </c>
      <c r="CQ9" s="86">
        <f t="shared" si="13"/>
        <v>-1.8826552692489968E-2</v>
      </c>
      <c r="CR9" s="86">
        <f t="shared" si="14"/>
        <v>-1.7985468254093192E-2</v>
      </c>
      <c r="CS9" s="77">
        <f t="shared" si="12"/>
        <v>-0.23977184070648758</v>
      </c>
    </row>
    <row r="10" spans="1:97" x14ac:dyDescent="0.3">
      <c r="A10" s="29" t="s">
        <v>8</v>
      </c>
      <c r="B10" s="92">
        <v>373.29697573999999</v>
      </c>
      <c r="C10" s="92">
        <v>8.9166745000000006E-2</v>
      </c>
      <c r="D10" s="92">
        <v>455.90733617000001</v>
      </c>
      <c r="E10" s="92">
        <v>35.787036203</v>
      </c>
      <c r="F10" s="92">
        <v>35.339576352999998</v>
      </c>
      <c r="G10" s="92">
        <v>26.709283876000001</v>
      </c>
      <c r="H10" s="92">
        <v>68.305152144999994</v>
      </c>
      <c r="I10" s="94">
        <v>6.4224942E-3</v>
      </c>
      <c r="J10" s="94">
        <v>9.9570565000000003E-3</v>
      </c>
      <c r="K10" s="92"/>
      <c r="L10" s="94">
        <v>0.24009410849999999</v>
      </c>
      <c r="M10" s="92"/>
      <c r="N10" s="94">
        <v>2.628694E-3</v>
      </c>
      <c r="O10" s="96">
        <v>3.5860290000000001E-3</v>
      </c>
      <c r="P10" s="96">
        <v>2.7745621E-3</v>
      </c>
      <c r="Q10" s="94">
        <v>6.4089465000000002E-3</v>
      </c>
      <c r="R10" s="27"/>
      <c r="S10" s="29" t="s">
        <v>8</v>
      </c>
      <c r="T10" s="27">
        <v>6.2139475532554001E-4</v>
      </c>
      <c r="U10" s="100">
        <v>3.5182774402575099E-3</v>
      </c>
      <c r="V10" s="27">
        <v>0.201183421891896</v>
      </c>
      <c r="W10" s="27">
        <v>0.201183421891896</v>
      </c>
      <c r="X10" s="27">
        <v>0.176567256039286</v>
      </c>
      <c r="Y10" s="27">
        <v>3.2767400053946898</v>
      </c>
      <c r="Z10" s="100">
        <v>2.72196134196222E-3</v>
      </c>
      <c r="AA10" s="27">
        <v>29.906009621631501</v>
      </c>
      <c r="AB10" s="27">
        <v>0</v>
      </c>
      <c r="AC10" s="27">
        <v>374.29737705098597</v>
      </c>
      <c r="AD10" s="27">
        <v>6.5710337745332997E-2</v>
      </c>
      <c r="AE10" s="27">
        <v>1.56930160220903E-3</v>
      </c>
      <c r="AF10" s="27">
        <v>2.7932784397228801E-2</v>
      </c>
      <c r="AG10" s="27">
        <v>9.0600958148998809E-3</v>
      </c>
      <c r="AH10" s="27">
        <v>4.48247467817479</v>
      </c>
      <c r="AI10" s="27">
        <v>4.48247467817479</v>
      </c>
      <c r="AJ10" s="27">
        <v>0</v>
      </c>
      <c r="AK10" s="27">
        <v>6.1939375099896905E-4</v>
      </c>
      <c r="AL10" s="27">
        <v>3.1343303236936203E-2</v>
      </c>
      <c r="AM10" s="27">
        <v>0</v>
      </c>
      <c r="AN10" s="27">
        <v>1.43655398402751E-2</v>
      </c>
      <c r="AO10" s="27">
        <v>3.0482081207250998E-3</v>
      </c>
      <c r="AP10" s="27">
        <v>9.3802379773144495E-3</v>
      </c>
      <c r="AQ10" s="27">
        <v>8.9408435986045004E-2</v>
      </c>
      <c r="AR10" s="27">
        <v>0</v>
      </c>
      <c r="AS10" s="27">
        <v>411.49259346219202</v>
      </c>
      <c r="AT10" s="27">
        <v>45.720841504213503</v>
      </c>
      <c r="AU10" s="27">
        <v>457.21405436015698</v>
      </c>
      <c r="AV10" s="27">
        <v>1.3388478051555099E-2</v>
      </c>
      <c r="AW10" s="27">
        <v>0.57162114430904398</v>
      </c>
      <c r="AX10" s="27">
        <v>0.30462302617437398</v>
      </c>
      <c r="AY10" s="27">
        <v>33.301678976173498</v>
      </c>
      <c r="AZ10" s="27">
        <v>0.37801313954706001</v>
      </c>
      <c r="BA10" s="27">
        <v>0.90311590248956897</v>
      </c>
      <c r="BB10" s="27">
        <v>2.7676630455750399</v>
      </c>
      <c r="BC10" s="27">
        <v>0.53705738079884702</v>
      </c>
      <c r="BD10" s="27">
        <v>2.45335405678004E-4</v>
      </c>
      <c r="BE10" s="27">
        <v>0.124969151826804</v>
      </c>
      <c r="BF10" s="27">
        <v>35.889308191713901</v>
      </c>
      <c r="BG10" s="27">
        <v>35.440900755523899</v>
      </c>
      <c r="BH10" s="27">
        <v>0.44840743618997297</v>
      </c>
      <c r="BI10" s="27">
        <v>2.6457977149092998E-4</v>
      </c>
      <c r="BJ10" s="27">
        <v>2.6833181765571301E-4</v>
      </c>
      <c r="BK10" s="27">
        <v>2.7605455337114102</v>
      </c>
      <c r="BL10" s="27">
        <v>1.5460850873857E-3</v>
      </c>
      <c r="BM10" s="27">
        <v>6.0243931502394998</v>
      </c>
      <c r="BN10" s="27">
        <v>1.4617005351719701</v>
      </c>
      <c r="BO10" s="27">
        <v>0.78333393960438302</v>
      </c>
      <c r="BP10" s="27">
        <v>15.096892805767199</v>
      </c>
      <c r="BQ10" s="27">
        <v>2.1390316144997801</v>
      </c>
      <c r="BR10" s="27">
        <v>0.88793774147500304</v>
      </c>
      <c r="BS10" s="27">
        <v>3.40478469110489</v>
      </c>
      <c r="BT10" s="27">
        <v>3.5463799555768599E-3</v>
      </c>
      <c r="BU10" s="27">
        <v>26.782658002502199</v>
      </c>
      <c r="BV10" s="27">
        <v>20.531891117783001</v>
      </c>
      <c r="BW10" s="27">
        <v>0.496970408461338</v>
      </c>
      <c r="BX10" s="27">
        <v>0</v>
      </c>
      <c r="BY10" s="27">
        <v>5.8362953580581598</v>
      </c>
      <c r="BZ10" s="27">
        <v>7.5525508305362203</v>
      </c>
      <c r="CA10" s="27">
        <v>68.492835088763599</v>
      </c>
      <c r="CB10" s="27">
        <v>9.82361853739868</v>
      </c>
      <c r="CE10" s="36">
        <f t="shared" si="0"/>
        <v>1.3547128420314477E-6</v>
      </c>
      <c r="CF10" s="24">
        <f t="shared" si="1"/>
        <v>2.6799073552708189E-3</v>
      </c>
      <c r="CG10" s="24">
        <f t="shared" si="2"/>
        <v>2.7105507332918608E-3</v>
      </c>
      <c r="CH10" s="24">
        <f t="shared" si="3"/>
        <v>2.8661925055527477E-3</v>
      </c>
      <c r="CI10" s="24">
        <f t="shared" si="4"/>
        <v>2.8577943178577188E-3</v>
      </c>
      <c r="CJ10" s="24">
        <f t="shared" si="5"/>
        <v>2.8671651723210009E-3</v>
      </c>
      <c r="CK10" s="24">
        <f t="shared" si="6"/>
        <v>2.7471394157493555E-3</v>
      </c>
      <c r="CL10" s="24">
        <f t="shared" si="7"/>
        <v>2.7477128425859644E-3</v>
      </c>
      <c r="CM10" s="24" t="e">
        <f t="shared" si="8"/>
        <v>#DIV/0!</v>
      </c>
      <c r="CN10" s="77">
        <f t="shared" si="9"/>
        <v>17.669657103122088</v>
      </c>
      <c r="CO10" s="24" t="e">
        <f t="shared" si="10"/>
        <v>#DIV/0!</v>
      </c>
      <c r="CP10" s="77">
        <f t="shared" si="11"/>
        <v>0.15959032155325031</v>
      </c>
      <c r="CQ10" s="86">
        <f t="shared" si="13"/>
        <v>-1.8893199062944056E-2</v>
      </c>
      <c r="CR10" s="86">
        <f t="shared" si="14"/>
        <v>-1.8958219762960068E-2</v>
      </c>
      <c r="CS10" s="77">
        <f t="shared" si="12"/>
        <v>0.46361620857881231</v>
      </c>
    </row>
    <row r="11" spans="1:97" x14ac:dyDescent="0.3">
      <c r="A11" s="29" t="s">
        <v>9</v>
      </c>
      <c r="B11" s="92">
        <v>76525.002017000006</v>
      </c>
      <c r="C11" s="92">
        <v>1683.5240590000001</v>
      </c>
      <c r="D11" s="92">
        <v>39069.614952000004</v>
      </c>
      <c r="E11" s="92">
        <v>9768.4058058999999</v>
      </c>
      <c r="F11" s="92">
        <v>7544.3177016999998</v>
      </c>
      <c r="G11" s="92">
        <v>30359.311162000002</v>
      </c>
      <c r="H11" s="92">
        <v>27481.309545</v>
      </c>
      <c r="I11" s="94">
        <v>303.93535386999997</v>
      </c>
      <c r="J11" s="94">
        <v>151.35943227000001</v>
      </c>
      <c r="K11" s="92">
        <v>22.403693851</v>
      </c>
      <c r="L11" s="94">
        <v>612.55823968000004</v>
      </c>
      <c r="M11" s="92">
        <v>603.88995699999998</v>
      </c>
      <c r="N11" s="94">
        <v>2106.5452710999998</v>
      </c>
      <c r="O11" s="96">
        <v>130.91645772999999</v>
      </c>
      <c r="P11" s="96">
        <v>69.047273306999998</v>
      </c>
      <c r="Q11" s="94">
        <v>219.79305117999999</v>
      </c>
      <c r="R11" s="27"/>
      <c r="S11" s="29" t="s">
        <v>9</v>
      </c>
      <c r="T11" s="27">
        <v>521.82843886706598</v>
      </c>
      <c r="U11" s="100">
        <v>129.14020249638</v>
      </c>
      <c r="V11" s="27">
        <v>397.49928381660999</v>
      </c>
      <c r="W11" s="27">
        <v>392.23675412442998</v>
      </c>
      <c r="X11" s="27">
        <v>485.047803188302</v>
      </c>
      <c r="Y11" s="27">
        <v>995.88966310143303</v>
      </c>
      <c r="Z11" s="100">
        <v>67.725435442747496</v>
      </c>
      <c r="AA11" s="27">
        <v>76216.121690089203</v>
      </c>
      <c r="AB11" s="27">
        <v>22.512644413948099</v>
      </c>
      <c r="AC11" s="27">
        <v>75929.514692550205</v>
      </c>
      <c r="AD11" s="27">
        <v>1497.7078181382701</v>
      </c>
      <c r="AE11" s="27">
        <v>1000.52462392782</v>
      </c>
      <c r="AF11" s="27">
        <v>272.36775456846101</v>
      </c>
      <c r="AG11" s="27">
        <v>698.134278669021</v>
      </c>
      <c r="AH11" s="27">
        <v>784.96897757880095</v>
      </c>
      <c r="AI11" s="27">
        <v>784.96897757880095</v>
      </c>
      <c r="AJ11" s="27">
        <v>605.47715218077599</v>
      </c>
      <c r="AK11" s="27">
        <v>123.28773639817599</v>
      </c>
      <c r="AL11" s="27">
        <v>1064.3971482433999</v>
      </c>
      <c r="AM11" s="27">
        <v>30.4204644996775</v>
      </c>
      <c r="AN11" s="27">
        <v>285.07305874583301</v>
      </c>
      <c r="AO11" s="27">
        <v>1359.84784278496</v>
      </c>
      <c r="AP11" s="27">
        <v>57.149374508540902</v>
      </c>
      <c r="AQ11" s="27">
        <v>1688.0925408886801</v>
      </c>
      <c r="AR11" s="27">
        <v>0</v>
      </c>
      <c r="AS11" s="27">
        <v>34949.558113920903</v>
      </c>
      <c r="AT11" s="27">
        <v>3759.9934326389098</v>
      </c>
      <c r="AU11" s="27">
        <v>38832.839282957997</v>
      </c>
      <c r="AV11" s="27">
        <v>35.969405661640202</v>
      </c>
      <c r="AW11" s="27">
        <v>1147.8031929849701</v>
      </c>
      <c r="AX11" s="27">
        <v>24.213433278651099</v>
      </c>
      <c r="AY11" s="27">
        <v>9057.4452824679593</v>
      </c>
      <c r="AZ11" s="27">
        <v>125.911667135521</v>
      </c>
      <c r="BA11" s="27">
        <v>92.709611495577406</v>
      </c>
      <c r="BB11" s="27">
        <v>862.26845534493998</v>
      </c>
      <c r="BC11" s="27">
        <v>47.726220983132301</v>
      </c>
      <c r="BD11" s="27">
        <v>73.419361924667896</v>
      </c>
      <c r="BE11" s="27">
        <v>191.98172938840099</v>
      </c>
      <c r="BF11" s="27">
        <v>9773.5518105561496</v>
      </c>
      <c r="BG11" s="27">
        <v>7545.9099454040597</v>
      </c>
      <c r="BH11" s="27">
        <v>2227.6418651520898</v>
      </c>
      <c r="BI11" s="27">
        <v>7.9430737954220998</v>
      </c>
      <c r="BJ11" s="27">
        <v>3.3846524059111802</v>
      </c>
      <c r="BK11" s="27">
        <v>2229.8442714744601</v>
      </c>
      <c r="BL11" s="27">
        <v>316.47400049504103</v>
      </c>
      <c r="BM11" s="27">
        <v>565.90262381668504</v>
      </c>
      <c r="BN11" s="27">
        <v>59.598672018018299</v>
      </c>
      <c r="BO11" s="27">
        <v>64.093997990832605</v>
      </c>
      <c r="BP11" s="27">
        <v>1473.76630258404</v>
      </c>
      <c r="BQ11" s="27">
        <v>413.08566281324801</v>
      </c>
      <c r="BR11" s="27">
        <v>284.10567488474999</v>
      </c>
      <c r="BS11" s="27">
        <v>1111.56443654896</v>
      </c>
      <c r="BT11" s="27">
        <v>11.001759839030001</v>
      </c>
      <c r="BU11" s="27">
        <v>30406.329557181001</v>
      </c>
      <c r="BV11" s="27">
        <v>5161.7694995210204</v>
      </c>
      <c r="BW11" s="27">
        <v>54.627126983711797</v>
      </c>
      <c r="BX11" s="27">
        <v>1452.2833745718201</v>
      </c>
      <c r="BY11" s="27">
        <v>3733.5456917779702</v>
      </c>
      <c r="BZ11" s="27">
        <v>1921.79717352596</v>
      </c>
      <c r="CA11" s="27">
        <v>27455.8017966185</v>
      </c>
      <c r="CB11" s="27">
        <v>1061.11201827679</v>
      </c>
      <c r="CE11" s="36">
        <f t="shared" si="0"/>
        <v>3.1748318864822612E-3</v>
      </c>
      <c r="CF11" s="24">
        <f t="shared" si="1"/>
        <v>-7.7816048187429503E-3</v>
      </c>
      <c r="CG11" s="24">
        <f t="shared" si="2"/>
        <v>2.7136421747329634E-3</v>
      </c>
      <c r="CH11" s="24">
        <f t="shared" si="3"/>
        <v>-6.0603532779348714E-3</v>
      </c>
      <c r="CI11" s="24">
        <f t="shared" si="4"/>
        <v>5.2680086785927198E-4</v>
      </c>
      <c r="CJ11" s="24">
        <f t="shared" si="5"/>
        <v>2.11052048311953E-4</v>
      </c>
      <c r="CK11" s="24">
        <f t="shared" si="6"/>
        <v>1.5487306325925889E-3</v>
      </c>
      <c r="CL11" s="24">
        <f t="shared" si="7"/>
        <v>-9.2818533046003281E-4</v>
      </c>
      <c r="CM11" s="24">
        <f t="shared" si="8"/>
        <v>4.8630624785669374E-3</v>
      </c>
      <c r="CN11" s="77">
        <f t="shared" si="9"/>
        <v>0.28146015632549182</v>
      </c>
      <c r="CO11" s="24">
        <f t="shared" si="10"/>
        <v>2.6282854390572469E-3</v>
      </c>
      <c r="CP11" s="77">
        <f t="shared" si="11"/>
        <v>-0.35446540767914658</v>
      </c>
      <c r="CQ11" s="86">
        <f t="shared" si="13"/>
        <v>-1.3567852846151033E-2</v>
      </c>
      <c r="CR11" s="86">
        <f t="shared" si="14"/>
        <v>-1.9143954582758207E-2</v>
      </c>
      <c r="CS11" s="77">
        <f t="shared" si="12"/>
        <v>-0.73998552637709059</v>
      </c>
    </row>
    <row r="12" spans="1:97" x14ac:dyDescent="0.3">
      <c r="A12" s="29" t="s">
        <v>10</v>
      </c>
      <c r="B12" s="92">
        <v>52403.165426</v>
      </c>
      <c r="C12" s="92">
        <v>5663.2980440000001</v>
      </c>
      <c r="D12" s="92">
        <v>35257.208450999999</v>
      </c>
      <c r="E12" s="92">
        <v>14109.158264</v>
      </c>
      <c r="F12" s="92">
        <v>11127.460126</v>
      </c>
      <c r="G12" s="92">
        <v>18308.227276000001</v>
      </c>
      <c r="H12" s="92">
        <v>27973.378327999999</v>
      </c>
      <c r="I12" s="94">
        <v>374.88182360000002</v>
      </c>
      <c r="J12" s="94">
        <v>122.26722900999999</v>
      </c>
      <c r="K12" s="92">
        <v>3.9517829999999998</v>
      </c>
      <c r="L12" s="94">
        <v>369.54728024999997</v>
      </c>
      <c r="M12" s="92">
        <v>931.56876</v>
      </c>
      <c r="N12" s="94">
        <v>4916.8621893999998</v>
      </c>
      <c r="O12" s="96">
        <v>121.74803347</v>
      </c>
      <c r="P12" s="96">
        <v>23.961679048000001</v>
      </c>
      <c r="Q12" s="94">
        <v>19.802558438999998</v>
      </c>
      <c r="R12" s="27"/>
      <c r="S12" s="29" t="s">
        <v>10</v>
      </c>
      <c r="T12" s="27">
        <v>659.622325286864</v>
      </c>
      <c r="U12" s="100">
        <v>121.30066967620201</v>
      </c>
      <c r="V12" s="27">
        <v>459.78270663742302</v>
      </c>
      <c r="W12" s="27">
        <v>457.63074741478903</v>
      </c>
      <c r="X12" s="27">
        <v>271.870912053692</v>
      </c>
      <c r="Y12" s="27">
        <v>472.95737417444798</v>
      </c>
      <c r="Z12" s="100">
        <v>23.5102289846578</v>
      </c>
      <c r="AA12" s="27">
        <v>31783.6339725207</v>
      </c>
      <c r="AB12" s="27">
        <v>3.9626470188431102</v>
      </c>
      <c r="AC12" s="27">
        <v>52182.381544199197</v>
      </c>
      <c r="AD12" s="27">
        <v>698.20140509651605</v>
      </c>
      <c r="AE12" s="27">
        <v>378.640745867487</v>
      </c>
      <c r="AF12" s="27">
        <v>167.85153323828499</v>
      </c>
      <c r="AG12" s="27">
        <v>483.15860706267898</v>
      </c>
      <c r="AH12" s="27">
        <v>440.74725109609898</v>
      </c>
      <c r="AI12" s="27">
        <v>440.74725109609898</v>
      </c>
      <c r="AJ12" s="27">
        <v>933.27111278865902</v>
      </c>
      <c r="AK12" s="27">
        <v>56.637555520308503</v>
      </c>
      <c r="AL12" s="27">
        <v>1074.3485070327399</v>
      </c>
      <c r="AM12" s="27">
        <v>38.250902332210501</v>
      </c>
      <c r="AN12" s="27">
        <v>249.71522195334501</v>
      </c>
      <c r="AO12" s="27">
        <v>2470.3629466040602</v>
      </c>
      <c r="AP12" s="27">
        <v>54.714642190071203</v>
      </c>
      <c r="AQ12" s="27">
        <v>5678.4026705018096</v>
      </c>
      <c r="AR12" s="27">
        <v>0</v>
      </c>
      <c r="AS12" s="27">
        <v>31674.425685641501</v>
      </c>
      <c r="AT12" s="27">
        <v>3462.7406442647698</v>
      </c>
      <c r="AU12" s="27">
        <v>35193.803885426598</v>
      </c>
      <c r="AV12" s="27">
        <v>79.517198711172796</v>
      </c>
      <c r="AW12" s="27">
        <v>680.25843296283301</v>
      </c>
      <c r="AX12" s="27">
        <v>56.752759222560002</v>
      </c>
      <c r="AY12" s="27">
        <v>7750.9854095862502</v>
      </c>
      <c r="AZ12" s="27">
        <v>155.62535759083599</v>
      </c>
      <c r="BA12" s="27">
        <v>192.59771326915799</v>
      </c>
      <c r="BB12" s="27">
        <v>543.17590422526803</v>
      </c>
      <c r="BC12" s="27">
        <v>47.202549037871997</v>
      </c>
      <c r="BD12" s="27">
        <v>137.94357578088199</v>
      </c>
      <c r="BE12" s="27">
        <v>217.31452740304499</v>
      </c>
      <c r="BF12" s="27">
        <v>14138.0022917642</v>
      </c>
      <c r="BG12" s="27">
        <v>11149.1903502644</v>
      </c>
      <c r="BH12" s="27">
        <v>2988.81194149984</v>
      </c>
      <c r="BI12" s="27">
        <v>9.5200398715895709</v>
      </c>
      <c r="BJ12" s="27">
        <v>2.2052087834922101</v>
      </c>
      <c r="BK12" s="27">
        <v>4292.36138376697</v>
      </c>
      <c r="BL12" s="27">
        <v>536.326933635091</v>
      </c>
      <c r="BM12" s="27">
        <v>791.95415926257101</v>
      </c>
      <c r="BN12" s="27">
        <v>67.862131161326602</v>
      </c>
      <c r="BO12" s="27">
        <v>109.875286170818</v>
      </c>
      <c r="BP12" s="27">
        <v>1893.3246719690201</v>
      </c>
      <c r="BQ12" s="27">
        <v>301.49677011774401</v>
      </c>
      <c r="BR12" s="27">
        <v>307.67530617535999</v>
      </c>
      <c r="BS12" s="27">
        <v>1761.7328708279899</v>
      </c>
      <c r="BT12" s="27">
        <v>25.7399721105336</v>
      </c>
      <c r="BU12" s="27">
        <v>18342.8082869059</v>
      </c>
      <c r="BV12" s="27">
        <v>4497.6230833854997</v>
      </c>
      <c r="BW12" s="27">
        <v>99.467423550546798</v>
      </c>
      <c r="BX12" s="27">
        <v>4079.9220725775899</v>
      </c>
      <c r="BY12" s="27">
        <v>3039.14727581122</v>
      </c>
      <c r="BZ12" s="27">
        <v>2409.0207647810598</v>
      </c>
      <c r="CA12" s="27">
        <v>27997.131699653801</v>
      </c>
      <c r="CB12" s="27">
        <v>1167.1389545510899</v>
      </c>
      <c r="CE12" s="36">
        <f t="shared" si="0"/>
        <v>1.6093047430931883E-3</v>
      </c>
      <c r="CF12" s="24">
        <f t="shared" si="1"/>
        <v>-4.2131783453535337E-3</v>
      </c>
      <c r="CG12" s="24">
        <f t="shared" si="2"/>
        <v>2.6671078202942333E-3</v>
      </c>
      <c r="CH12" s="24">
        <f t="shared" si="3"/>
        <v>-1.7983433277628767E-3</v>
      </c>
      <c r="CI12" s="24">
        <f t="shared" si="4"/>
        <v>2.0443478784837798E-3</v>
      </c>
      <c r="CJ12" s="24">
        <f t="shared" si="5"/>
        <v>1.9528467429531387E-3</v>
      </c>
      <c r="CK12" s="24">
        <f t="shared" si="6"/>
        <v>1.8888235537271377E-3</v>
      </c>
      <c r="CL12" s="24">
        <f t="shared" si="7"/>
        <v>8.4914204409933215E-4</v>
      </c>
      <c r="CM12" s="24">
        <f t="shared" si="8"/>
        <v>2.749143574713083E-3</v>
      </c>
      <c r="CN12" s="77">
        <f t="shared" si="9"/>
        <v>0.1926680959414232</v>
      </c>
      <c r="CO12" s="24">
        <f t="shared" si="10"/>
        <v>1.827404333158432E-3</v>
      </c>
      <c r="CP12" s="77">
        <f t="shared" si="11"/>
        <v>-0.4975732791678027</v>
      </c>
      <c r="CQ12" s="86">
        <f t="shared" si="13"/>
        <v>-3.6745052962865749E-3</v>
      </c>
      <c r="CR12" s="86">
        <f t="shared" si="14"/>
        <v>-1.8840502054879218E-2</v>
      </c>
      <c r="CS12" s="77">
        <f t="shared" si="12"/>
        <v>1.7630087475118301</v>
      </c>
    </row>
    <row r="13" spans="1:97" x14ac:dyDescent="0.3">
      <c r="A13" s="29" t="s">
        <v>12</v>
      </c>
      <c r="B13" s="92">
        <v>12625.493954</v>
      </c>
      <c r="C13" s="92">
        <v>1518.4712532000001</v>
      </c>
      <c r="D13" s="92">
        <v>6201.0454148999997</v>
      </c>
      <c r="E13" s="92">
        <v>1936.40038</v>
      </c>
      <c r="F13" s="92">
        <v>1307.7740504999999</v>
      </c>
      <c r="G13" s="92">
        <v>2530.3805612000001</v>
      </c>
      <c r="H13" s="92">
        <v>1737.668586</v>
      </c>
      <c r="I13" s="94">
        <v>70.049413701000006</v>
      </c>
      <c r="J13" s="94">
        <v>13.034762936</v>
      </c>
      <c r="K13" s="92">
        <v>2.8306836</v>
      </c>
      <c r="L13" s="94">
        <v>47.924516828999998</v>
      </c>
      <c r="M13" s="92">
        <v>52.291045799999999</v>
      </c>
      <c r="N13" s="94">
        <v>418.48507883000002</v>
      </c>
      <c r="O13" s="96">
        <v>13.75967814</v>
      </c>
      <c r="P13" s="96">
        <v>3.5103911745</v>
      </c>
      <c r="Q13" s="94">
        <v>6.1613119126000004</v>
      </c>
      <c r="R13" s="27"/>
      <c r="S13" s="29" t="s">
        <v>12</v>
      </c>
      <c r="T13" s="27">
        <v>17.923007369903999</v>
      </c>
      <c r="U13" s="100">
        <v>13.688148144816999</v>
      </c>
      <c r="V13" s="27">
        <v>23.982541109982101</v>
      </c>
      <c r="W13" s="27">
        <v>23.810561903005802</v>
      </c>
      <c r="X13" s="27">
        <v>27.979103313684</v>
      </c>
      <c r="Y13" s="27">
        <v>42.602679525417599</v>
      </c>
      <c r="Z13" s="100">
        <v>3.4362985266248498</v>
      </c>
      <c r="AA13" s="27">
        <v>185.68997370336501</v>
      </c>
      <c r="AB13" s="27">
        <v>2.8384142467054101</v>
      </c>
      <c r="AC13" s="27">
        <v>12566.0131061338</v>
      </c>
      <c r="AD13" s="27">
        <v>75.3679815579939</v>
      </c>
      <c r="AE13" s="27">
        <v>25.425893582905001</v>
      </c>
      <c r="AF13" s="27">
        <v>18.1590401950534</v>
      </c>
      <c r="AG13" s="27">
        <v>38.902724026926599</v>
      </c>
      <c r="AH13" s="27">
        <v>44.057668886367502</v>
      </c>
      <c r="AI13" s="27">
        <v>44.057668886367502</v>
      </c>
      <c r="AJ13" s="27">
        <v>52.434210473850101</v>
      </c>
      <c r="AK13" s="27">
        <v>3.52953563380788</v>
      </c>
      <c r="AL13" s="27">
        <v>27.337059092840502</v>
      </c>
      <c r="AM13" s="27">
        <v>3.0184459941662398</v>
      </c>
      <c r="AN13" s="27">
        <v>8.8556397301035599</v>
      </c>
      <c r="AO13" s="27">
        <v>144.51002586398201</v>
      </c>
      <c r="AP13" s="27">
        <v>3.8198750767496801</v>
      </c>
      <c r="AQ13" s="27">
        <v>1522.4102303168499</v>
      </c>
      <c r="AR13" s="27">
        <v>0</v>
      </c>
      <c r="AS13" s="27">
        <v>5586.4309978251404</v>
      </c>
      <c r="AT13" s="27">
        <v>617.18554232730799</v>
      </c>
      <c r="AU13" s="27">
        <v>6207.1460757862496</v>
      </c>
      <c r="AV13" s="27">
        <v>2.90182576680448</v>
      </c>
      <c r="AW13" s="27">
        <v>53.168402157278798</v>
      </c>
      <c r="AX13" s="27">
        <v>5.5819660005158802</v>
      </c>
      <c r="AY13" s="27">
        <v>526.47586956886505</v>
      </c>
      <c r="AZ13" s="27">
        <v>8.9433465616649297</v>
      </c>
      <c r="BA13" s="27">
        <v>7.7617803317426999</v>
      </c>
      <c r="BB13" s="27">
        <v>97.667526331343595</v>
      </c>
      <c r="BC13" s="27">
        <v>4.7969235412225704</v>
      </c>
      <c r="BD13" s="27">
        <v>8.0706217471951707</v>
      </c>
      <c r="BE13" s="27">
        <v>20.941804117904901</v>
      </c>
      <c r="BF13" s="27">
        <v>1939.03994293285</v>
      </c>
      <c r="BG13" s="27">
        <v>1309.2396175614001</v>
      </c>
      <c r="BH13" s="27">
        <v>629.80032537145098</v>
      </c>
      <c r="BI13" s="27">
        <v>1.3102427542342401</v>
      </c>
      <c r="BJ13" s="27">
        <v>0.158447874586195</v>
      </c>
      <c r="BK13" s="27">
        <v>639.202376566422</v>
      </c>
      <c r="BL13" s="27">
        <v>25.6179192776783</v>
      </c>
      <c r="BM13" s="27">
        <v>87.252932586187001</v>
      </c>
      <c r="BN13" s="27">
        <v>11.4465939601854</v>
      </c>
      <c r="BO13" s="27">
        <v>5.2713629366038797</v>
      </c>
      <c r="BP13" s="27">
        <v>223.989984248637</v>
      </c>
      <c r="BQ13" s="27">
        <v>21.679604774519099</v>
      </c>
      <c r="BR13" s="27">
        <v>59.119557186768901</v>
      </c>
      <c r="BS13" s="27">
        <v>101.289720567072</v>
      </c>
      <c r="BT13" s="27">
        <v>0.81651097143478102</v>
      </c>
      <c r="BU13" s="27">
        <v>2535.9158176620599</v>
      </c>
      <c r="BV13" s="27">
        <v>301.73392196374499</v>
      </c>
      <c r="BW13" s="27">
        <v>16.369970048667</v>
      </c>
      <c r="BX13" s="27">
        <v>225.09808441351001</v>
      </c>
      <c r="BY13" s="27">
        <v>189.66561834568699</v>
      </c>
      <c r="BZ13" s="27">
        <v>131.68136081368201</v>
      </c>
      <c r="CA13" s="27">
        <v>1735.4441932295999</v>
      </c>
      <c r="CB13" s="27">
        <v>61.9070346756261</v>
      </c>
      <c r="CE13" s="36">
        <f t="shared" si="0"/>
        <v>5.6862454833734504E-4</v>
      </c>
      <c r="CF13" s="24">
        <f t="shared" si="1"/>
        <v>-4.7111699615804067E-3</v>
      </c>
      <c r="CG13" s="24">
        <f t="shared" si="2"/>
        <v>2.5940412823416466E-3</v>
      </c>
      <c r="CH13" s="24">
        <f t="shared" si="3"/>
        <v>9.838116765910317E-4</v>
      </c>
      <c r="CI13" s="24">
        <f t="shared" si="4"/>
        <v>1.3631287000934757E-3</v>
      </c>
      <c r="CJ13" s="24">
        <f t="shared" si="5"/>
        <v>1.12065770141245E-3</v>
      </c>
      <c r="CK13" s="24">
        <f t="shared" si="6"/>
        <v>2.1875193585247834E-3</v>
      </c>
      <c r="CL13" s="24">
        <f t="shared" si="7"/>
        <v>-1.2801018492947956E-3</v>
      </c>
      <c r="CM13" s="24">
        <f t="shared" si="8"/>
        <v>2.7310175907367842E-3</v>
      </c>
      <c r="CN13" s="77">
        <f t="shared" si="9"/>
        <v>-8.0686216544025677E-2</v>
      </c>
      <c r="CO13" s="24">
        <f t="shared" si="10"/>
        <v>2.7378430027517552E-3</v>
      </c>
      <c r="CP13" s="77">
        <f t="shared" si="11"/>
        <v>-0.65468296679058913</v>
      </c>
      <c r="CQ13" s="86">
        <f t="shared" si="13"/>
        <v>-5.1985224112953594E-3</v>
      </c>
      <c r="CR13" s="86">
        <f t="shared" si="14"/>
        <v>-2.1106664241116541E-2</v>
      </c>
      <c r="CS13" s="77">
        <f t="shared" si="12"/>
        <v>-0.38002244798904555</v>
      </c>
    </row>
    <row r="14" spans="1:97" x14ac:dyDescent="0.3">
      <c r="A14" s="29" t="s">
        <v>13</v>
      </c>
      <c r="B14" s="92">
        <v>46614.335461000002</v>
      </c>
      <c r="C14" s="92">
        <v>1067.6837195000001</v>
      </c>
      <c r="D14" s="92">
        <v>39061.760359</v>
      </c>
      <c r="E14" s="92">
        <v>15810.572797000001</v>
      </c>
      <c r="F14" s="92">
        <v>9768.7212529000008</v>
      </c>
      <c r="G14" s="92">
        <v>25206.276124</v>
      </c>
      <c r="H14" s="92">
        <v>37915.637119999999</v>
      </c>
      <c r="I14" s="94">
        <v>215.77508725000001</v>
      </c>
      <c r="J14" s="94">
        <v>69.873361283999998</v>
      </c>
      <c r="K14" s="92">
        <v>18.253762393999999</v>
      </c>
      <c r="L14" s="94">
        <v>190.29342493999999</v>
      </c>
      <c r="M14" s="92">
        <v>869.91950211000005</v>
      </c>
      <c r="N14" s="94">
        <v>667.87220969999998</v>
      </c>
      <c r="O14" s="96">
        <v>31.870190090000001</v>
      </c>
      <c r="P14" s="96">
        <v>44.710277482000002</v>
      </c>
      <c r="Q14" s="94">
        <v>68.628018330000003</v>
      </c>
      <c r="R14" s="27"/>
      <c r="S14" s="29" t="s">
        <v>13</v>
      </c>
      <c r="T14" s="27">
        <v>795.25556627639799</v>
      </c>
      <c r="U14" s="100">
        <v>31.421869250184201</v>
      </c>
      <c r="V14" s="27">
        <v>259.89265076677702</v>
      </c>
      <c r="W14" s="27">
        <v>222.58851437342301</v>
      </c>
      <c r="X14" s="27">
        <v>406.12206031164101</v>
      </c>
      <c r="Y14" s="27">
        <v>1209.1661289886999</v>
      </c>
      <c r="Z14" s="100">
        <v>44.447754299716699</v>
      </c>
      <c r="AA14" s="27">
        <v>41359.166827177403</v>
      </c>
      <c r="AB14" s="27">
        <v>18.303741934850599</v>
      </c>
      <c r="AC14" s="27">
        <v>46419.567179847902</v>
      </c>
      <c r="AD14" s="27">
        <v>1149.3621690459099</v>
      </c>
      <c r="AE14" s="27">
        <v>761.78732170930596</v>
      </c>
      <c r="AF14" s="27">
        <v>189.694220532283</v>
      </c>
      <c r="AG14" s="27">
        <v>1317.4240474563101</v>
      </c>
      <c r="AH14" s="27">
        <v>1174.7481525974899</v>
      </c>
      <c r="AI14" s="27">
        <v>1174.7481525974899</v>
      </c>
      <c r="AJ14" s="27">
        <v>871.95759788463295</v>
      </c>
      <c r="AK14" s="27">
        <v>54.952944005213503</v>
      </c>
      <c r="AL14" s="27">
        <v>1097.6837642195101</v>
      </c>
      <c r="AM14" s="27">
        <v>47.969908351371899</v>
      </c>
      <c r="AN14" s="27">
        <v>623.78622668999003</v>
      </c>
      <c r="AO14" s="27">
        <v>265.47362719523102</v>
      </c>
      <c r="AP14" s="27">
        <v>34.269850624591903</v>
      </c>
      <c r="AQ14" s="27">
        <v>1070.58275993501</v>
      </c>
      <c r="AR14" s="27">
        <v>0</v>
      </c>
      <c r="AS14" s="27">
        <v>35105.205805734397</v>
      </c>
      <c r="AT14" s="27">
        <v>3845.62414409453</v>
      </c>
      <c r="AU14" s="27">
        <v>39005.782893834199</v>
      </c>
      <c r="AV14" s="27">
        <v>56.827595604812601</v>
      </c>
      <c r="AW14" s="27">
        <v>1721.3581400345499</v>
      </c>
      <c r="AX14" s="27">
        <v>163.373607104614</v>
      </c>
      <c r="AY14" s="27">
        <v>15890.024936452501</v>
      </c>
      <c r="AZ14" s="27">
        <v>138.09119778545701</v>
      </c>
      <c r="BA14" s="27">
        <v>107.314614654894</v>
      </c>
      <c r="BB14" s="27">
        <v>545.097265898356</v>
      </c>
      <c r="BC14" s="27">
        <v>147.999406730159</v>
      </c>
      <c r="BD14" s="27">
        <v>126.443185695861</v>
      </c>
      <c r="BE14" s="27">
        <v>105.205789186329</v>
      </c>
      <c r="BF14" s="27">
        <v>15841.7087712056</v>
      </c>
      <c r="BG14" s="27">
        <v>9786.3219380899809</v>
      </c>
      <c r="BH14" s="27">
        <v>6055.38683311562</v>
      </c>
      <c r="BI14" s="27">
        <v>12.800316131108801</v>
      </c>
      <c r="BJ14" s="27">
        <v>9.4867624990492505</v>
      </c>
      <c r="BK14" s="27">
        <v>4979.8852978609602</v>
      </c>
      <c r="BL14" s="27">
        <v>99.418489551414496</v>
      </c>
      <c r="BM14" s="27">
        <v>457.56966718805899</v>
      </c>
      <c r="BN14" s="27">
        <v>87.840496884538297</v>
      </c>
      <c r="BO14" s="27">
        <v>69.197022892243595</v>
      </c>
      <c r="BP14" s="27">
        <v>1174.8561157977699</v>
      </c>
      <c r="BQ14" s="27">
        <v>1146.33958543978</v>
      </c>
      <c r="BR14" s="27">
        <v>539.18761790373503</v>
      </c>
      <c r="BS14" s="27">
        <v>936.08418086531299</v>
      </c>
      <c r="BT14" s="27">
        <v>86.470903460121093</v>
      </c>
      <c r="BU14" s="27">
        <v>25253.275090030202</v>
      </c>
      <c r="BV14" s="27">
        <v>10872.135486920401</v>
      </c>
      <c r="BW14" s="27">
        <v>232.06856380150001</v>
      </c>
      <c r="BX14" s="27">
        <v>108.229584593303</v>
      </c>
      <c r="BY14" s="27">
        <v>4199.3886699040704</v>
      </c>
      <c r="BZ14" s="27">
        <v>3373.9685718168398</v>
      </c>
      <c r="CA14" s="27">
        <v>37976.373042459003</v>
      </c>
      <c r="CB14" s="27">
        <v>2516.8365888574299</v>
      </c>
      <c r="CE14" s="36">
        <f t="shared" si="0"/>
        <v>1.4088409442975221E-3</v>
      </c>
      <c r="CF14" s="24">
        <f t="shared" si="1"/>
        <v>-4.1782914896438712E-3</v>
      </c>
      <c r="CG14" s="24">
        <f t="shared" si="2"/>
        <v>2.7152614412511559E-3</v>
      </c>
      <c r="CH14" s="24">
        <f t="shared" si="3"/>
        <v>-1.4330502427779954E-3</v>
      </c>
      <c r="CI14" s="24">
        <f t="shared" si="4"/>
        <v>1.969313484423993E-3</v>
      </c>
      <c r="CJ14" s="24">
        <f t="shared" si="5"/>
        <v>1.8017389107868233E-3</v>
      </c>
      <c r="CK14" s="24">
        <f t="shared" si="6"/>
        <v>1.8645739576522342E-3</v>
      </c>
      <c r="CL14" s="24">
        <f t="shared" si="7"/>
        <v>1.6018700217743731E-3</v>
      </c>
      <c r="CM14" s="24">
        <f t="shared" si="8"/>
        <v>2.7380405075848116E-3</v>
      </c>
      <c r="CN14" s="77">
        <f t="shared" si="9"/>
        <v>5.1733512493555205</v>
      </c>
      <c r="CO14" s="24">
        <f t="shared" si="10"/>
        <v>2.3428555972011982E-3</v>
      </c>
      <c r="CP14" s="77">
        <f t="shared" si="11"/>
        <v>-0.60250834914290186</v>
      </c>
      <c r="CQ14" s="86">
        <f t="shared" si="13"/>
        <v>-1.4067090235413146E-2</v>
      </c>
      <c r="CR14" s="86">
        <f t="shared" si="14"/>
        <v>-5.8716518229839365E-3</v>
      </c>
      <c r="CS14" s="77">
        <f t="shared" si="12"/>
        <v>-0.50064344769793234</v>
      </c>
    </row>
    <row r="15" spans="1:97" x14ac:dyDescent="0.3">
      <c r="A15" s="29" t="s">
        <v>14</v>
      </c>
      <c r="B15" s="92">
        <v>231182.51410999999</v>
      </c>
      <c r="C15" s="92">
        <v>1169.5811604</v>
      </c>
      <c r="D15" s="92">
        <v>41419.819490000002</v>
      </c>
      <c r="E15" s="92">
        <v>22665.406338000001</v>
      </c>
      <c r="F15" s="92">
        <v>17360.286455000001</v>
      </c>
      <c r="G15" s="92">
        <v>39065.094124000003</v>
      </c>
      <c r="H15" s="92">
        <v>31437.527173999999</v>
      </c>
      <c r="I15" s="94">
        <v>85.16495243</v>
      </c>
      <c r="J15" s="94">
        <v>140.77077886999999</v>
      </c>
      <c r="K15" s="92">
        <v>4.5918274300000004</v>
      </c>
      <c r="L15" s="94">
        <v>146.76855474000001</v>
      </c>
      <c r="M15" s="92">
        <v>1176.0532017</v>
      </c>
      <c r="N15" s="94">
        <v>286.48419774000001</v>
      </c>
      <c r="O15" s="96">
        <v>25.254221311999999</v>
      </c>
      <c r="P15" s="96">
        <v>9.0609123063000006</v>
      </c>
      <c r="Q15" s="94">
        <v>25.030207854</v>
      </c>
      <c r="R15" s="27"/>
      <c r="S15" s="29" t="s">
        <v>14</v>
      </c>
      <c r="T15" s="27">
        <v>740.57056817960699</v>
      </c>
      <c r="U15" s="100">
        <v>25.1158944849726</v>
      </c>
      <c r="V15" s="27">
        <v>189.80430187981901</v>
      </c>
      <c r="W15" s="27">
        <v>129.05216025454399</v>
      </c>
      <c r="X15" s="27">
        <v>222.58501534152299</v>
      </c>
      <c r="Y15" s="27">
        <v>978.49300702665801</v>
      </c>
      <c r="Z15" s="100">
        <v>8.9330777666242298</v>
      </c>
      <c r="AA15" s="27">
        <v>16239.2086771512</v>
      </c>
      <c r="AB15" s="27">
        <v>4.60440664427475</v>
      </c>
      <c r="AC15" s="27">
        <v>231679.22229569301</v>
      </c>
      <c r="AD15" s="27">
        <v>668.99304358697896</v>
      </c>
      <c r="AE15" s="27">
        <v>515.07378296064405</v>
      </c>
      <c r="AF15" s="27">
        <v>108.879515138261</v>
      </c>
      <c r="AG15" s="27">
        <v>3272.3362987963501</v>
      </c>
      <c r="AH15" s="27">
        <v>342.129056355194</v>
      </c>
      <c r="AI15" s="27">
        <v>342.129056355194</v>
      </c>
      <c r="AJ15" s="27">
        <v>1176.4616128651101</v>
      </c>
      <c r="AK15" s="27">
        <v>12.578120728480499</v>
      </c>
      <c r="AL15" s="27">
        <v>1076.47153341577</v>
      </c>
      <c r="AM15" s="27">
        <v>29.5971281558637</v>
      </c>
      <c r="AN15" s="27">
        <v>615.7737285554</v>
      </c>
      <c r="AO15" s="27">
        <v>248.558376835882</v>
      </c>
      <c r="AP15" s="27">
        <v>23.434525572858099</v>
      </c>
      <c r="AQ15" s="27">
        <v>1172.73214872633</v>
      </c>
      <c r="AR15" s="27">
        <v>0</v>
      </c>
      <c r="AS15" s="27">
        <v>37340.162869714899</v>
      </c>
      <c r="AT15" s="27">
        <v>4136.3274127085897</v>
      </c>
      <c r="AU15" s="27">
        <v>41489.068403152</v>
      </c>
      <c r="AV15" s="27">
        <v>36.524039126080503</v>
      </c>
      <c r="AW15" s="27">
        <v>865.58241899038001</v>
      </c>
      <c r="AX15" s="27">
        <v>414.82504022288703</v>
      </c>
      <c r="AY15" s="27">
        <v>11059.1372800073</v>
      </c>
      <c r="AZ15" s="27">
        <v>436.04261631824602</v>
      </c>
      <c r="BA15" s="27">
        <v>678.42009001919803</v>
      </c>
      <c r="BB15" s="27">
        <v>575.840203814657</v>
      </c>
      <c r="BC15" s="27">
        <v>571.98583893052898</v>
      </c>
      <c r="BD15" s="27">
        <v>139.21265036792701</v>
      </c>
      <c r="BE15" s="27">
        <v>666.08273719903605</v>
      </c>
      <c r="BF15" s="27">
        <v>22720.373565948099</v>
      </c>
      <c r="BG15" s="27">
        <v>17401.967611264201</v>
      </c>
      <c r="BH15" s="27">
        <v>5318.4059546838798</v>
      </c>
      <c r="BI15" s="27">
        <v>41.5132786297943</v>
      </c>
      <c r="BJ15" s="27">
        <v>29.287307715112799</v>
      </c>
      <c r="BK15" s="27">
        <v>6204.30278447001</v>
      </c>
      <c r="BL15" s="27">
        <v>470.05865953072799</v>
      </c>
      <c r="BM15" s="27">
        <v>1103.21032462065</v>
      </c>
      <c r="BN15" s="27">
        <v>220.835076832509</v>
      </c>
      <c r="BO15" s="27">
        <v>156.20212298742001</v>
      </c>
      <c r="BP15" s="27">
        <v>2771.8354410898501</v>
      </c>
      <c r="BQ15" s="27">
        <v>536.339093304426</v>
      </c>
      <c r="BR15" s="27">
        <v>993.79811902743302</v>
      </c>
      <c r="BS15" s="27">
        <v>1804.8536176505399</v>
      </c>
      <c r="BT15" s="27">
        <v>123.66170183769199</v>
      </c>
      <c r="BU15" s="27">
        <v>39168.008889192897</v>
      </c>
      <c r="BV15" s="27">
        <v>7418.0280872337398</v>
      </c>
      <c r="BW15" s="27">
        <v>131.875814256665</v>
      </c>
      <c r="BX15" s="27">
        <v>161.21984329953</v>
      </c>
      <c r="BY15" s="27">
        <v>4769.2012320828499</v>
      </c>
      <c r="BZ15" s="27">
        <v>2266.7671513313699</v>
      </c>
      <c r="CA15" s="27">
        <v>31472.4203507739</v>
      </c>
      <c r="CB15" s="27">
        <v>3264.1005268060599</v>
      </c>
      <c r="CE15" s="36">
        <f t="shared" si="0"/>
        <v>3.0316710431427561E-4</v>
      </c>
      <c r="CF15" s="24">
        <f t="shared" si="1"/>
        <v>2.1485543039672771E-3</v>
      </c>
      <c r="CG15" s="24">
        <f t="shared" si="2"/>
        <v>2.6941168625290893E-3</v>
      </c>
      <c r="CH15" s="24">
        <f t="shared" si="3"/>
        <v>1.6718786804157035E-3</v>
      </c>
      <c r="CI15" s="24">
        <f t="shared" si="4"/>
        <v>2.4251596079238268E-3</v>
      </c>
      <c r="CJ15" s="24">
        <f t="shared" si="5"/>
        <v>2.4009486463395843E-3</v>
      </c>
      <c r="CK15" s="24">
        <f t="shared" si="6"/>
        <v>2.6344430366972448E-3</v>
      </c>
      <c r="CL15" s="24">
        <f t="shared" si="7"/>
        <v>1.1099211646251653E-3</v>
      </c>
      <c r="CM15" s="24">
        <f t="shared" si="8"/>
        <v>2.7394788821037239E-3</v>
      </c>
      <c r="CN15" s="77">
        <f t="shared" si="9"/>
        <v>1.3310787311442456</v>
      </c>
      <c r="CO15" s="24">
        <f t="shared" si="10"/>
        <v>3.4727269524851987E-4</v>
      </c>
      <c r="CP15" s="77">
        <f t="shared" si="11"/>
        <v>-0.13238364001681432</v>
      </c>
      <c r="CQ15" s="86">
        <f t="shared" si="13"/>
        <v>-5.4773744681515975E-3</v>
      </c>
      <c r="CR15" s="86">
        <f t="shared" si="14"/>
        <v>-1.4108351935697261E-2</v>
      </c>
      <c r="CS15" s="77">
        <f t="shared" si="12"/>
        <v>-6.3750260902723579E-2</v>
      </c>
    </row>
    <row r="16" spans="1:97" x14ac:dyDescent="0.3">
      <c r="A16" s="29" t="s">
        <v>15</v>
      </c>
      <c r="B16" s="92">
        <v>15407.035726</v>
      </c>
      <c r="C16" s="92">
        <v>2332.3259567</v>
      </c>
      <c r="D16" s="92">
        <v>15342.774088</v>
      </c>
      <c r="E16" s="92">
        <v>6034.0686726000004</v>
      </c>
      <c r="F16" s="92">
        <v>4453.3132912999999</v>
      </c>
      <c r="G16" s="92">
        <v>6632.1795258000002</v>
      </c>
      <c r="H16" s="92">
        <v>19495.440729000002</v>
      </c>
      <c r="I16" s="94">
        <v>405.04288481999998</v>
      </c>
      <c r="J16" s="94">
        <v>61.581781003000003</v>
      </c>
      <c r="K16" s="92">
        <v>13.333066362</v>
      </c>
      <c r="L16" s="94">
        <v>140.57997849</v>
      </c>
      <c r="M16" s="92">
        <v>337.27127560000002</v>
      </c>
      <c r="N16" s="94">
        <v>191.16808792</v>
      </c>
      <c r="O16" s="96">
        <v>74.648326960999995</v>
      </c>
      <c r="P16" s="96">
        <v>4.8373664079000003</v>
      </c>
      <c r="Q16" s="94">
        <v>22.294585400999999</v>
      </c>
      <c r="R16" s="27"/>
      <c r="S16" s="29" t="s">
        <v>15</v>
      </c>
      <c r="T16" s="27">
        <v>367.43934985387</v>
      </c>
      <c r="U16" s="100">
        <v>74.747267112274201</v>
      </c>
      <c r="V16" s="27">
        <v>131.616783353226</v>
      </c>
      <c r="W16" s="27">
        <v>96.893206740616606</v>
      </c>
      <c r="X16" s="27">
        <v>186.67969251284001</v>
      </c>
      <c r="Y16" s="27">
        <v>543.24146575695897</v>
      </c>
      <c r="Z16" s="100">
        <v>4.7699096219755299</v>
      </c>
      <c r="AA16" s="27">
        <v>14735.7707945035</v>
      </c>
      <c r="AB16" s="27">
        <v>13.367804444430799</v>
      </c>
      <c r="AC16" s="27">
        <v>15366.964367541301</v>
      </c>
      <c r="AD16" s="27">
        <v>743.50748407715002</v>
      </c>
      <c r="AE16" s="27">
        <v>558.47198333833103</v>
      </c>
      <c r="AF16" s="27">
        <v>89.487051422443898</v>
      </c>
      <c r="AG16" s="27">
        <v>2764.9329026976202</v>
      </c>
      <c r="AH16" s="27">
        <v>229.99994748160799</v>
      </c>
      <c r="AI16" s="27">
        <v>229.99994748160799</v>
      </c>
      <c r="AJ16" s="27">
        <v>338.15902516365998</v>
      </c>
      <c r="AK16" s="27">
        <v>4.1436626213416199</v>
      </c>
      <c r="AL16" s="27">
        <v>345.47341404337601</v>
      </c>
      <c r="AM16" s="27">
        <v>31.007755800307098</v>
      </c>
      <c r="AN16" s="27">
        <v>280.37597315248001</v>
      </c>
      <c r="AO16" s="27">
        <v>165.756483223494</v>
      </c>
      <c r="AP16" s="27">
        <v>15.7344573262226</v>
      </c>
      <c r="AQ16" s="27">
        <v>2338.6110539893598</v>
      </c>
      <c r="AR16" s="27">
        <v>0</v>
      </c>
      <c r="AS16" s="27">
        <v>13833.9306209765</v>
      </c>
      <c r="AT16" s="27">
        <v>1532.9616321081801</v>
      </c>
      <c r="AU16" s="27">
        <v>15371.035915705999</v>
      </c>
      <c r="AV16" s="27">
        <v>32.711007210980704</v>
      </c>
      <c r="AW16" s="27">
        <v>543.85679677235805</v>
      </c>
      <c r="AX16" s="27">
        <v>46.2775150478898</v>
      </c>
      <c r="AY16" s="27">
        <v>7516.39373573178</v>
      </c>
      <c r="AZ16" s="27">
        <v>100.464298414824</v>
      </c>
      <c r="BA16" s="27">
        <v>56.195028644325099</v>
      </c>
      <c r="BB16" s="27">
        <v>165.02889116222099</v>
      </c>
      <c r="BC16" s="27">
        <v>70.413926855044906</v>
      </c>
      <c r="BD16" s="27">
        <v>62.680373694626397</v>
      </c>
      <c r="BE16" s="27">
        <v>46.199340584225098</v>
      </c>
      <c r="BF16" s="27">
        <v>6046.3617186947204</v>
      </c>
      <c r="BG16" s="27">
        <v>4462.0050344558904</v>
      </c>
      <c r="BH16" s="27">
        <v>1584.35668423882</v>
      </c>
      <c r="BI16" s="27">
        <v>5.8357139475955604</v>
      </c>
      <c r="BJ16" s="27">
        <v>5.4496932619576501</v>
      </c>
      <c r="BK16" s="27">
        <v>2334.61665004106</v>
      </c>
      <c r="BL16" s="27">
        <v>56.268492181146101</v>
      </c>
      <c r="BM16" s="27">
        <v>226.38171971835899</v>
      </c>
      <c r="BN16" s="27">
        <v>33.025575509775798</v>
      </c>
      <c r="BO16" s="27">
        <v>40.372379289152697</v>
      </c>
      <c r="BP16" s="27">
        <v>572.91556785418595</v>
      </c>
      <c r="BQ16" s="27">
        <v>511.61292083518498</v>
      </c>
      <c r="BR16" s="27">
        <v>157.390140552134</v>
      </c>
      <c r="BS16" s="27">
        <v>411.07716721214501</v>
      </c>
      <c r="BT16" s="27">
        <v>71.412560485225697</v>
      </c>
      <c r="BU16" s="27">
        <v>6648.1628192113303</v>
      </c>
      <c r="BV16" s="27">
        <v>5240.5929113292304</v>
      </c>
      <c r="BW16" s="27">
        <v>86.280400268602193</v>
      </c>
      <c r="BX16" s="27">
        <v>113.10386229900701</v>
      </c>
      <c r="BY16" s="27">
        <v>1802.62791045016</v>
      </c>
      <c r="BZ16" s="27">
        <v>1674.2703402171501</v>
      </c>
      <c r="CA16" s="27">
        <v>19533.195922707</v>
      </c>
      <c r="CB16" s="27">
        <v>1226.47837201168</v>
      </c>
      <c r="CE16" s="36">
        <f t="shared" si="0"/>
        <v>2.6957601583037477E-4</v>
      </c>
      <c r="CF16" s="24">
        <f t="shared" si="1"/>
        <v>-2.6008480262739446E-3</v>
      </c>
      <c r="CG16" s="24">
        <f t="shared" si="2"/>
        <v>2.6947765475510746E-3</v>
      </c>
      <c r="CH16" s="24">
        <f t="shared" si="3"/>
        <v>1.842028536945187E-3</v>
      </c>
      <c r="CI16" s="24">
        <f t="shared" si="4"/>
        <v>2.0372731504600364E-3</v>
      </c>
      <c r="CJ16" s="24">
        <f t="shared" si="5"/>
        <v>1.9517475163650937E-3</v>
      </c>
      <c r="CK16" s="24">
        <f t="shared" si="6"/>
        <v>2.4099609109121869E-3</v>
      </c>
      <c r="CL16" s="24">
        <f t="shared" si="7"/>
        <v>1.9366165777845953E-3</v>
      </c>
      <c r="CM16" s="24">
        <f t="shared" si="8"/>
        <v>2.6054083500105067E-3</v>
      </c>
      <c r="CN16" s="77">
        <f t="shared" si="9"/>
        <v>0.63607897761891308</v>
      </c>
      <c r="CO16" s="24">
        <f t="shared" si="10"/>
        <v>2.632152892595612E-3</v>
      </c>
      <c r="CP16" s="77">
        <f t="shared" si="11"/>
        <v>-0.13292806855472786</v>
      </c>
      <c r="CQ16" s="86">
        <f t="shared" si="13"/>
        <v>1.3254168620001031E-3</v>
      </c>
      <c r="CR16" s="86">
        <f t="shared" si="14"/>
        <v>-1.3944940332472091E-2</v>
      </c>
      <c r="CS16" s="77">
        <f t="shared" si="12"/>
        <v>-0.29424759226440478</v>
      </c>
    </row>
    <row r="17" spans="1:97" x14ac:dyDescent="0.3">
      <c r="A17" s="29" t="s">
        <v>16</v>
      </c>
      <c r="B17" s="92">
        <v>16293.577859999999</v>
      </c>
      <c r="C17" s="92">
        <v>1296.0564563999999</v>
      </c>
      <c r="D17" s="92">
        <v>12803.320820000001</v>
      </c>
      <c r="E17" s="92">
        <v>6778.3402501</v>
      </c>
      <c r="F17" s="92">
        <v>3823.5479283999998</v>
      </c>
      <c r="G17" s="92">
        <v>3967.3251286</v>
      </c>
      <c r="H17" s="92">
        <v>13299.225687</v>
      </c>
      <c r="I17" s="94">
        <v>76.878323735999999</v>
      </c>
      <c r="J17" s="94">
        <v>50.386953175999999</v>
      </c>
      <c r="K17" s="92">
        <v>6.4140335015999996</v>
      </c>
      <c r="L17" s="94">
        <v>153.89694026000001</v>
      </c>
      <c r="M17" s="92">
        <v>126.96348390999999</v>
      </c>
      <c r="N17" s="94">
        <v>118.56698023</v>
      </c>
      <c r="O17" s="96">
        <v>33.627227017000003</v>
      </c>
      <c r="P17" s="96">
        <v>15.052907851000001</v>
      </c>
      <c r="Q17" s="94">
        <v>14.880971962</v>
      </c>
      <c r="R17" s="27"/>
      <c r="S17" s="29" t="s">
        <v>16</v>
      </c>
      <c r="T17" s="27">
        <v>473.183275571335</v>
      </c>
      <c r="U17" s="100">
        <v>33.249759473227201</v>
      </c>
      <c r="V17" s="27">
        <v>102.854864917321</v>
      </c>
      <c r="W17" s="27">
        <v>92.365190445389104</v>
      </c>
      <c r="X17" s="27">
        <v>143.58838811097101</v>
      </c>
      <c r="Y17" s="27">
        <v>336.41671776891599</v>
      </c>
      <c r="Z17" s="100">
        <v>14.760512582921899</v>
      </c>
      <c r="AA17" s="27">
        <v>12150.781096017399</v>
      </c>
      <c r="AB17" s="27">
        <v>6.4311462772510497</v>
      </c>
      <c r="AC17" s="27">
        <v>16199.092291393699</v>
      </c>
      <c r="AD17" s="27">
        <v>291.90388219999602</v>
      </c>
      <c r="AE17" s="27">
        <v>287.48583214970199</v>
      </c>
      <c r="AF17" s="27">
        <v>91.367033864823796</v>
      </c>
      <c r="AG17" s="27">
        <v>540.66948935635901</v>
      </c>
      <c r="AH17" s="27">
        <v>248.20423229213199</v>
      </c>
      <c r="AI17" s="27">
        <v>248.20423229213199</v>
      </c>
      <c r="AJ17" s="27">
        <v>127.309887127159</v>
      </c>
      <c r="AK17" s="27">
        <v>13.4237628766132</v>
      </c>
      <c r="AL17" s="27">
        <v>303.79219706691299</v>
      </c>
      <c r="AM17" s="27">
        <v>11.3528754231834</v>
      </c>
      <c r="AN17" s="27">
        <v>358.64615109187099</v>
      </c>
      <c r="AO17" s="27">
        <v>92.422827134184104</v>
      </c>
      <c r="AP17" s="27">
        <v>10.4207426254113</v>
      </c>
      <c r="AQ17" s="27">
        <v>1299.6176533335499</v>
      </c>
      <c r="AR17" s="27">
        <v>0</v>
      </c>
      <c r="AS17" s="27">
        <v>11518.5865521954</v>
      </c>
      <c r="AT17" s="27">
        <v>1266.419091597</v>
      </c>
      <c r="AU17" s="27">
        <v>12798.429406669</v>
      </c>
      <c r="AV17" s="27">
        <v>13.035419976414399</v>
      </c>
      <c r="AW17" s="27">
        <v>436.35952104312901</v>
      </c>
      <c r="AX17" s="27">
        <v>49.951514028009598</v>
      </c>
      <c r="AY17" s="27">
        <v>5890.2491431399403</v>
      </c>
      <c r="AZ17" s="27">
        <v>70.782934041199894</v>
      </c>
      <c r="BA17" s="27">
        <v>103.490679656702</v>
      </c>
      <c r="BB17" s="27">
        <v>257.391793614091</v>
      </c>
      <c r="BC17" s="27">
        <v>73.272192437175306</v>
      </c>
      <c r="BD17" s="27">
        <v>53.531840408141598</v>
      </c>
      <c r="BE17" s="27">
        <v>35.2376663039771</v>
      </c>
      <c r="BF17" s="27">
        <v>6787.9257327711603</v>
      </c>
      <c r="BG17" s="27">
        <v>3827.7388847283701</v>
      </c>
      <c r="BH17" s="27">
        <v>2960.1868480427902</v>
      </c>
      <c r="BI17" s="27">
        <v>8.4368172366165393</v>
      </c>
      <c r="BJ17" s="27">
        <v>5.9719592571591598</v>
      </c>
      <c r="BK17" s="27">
        <v>1705.0617332899001</v>
      </c>
      <c r="BL17" s="27">
        <v>38.185760286159898</v>
      </c>
      <c r="BM17" s="27">
        <v>226.48133039391001</v>
      </c>
      <c r="BN17" s="27">
        <v>38.021513417329402</v>
      </c>
      <c r="BO17" s="27">
        <v>42.004299714410998</v>
      </c>
      <c r="BP17" s="27">
        <v>581.34376658432302</v>
      </c>
      <c r="BQ17" s="27">
        <v>390.97607152587398</v>
      </c>
      <c r="BR17" s="27">
        <v>161.67858207598201</v>
      </c>
      <c r="BS17" s="27">
        <v>301.55311615304498</v>
      </c>
      <c r="BT17" s="27">
        <v>75.341385830237996</v>
      </c>
      <c r="BU17" s="27">
        <v>3973.89966656052</v>
      </c>
      <c r="BV17" s="27">
        <v>3541.4477583630901</v>
      </c>
      <c r="BW17" s="27">
        <v>0.25332345086660402</v>
      </c>
      <c r="BX17" s="27">
        <v>63.826398195708798</v>
      </c>
      <c r="BY17" s="27">
        <v>1831.35898034348</v>
      </c>
      <c r="BZ17" s="27">
        <v>899.00663973400299</v>
      </c>
      <c r="CA17" s="27">
        <v>13310.395725889901</v>
      </c>
      <c r="CB17" s="27">
        <v>920.394146166562</v>
      </c>
      <c r="CE17" s="36">
        <f t="shared" si="0"/>
        <v>1.048860172609801E-3</v>
      </c>
      <c r="CF17" s="24">
        <f t="shared" si="1"/>
        <v>-5.7989454138405025E-3</v>
      </c>
      <c r="CG17" s="24">
        <f t="shared" si="2"/>
        <v>2.7477174439158457E-3</v>
      </c>
      <c r="CH17" s="24">
        <f t="shared" si="3"/>
        <v>-3.8204254972350806E-4</v>
      </c>
      <c r="CI17" s="24">
        <f t="shared" si="4"/>
        <v>1.4141341858751918E-3</v>
      </c>
      <c r="CJ17" s="24">
        <f t="shared" si="5"/>
        <v>1.0960909623340316E-3</v>
      </c>
      <c r="CK17" s="24">
        <f t="shared" si="6"/>
        <v>1.6571714561846578E-3</v>
      </c>
      <c r="CL17" s="24">
        <f t="shared" si="7"/>
        <v>8.3990144635408888E-4</v>
      </c>
      <c r="CM17" s="24">
        <f t="shared" si="8"/>
        <v>2.6680209335952546E-3</v>
      </c>
      <c r="CN17" s="77">
        <f t="shared" si="9"/>
        <v>0.61279510738033682</v>
      </c>
      <c r="CO17" s="24">
        <f t="shared" si="10"/>
        <v>2.7283688702537568E-3</v>
      </c>
      <c r="CP17" s="77">
        <f t="shared" si="11"/>
        <v>-0.22050112978419992</v>
      </c>
      <c r="CQ17" s="86">
        <f t="shared" si="13"/>
        <v>-1.122505711166657E-2</v>
      </c>
      <c r="CR17" s="86">
        <f t="shared" si="14"/>
        <v>-1.9424503954475248E-2</v>
      </c>
      <c r="CS17" s="77">
        <f t="shared" si="12"/>
        <v>-0.29972701702404431</v>
      </c>
    </row>
    <row r="18" spans="1:97" x14ac:dyDescent="0.3">
      <c r="A18" s="29" t="s">
        <v>17</v>
      </c>
      <c r="B18" s="92">
        <v>84931.621826999995</v>
      </c>
      <c r="C18" s="92">
        <v>494.07867451999999</v>
      </c>
      <c r="D18" s="92">
        <v>22751.231775</v>
      </c>
      <c r="E18" s="92">
        <v>15467.737773999999</v>
      </c>
      <c r="F18" s="92">
        <v>9529.2236059000006</v>
      </c>
      <c r="G18" s="92">
        <v>15554.91784</v>
      </c>
      <c r="H18" s="92">
        <v>44823.109146000003</v>
      </c>
      <c r="I18" s="94">
        <v>75.353525539000003</v>
      </c>
      <c r="J18" s="94">
        <v>60.476632291999998</v>
      </c>
      <c r="K18" s="92">
        <v>119.00297619</v>
      </c>
      <c r="L18" s="94">
        <v>217.97471622</v>
      </c>
      <c r="M18" s="92">
        <v>970.12078031999999</v>
      </c>
      <c r="N18" s="94">
        <v>1297.7184381</v>
      </c>
      <c r="O18" s="96">
        <v>25.909657293999999</v>
      </c>
      <c r="P18" s="96">
        <v>20.510585603999999</v>
      </c>
      <c r="Q18" s="94">
        <v>56.200414139999999</v>
      </c>
      <c r="R18" s="27"/>
      <c r="S18" s="29" t="s">
        <v>17</v>
      </c>
      <c r="T18" s="27">
        <v>1985.84544665628</v>
      </c>
      <c r="U18" s="100">
        <v>25.596647978585501</v>
      </c>
      <c r="V18" s="27">
        <v>81.559448310885301</v>
      </c>
      <c r="W18" s="27">
        <v>77.229461137996196</v>
      </c>
      <c r="X18" s="27">
        <v>123.902175601626</v>
      </c>
      <c r="Y18" s="27">
        <v>424.43012275128501</v>
      </c>
      <c r="Z18" s="100">
        <v>20.301726421998701</v>
      </c>
      <c r="AA18" s="27">
        <v>4618.1766208742001</v>
      </c>
      <c r="AB18" s="27">
        <v>119.338894066321</v>
      </c>
      <c r="AC18" s="27">
        <v>85018.159119795804</v>
      </c>
      <c r="AD18" s="27">
        <v>590.23580778160294</v>
      </c>
      <c r="AE18" s="27">
        <v>402.61395808721602</v>
      </c>
      <c r="AF18" s="27">
        <v>144.23371383587701</v>
      </c>
      <c r="AG18" s="27">
        <v>20662.277164136402</v>
      </c>
      <c r="AH18" s="27">
        <v>245.75059223381101</v>
      </c>
      <c r="AI18" s="27">
        <v>245.75059223381101</v>
      </c>
      <c r="AJ18" s="27">
        <v>971.638286539408</v>
      </c>
      <c r="AK18" s="27">
        <v>23.944513094913798</v>
      </c>
      <c r="AL18" s="27">
        <v>601.43791869220104</v>
      </c>
      <c r="AM18" s="27">
        <v>11.5554950843469</v>
      </c>
      <c r="AN18" s="27">
        <v>238.07430156820001</v>
      </c>
      <c r="AO18" s="27">
        <v>998.87441201945103</v>
      </c>
      <c r="AP18" s="27">
        <v>15.4784500509287</v>
      </c>
      <c r="AQ18" s="27">
        <v>495.38782163599302</v>
      </c>
      <c r="AR18" s="27">
        <v>0</v>
      </c>
      <c r="AS18" s="27">
        <v>20471.521575590599</v>
      </c>
      <c r="AT18" s="27">
        <v>2250.66782198085</v>
      </c>
      <c r="AU18" s="27">
        <v>22746.1339106663</v>
      </c>
      <c r="AV18" s="27">
        <v>23.552750058367799</v>
      </c>
      <c r="AW18" s="27">
        <v>526.90039405690504</v>
      </c>
      <c r="AX18" s="27">
        <v>409.92482585955401</v>
      </c>
      <c r="AY18" s="27">
        <v>7871.2100216373301</v>
      </c>
      <c r="AZ18" s="27">
        <v>224.593142742027</v>
      </c>
      <c r="BA18" s="27">
        <v>303.09414094938199</v>
      </c>
      <c r="BB18" s="27">
        <v>351.045066724207</v>
      </c>
      <c r="BC18" s="27">
        <v>161.27943124584499</v>
      </c>
      <c r="BD18" s="27">
        <v>103.703675561702</v>
      </c>
      <c r="BE18" s="27">
        <v>265.23658400764299</v>
      </c>
      <c r="BF18" s="27">
        <v>15501.6367645276</v>
      </c>
      <c r="BG18" s="27">
        <v>9549.7133626069899</v>
      </c>
      <c r="BH18" s="27">
        <v>5951.9234019206597</v>
      </c>
      <c r="BI18" s="27">
        <v>55.342702504682201</v>
      </c>
      <c r="BJ18" s="27">
        <v>7.8774628436710197</v>
      </c>
      <c r="BK18" s="27">
        <v>4347.2324821056</v>
      </c>
      <c r="BL18" s="27">
        <v>285.29864559301802</v>
      </c>
      <c r="BM18" s="27">
        <v>448.79854648456501</v>
      </c>
      <c r="BN18" s="27">
        <v>58.935194653560202</v>
      </c>
      <c r="BO18" s="27">
        <v>74.971816659457602</v>
      </c>
      <c r="BP18" s="27">
        <v>1133.0929399255899</v>
      </c>
      <c r="BQ18" s="27">
        <v>428.469383939463</v>
      </c>
      <c r="BR18" s="27">
        <v>459.05241733802899</v>
      </c>
      <c r="BS18" s="27">
        <v>826.53689443702206</v>
      </c>
      <c r="BT18" s="27">
        <v>33.697392971426702</v>
      </c>
      <c r="BU18" s="27">
        <v>15590.0419418003</v>
      </c>
      <c r="BV18" s="27">
        <v>4390.76487106485</v>
      </c>
      <c r="BW18" s="27">
        <v>83.692938065272003</v>
      </c>
      <c r="BX18" s="27">
        <v>245.529553813348</v>
      </c>
      <c r="BY18" s="27">
        <v>5359.1112755714603</v>
      </c>
      <c r="BZ18" s="27">
        <v>2205.0298676953298</v>
      </c>
      <c r="CA18" s="27">
        <v>44894.591187856902</v>
      </c>
      <c r="CB18" s="27">
        <v>3375.9402725565001</v>
      </c>
      <c r="CE18" s="36">
        <f t="shared" si="0"/>
        <v>1.0526849612753552E-3</v>
      </c>
      <c r="CF18" s="24">
        <f t="shared" si="1"/>
        <v>1.0189054551681517E-3</v>
      </c>
      <c r="CG18" s="24">
        <f t="shared" si="2"/>
        <v>2.6496733890910614E-3</v>
      </c>
      <c r="CH18" s="24">
        <f t="shared" si="3"/>
        <v>-2.2406981670777129E-4</v>
      </c>
      <c r="CI18" s="24">
        <f t="shared" si="4"/>
        <v>2.1915933036169405E-3</v>
      </c>
      <c r="CJ18" s="24">
        <f t="shared" si="5"/>
        <v>2.1502021103065616E-3</v>
      </c>
      <c r="CK18" s="24">
        <f t="shared" si="6"/>
        <v>2.2580705447364929E-3</v>
      </c>
      <c r="CL18" s="24">
        <f t="shared" si="7"/>
        <v>1.5947586684374119E-3</v>
      </c>
      <c r="CM18" s="24">
        <f t="shared" si="8"/>
        <v>2.8227686993699997E-3</v>
      </c>
      <c r="CN18" s="77">
        <f t="shared" si="9"/>
        <v>0.12742705436431007</v>
      </c>
      <c r="CO18" s="24">
        <f t="shared" si="10"/>
        <v>1.5642446282899407E-3</v>
      </c>
      <c r="CP18" s="77">
        <f t="shared" si="11"/>
        <v>-0.23028417976251372</v>
      </c>
      <c r="CQ18" s="86">
        <f t="shared" si="13"/>
        <v>-1.2080797204792904E-2</v>
      </c>
      <c r="CR18" s="86">
        <f t="shared" si="14"/>
        <v>-1.0182994578202875E-2</v>
      </c>
      <c r="CS18" s="77">
        <f t="shared" si="12"/>
        <v>-0.72458476885293821</v>
      </c>
    </row>
    <row r="19" spans="1:97" x14ac:dyDescent="0.3">
      <c r="A19" s="29" t="s">
        <v>18</v>
      </c>
      <c r="B19" s="92">
        <v>68270.192435000004</v>
      </c>
      <c r="C19" s="92">
        <v>8810.2792171000001</v>
      </c>
      <c r="D19" s="92">
        <v>70870.608554999999</v>
      </c>
      <c r="E19" s="92">
        <v>27380.149680999999</v>
      </c>
      <c r="F19" s="92">
        <v>15950.355159000001</v>
      </c>
      <c r="G19" s="92">
        <v>70369.945603999993</v>
      </c>
      <c r="H19" s="92">
        <v>45059.044356999999</v>
      </c>
      <c r="I19" s="94">
        <v>390.88864816</v>
      </c>
      <c r="J19" s="94">
        <v>266.15143925000001</v>
      </c>
      <c r="K19" s="92">
        <v>172.49001841</v>
      </c>
      <c r="L19" s="94">
        <v>392.82914993000003</v>
      </c>
      <c r="M19" s="92">
        <v>995.42463070999997</v>
      </c>
      <c r="N19" s="94">
        <v>5496.2452040999997</v>
      </c>
      <c r="O19" s="96">
        <v>74.107063874999994</v>
      </c>
      <c r="P19" s="96">
        <v>69.779129499000007</v>
      </c>
      <c r="Q19" s="94">
        <v>112.25220323000001</v>
      </c>
      <c r="R19" s="27"/>
      <c r="S19" s="29" t="s">
        <v>18</v>
      </c>
      <c r="T19" s="27">
        <v>1119.22593945472</v>
      </c>
      <c r="U19" s="100">
        <v>73.776254144105906</v>
      </c>
      <c r="V19" s="27">
        <v>657.689568954523</v>
      </c>
      <c r="W19" s="27">
        <v>655.55693914947403</v>
      </c>
      <c r="X19" s="27">
        <v>205.415034181848</v>
      </c>
      <c r="Y19" s="27">
        <v>1581.42270438278</v>
      </c>
      <c r="Z19" s="100">
        <v>69.591116022900707</v>
      </c>
      <c r="AA19" s="27">
        <v>30803.8968193814</v>
      </c>
      <c r="AB19" s="27">
        <v>172.96390928510399</v>
      </c>
      <c r="AC19" s="27">
        <v>68268.387936749306</v>
      </c>
      <c r="AD19" s="27">
        <v>1433.23429811401</v>
      </c>
      <c r="AE19" s="27">
        <v>960.74903413265895</v>
      </c>
      <c r="AF19" s="27">
        <v>506.44728682101101</v>
      </c>
      <c r="AG19" s="27">
        <v>381.599387842738</v>
      </c>
      <c r="AH19" s="27">
        <v>1057.8040072224801</v>
      </c>
      <c r="AI19" s="27">
        <v>1057.8040072224801</v>
      </c>
      <c r="AJ19" s="27">
        <v>997.82933339311899</v>
      </c>
      <c r="AK19" s="27">
        <v>19.6304604679442</v>
      </c>
      <c r="AL19" s="27">
        <v>422.95305285942197</v>
      </c>
      <c r="AM19" s="27">
        <v>37.004574581987598</v>
      </c>
      <c r="AN19" s="27">
        <v>150.34853166920499</v>
      </c>
      <c r="AO19" s="27">
        <v>2445.3404730555999</v>
      </c>
      <c r="AP19" s="27">
        <v>26.0433701377776</v>
      </c>
      <c r="AQ19" s="27">
        <v>8834.3253538807203</v>
      </c>
      <c r="AR19" s="27">
        <v>0</v>
      </c>
      <c r="AS19" s="27">
        <v>63911.361405795004</v>
      </c>
      <c r="AT19" s="27">
        <v>7081.6081885108297</v>
      </c>
      <c r="AU19" s="27">
        <v>71012.600054773793</v>
      </c>
      <c r="AV19" s="27">
        <v>33.236028369139099</v>
      </c>
      <c r="AW19" s="27">
        <v>1728.17181610702</v>
      </c>
      <c r="AX19" s="27">
        <v>271.95221950417903</v>
      </c>
      <c r="AY19" s="27">
        <v>18176.9283276448</v>
      </c>
      <c r="AZ19" s="27">
        <v>184.92092257376299</v>
      </c>
      <c r="BA19" s="27">
        <v>174.492526447758</v>
      </c>
      <c r="BB19" s="27">
        <v>723.332726385466</v>
      </c>
      <c r="BC19" s="27">
        <v>148.95532168509101</v>
      </c>
      <c r="BD19" s="27">
        <v>160.69011036866701</v>
      </c>
      <c r="BE19" s="27">
        <v>352.463021628896</v>
      </c>
      <c r="BF19" s="27">
        <v>27453.547876260702</v>
      </c>
      <c r="BG19" s="27">
        <v>15992.490432606999</v>
      </c>
      <c r="BH19" s="27">
        <v>11461.057443653701</v>
      </c>
      <c r="BI19" s="27">
        <v>25.7637595774445</v>
      </c>
      <c r="BJ19" s="27">
        <v>6.1399137255686398</v>
      </c>
      <c r="BK19" s="27">
        <v>6247.3281997274999</v>
      </c>
      <c r="BL19" s="27">
        <v>457.361970965458</v>
      </c>
      <c r="BM19" s="27">
        <v>1063.49413713332</v>
      </c>
      <c r="BN19" s="27">
        <v>185.925827222782</v>
      </c>
      <c r="BO19" s="27">
        <v>100.00340034899099</v>
      </c>
      <c r="BP19" s="27">
        <v>2677.3426604275801</v>
      </c>
      <c r="BQ19" s="27">
        <v>1567.7845826087801</v>
      </c>
      <c r="BR19" s="27">
        <v>975.65665262013795</v>
      </c>
      <c r="BS19" s="27">
        <v>2210.0805903914802</v>
      </c>
      <c r="BT19" s="27">
        <v>26.586471872879802</v>
      </c>
      <c r="BU19" s="27">
        <v>70565.707641476401</v>
      </c>
      <c r="BV19" s="27">
        <v>11538.0925567954</v>
      </c>
      <c r="BW19" s="27">
        <v>7.9553459843361804E-2</v>
      </c>
      <c r="BX19" s="27">
        <v>3256.11671743017</v>
      </c>
      <c r="BY19" s="27">
        <v>3702.30041009755</v>
      </c>
      <c r="BZ19" s="27">
        <v>4077.9978283598598</v>
      </c>
      <c r="CA19" s="27">
        <v>45157.0189919806</v>
      </c>
      <c r="CB19" s="27">
        <v>1635.45837660712</v>
      </c>
      <c r="CE19" s="36">
        <f t="shared" si="0"/>
        <v>2.7643630078046338E-4</v>
      </c>
      <c r="CF19" s="24">
        <f t="shared" si="1"/>
        <v>-2.643171472551729E-5</v>
      </c>
      <c r="CG19" s="24">
        <f t="shared" si="2"/>
        <v>2.7293274353948614E-3</v>
      </c>
      <c r="CH19" s="24">
        <f t="shared" si="3"/>
        <v>2.0035315438783055E-3</v>
      </c>
      <c r="CI19" s="24">
        <f t="shared" si="4"/>
        <v>2.6807083275967713E-3</v>
      </c>
      <c r="CJ19" s="24">
        <f t="shared" si="5"/>
        <v>2.6416511223089343E-3</v>
      </c>
      <c r="CK19" s="24">
        <f t="shared" si="6"/>
        <v>2.781898377157204E-3</v>
      </c>
      <c r="CL19" s="24">
        <f t="shared" si="7"/>
        <v>2.1743611383400422E-3</v>
      </c>
      <c r="CM19" s="24">
        <f t="shared" si="8"/>
        <v>2.7473524524623538E-3</v>
      </c>
      <c r="CN19" s="77">
        <f t="shared" si="9"/>
        <v>1.6927838919565283</v>
      </c>
      <c r="CO19" s="24">
        <f t="shared" si="10"/>
        <v>2.4157556573658678E-3</v>
      </c>
      <c r="CP19" s="77">
        <f t="shared" si="11"/>
        <v>-0.55508890483425588</v>
      </c>
      <c r="CQ19" s="86">
        <f t="shared" si="13"/>
        <v>-4.4639432949614855E-3</v>
      </c>
      <c r="CR19" s="86">
        <f t="shared" si="14"/>
        <v>-2.6944084491910231E-3</v>
      </c>
      <c r="CS19" s="77">
        <f t="shared" si="12"/>
        <v>-0.76799234769213542</v>
      </c>
    </row>
    <row r="20" spans="1:97" x14ac:dyDescent="0.3">
      <c r="A20" s="29" t="s">
        <v>19</v>
      </c>
      <c r="B20" s="92">
        <v>7859.0593596999997</v>
      </c>
      <c r="C20" s="92">
        <v>306.12484017000003</v>
      </c>
      <c r="D20" s="92">
        <v>5376.9865705000002</v>
      </c>
      <c r="E20" s="92">
        <v>1604.5599881000001</v>
      </c>
      <c r="F20" s="92">
        <v>1313.4871857000001</v>
      </c>
      <c r="G20" s="92">
        <v>1596.7332386999999</v>
      </c>
      <c r="H20" s="92">
        <v>2523.2082215999999</v>
      </c>
      <c r="I20" s="94">
        <v>73.645704676999998</v>
      </c>
      <c r="J20" s="94">
        <v>13.244983546</v>
      </c>
      <c r="K20" s="92">
        <v>0.96151492100000002</v>
      </c>
      <c r="L20" s="94">
        <v>60.016128457999997</v>
      </c>
      <c r="M20" s="92">
        <v>178.21598714999999</v>
      </c>
      <c r="N20" s="94">
        <v>526.71804607000001</v>
      </c>
      <c r="O20" s="96">
        <v>12.136307898</v>
      </c>
      <c r="P20" s="96">
        <v>2.5212135651000001</v>
      </c>
      <c r="Q20" s="94">
        <v>3.5212842536000002</v>
      </c>
      <c r="R20" s="27"/>
      <c r="S20" s="29" t="s">
        <v>19</v>
      </c>
      <c r="T20" s="27">
        <v>34.792339876233598</v>
      </c>
      <c r="U20" s="100">
        <v>12.095831289508901</v>
      </c>
      <c r="V20" s="27">
        <v>25.5584973187587</v>
      </c>
      <c r="W20" s="27">
        <v>25.230203728399701</v>
      </c>
      <c r="X20" s="27">
        <v>25.364126583673698</v>
      </c>
      <c r="Y20" s="27">
        <v>62.617097981667001</v>
      </c>
      <c r="Z20" s="100">
        <v>2.4735780445001598</v>
      </c>
      <c r="AA20" s="27">
        <v>1191.4163702266101</v>
      </c>
      <c r="AB20" s="27">
        <v>0.96416067922529503</v>
      </c>
      <c r="AC20" s="27">
        <v>7834.6948135165303</v>
      </c>
      <c r="AD20" s="27">
        <v>85.373625796080503</v>
      </c>
      <c r="AE20" s="27">
        <v>35.9105012441984</v>
      </c>
      <c r="AF20" s="27">
        <v>17.8032970645741</v>
      </c>
      <c r="AG20" s="27">
        <v>41.388856068205101</v>
      </c>
      <c r="AH20" s="27">
        <v>49.469632859644697</v>
      </c>
      <c r="AI20" s="27">
        <v>49.469632859644697</v>
      </c>
      <c r="AJ20" s="27">
        <v>178.705416282367</v>
      </c>
      <c r="AK20" s="27">
        <v>2.3646182180856101</v>
      </c>
      <c r="AL20" s="27">
        <v>42.962958171921898</v>
      </c>
      <c r="AM20" s="27">
        <v>4.5392727895229497</v>
      </c>
      <c r="AN20" s="27">
        <v>22.4736724411719</v>
      </c>
      <c r="AO20" s="27">
        <v>188.374508838227</v>
      </c>
      <c r="AP20" s="27">
        <v>5.5826723123443998</v>
      </c>
      <c r="AQ20" s="27">
        <v>306.95800737126501</v>
      </c>
      <c r="AR20" s="27">
        <v>0</v>
      </c>
      <c r="AS20" s="27">
        <v>4846.5273183661502</v>
      </c>
      <c r="AT20" s="27">
        <v>536.13823914085799</v>
      </c>
      <c r="AU20" s="27">
        <v>5385.0301757251</v>
      </c>
      <c r="AV20" s="27">
        <v>5.0902881416481396</v>
      </c>
      <c r="AW20" s="27">
        <v>70.484511016110304</v>
      </c>
      <c r="AX20" s="27">
        <v>3.6082480033362501</v>
      </c>
      <c r="AY20" s="27">
        <v>905.02497686248103</v>
      </c>
      <c r="AZ20" s="27">
        <v>16.2830064999972</v>
      </c>
      <c r="BA20" s="27">
        <v>20.9752962097036</v>
      </c>
      <c r="BB20" s="27">
        <v>91.463540931563003</v>
      </c>
      <c r="BC20" s="27">
        <v>5.6097220418106604</v>
      </c>
      <c r="BD20" s="27">
        <v>1.4529866385577299</v>
      </c>
      <c r="BE20" s="27">
        <v>52.748455232030999</v>
      </c>
      <c r="BF20" s="27">
        <v>1607.6966533985301</v>
      </c>
      <c r="BG20" s="27">
        <v>1315.99356526325</v>
      </c>
      <c r="BH20" s="27">
        <v>291.70308813527498</v>
      </c>
      <c r="BI20" s="27">
        <v>1.02191445118691</v>
      </c>
      <c r="BJ20" s="27">
        <v>0.12569704026682099</v>
      </c>
      <c r="BK20" s="27">
        <v>160.96834037555701</v>
      </c>
      <c r="BL20" s="27">
        <v>74.452833892631602</v>
      </c>
      <c r="BM20" s="27">
        <v>162.37967453165501</v>
      </c>
      <c r="BN20" s="27">
        <v>16.3557611830147</v>
      </c>
      <c r="BO20" s="27">
        <v>9.6459541673418308</v>
      </c>
      <c r="BP20" s="27">
        <v>409.51356836808401</v>
      </c>
      <c r="BQ20" s="27">
        <v>29.4150833415131</v>
      </c>
      <c r="BR20" s="27">
        <v>76.1446566318766</v>
      </c>
      <c r="BS20" s="27">
        <v>212.947525685389</v>
      </c>
      <c r="BT20" s="27">
        <v>0.29638337925340402</v>
      </c>
      <c r="BU20" s="27">
        <v>1600.24230596758</v>
      </c>
      <c r="BV20" s="27">
        <v>568.53031572597297</v>
      </c>
      <c r="BW20" s="27">
        <v>7.9810652495885899</v>
      </c>
      <c r="BX20" s="27">
        <v>253.13170256267301</v>
      </c>
      <c r="BY20" s="27">
        <v>208.618848509131</v>
      </c>
      <c r="BZ20" s="27">
        <v>227.94260909119501</v>
      </c>
      <c r="CA20" s="27">
        <v>2526.6192462397398</v>
      </c>
      <c r="CB20" s="27">
        <v>121.857057749956</v>
      </c>
      <c r="CE20" s="36">
        <f t="shared" si="0"/>
        <v>4.3910955759262981E-4</v>
      </c>
      <c r="CF20" s="24">
        <f t="shared" si="1"/>
        <v>-3.1001860487791869E-3</v>
      </c>
      <c r="CG20" s="24">
        <f t="shared" si="2"/>
        <v>2.7216582646553697E-3</v>
      </c>
      <c r="CH20" s="24">
        <f t="shared" si="3"/>
        <v>1.4959318048569749E-3</v>
      </c>
      <c r="CI20" s="24">
        <f t="shared" si="4"/>
        <v>1.9548445192405913E-3</v>
      </c>
      <c r="CJ20" s="24">
        <f t="shared" si="5"/>
        <v>1.9081872975519453E-3</v>
      </c>
      <c r="CK20" s="24">
        <f t="shared" si="6"/>
        <v>2.1976540492368479E-3</v>
      </c>
      <c r="CL20" s="24">
        <f t="shared" si="7"/>
        <v>1.351860147941718E-3</v>
      </c>
      <c r="CM20" s="24">
        <f t="shared" si="8"/>
        <v>2.7516559207873205E-3</v>
      </c>
      <c r="CN20" s="77">
        <f t="shared" si="9"/>
        <v>-0.17572768969487698</v>
      </c>
      <c r="CO20" s="24">
        <f t="shared" si="10"/>
        <v>2.7462695137168984E-3</v>
      </c>
      <c r="CP20" s="77">
        <f t="shared" si="11"/>
        <v>-0.64236177164662334</v>
      </c>
      <c r="CQ20" s="86">
        <f t="shared" si="13"/>
        <v>-3.3351665787722455E-3</v>
      </c>
      <c r="CR20" s="86">
        <f t="shared" si="14"/>
        <v>-1.8893885571312493E-2</v>
      </c>
      <c r="CS20" s="77">
        <f t="shared" si="12"/>
        <v>0.58540802454017471</v>
      </c>
    </row>
    <row r="21" spans="1:97" x14ac:dyDescent="0.3">
      <c r="A21" s="29" t="s">
        <v>20</v>
      </c>
      <c r="B21" s="92">
        <v>12275.972511</v>
      </c>
      <c r="C21" s="92">
        <v>230.42159867000001</v>
      </c>
      <c r="D21" s="92">
        <v>12422.680323</v>
      </c>
      <c r="E21" s="92">
        <v>1451.7702240000001</v>
      </c>
      <c r="F21" s="92">
        <v>1201.442049</v>
      </c>
      <c r="G21" s="92">
        <v>10525.018448999999</v>
      </c>
      <c r="H21" s="92">
        <v>3206.2102288999999</v>
      </c>
      <c r="I21" s="94">
        <v>60.495094797999997</v>
      </c>
      <c r="J21" s="94">
        <v>29.684854072</v>
      </c>
      <c r="K21" s="92">
        <v>0.63045204340000005</v>
      </c>
      <c r="L21" s="94">
        <v>181.0198389</v>
      </c>
      <c r="M21" s="92">
        <v>45.078844140000001</v>
      </c>
      <c r="N21" s="94">
        <v>44.698077497</v>
      </c>
      <c r="O21" s="96">
        <v>32.816160807999999</v>
      </c>
      <c r="P21" s="96">
        <v>21.265665597999998</v>
      </c>
      <c r="Q21" s="94">
        <v>10.071421987000001</v>
      </c>
      <c r="R21" s="27"/>
      <c r="S21" s="29" t="s">
        <v>20</v>
      </c>
      <c r="T21" s="27">
        <v>45.418921342879599</v>
      </c>
      <c r="U21" s="100">
        <v>32.2471561243335</v>
      </c>
      <c r="V21" s="27">
        <v>80.059523272450704</v>
      </c>
      <c r="W21" s="27">
        <v>79.601070194871895</v>
      </c>
      <c r="X21" s="27">
        <v>129.41491741492001</v>
      </c>
      <c r="Y21" s="27">
        <v>72.1472044348222</v>
      </c>
      <c r="Z21" s="100">
        <v>20.865793985116301</v>
      </c>
      <c r="AA21" s="27">
        <v>481.12199005428602</v>
      </c>
      <c r="AB21" s="27">
        <v>0.63217349185866401</v>
      </c>
      <c r="AC21" s="27">
        <v>12139.326839839699</v>
      </c>
      <c r="AD21" s="27">
        <v>240.678453198526</v>
      </c>
      <c r="AE21" s="27">
        <v>53.617944055527701</v>
      </c>
      <c r="AF21" s="27">
        <v>65.099682748952802</v>
      </c>
      <c r="AG21" s="27">
        <v>18.770643170306101</v>
      </c>
      <c r="AH21" s="27">
        <v>220.448116438971</v>
      </c>
      <c r="AI21" s="27">
        <v>220.448116438971</v>
      </c>
      <c r="AJ21" s="27">
        <v>45.1999944883758</v>
      </c>
      <c r="AK21" s="27">
        <v>35.693416183790298</v>
      </c>
      <c r="AL21" s="27">
        <v>107.194978194965</v>
      </c>
      <c r="AM21" s="27">
        <v>3.4061452082631201</v>
      </c>
      <c r="AN21" s="27">
        <v>30.617563798280301</v>
      </c>
      <c r="AO21" s="27">
        <v>116.51510402535401</v>
      </c>
      <c r="AP21" s="27">
        <v>10.479896390483001</v>
      </c>
      <c r="AQ21" s="27">
        <v>230.790865947079</v>
      </c>
      <c r="AR21" s="27">
        <v>0</v>
      </c>
      <c r="AS21" s="27">
        <v>11121.556853276799</v>
      </c>
      <c r="AT21" s="27">
        <v>1200.03364103903</v>
      </c>
      <c r="AU21" s="27">
        <v>12357.2839104997</v>
      </c>
      <c r="AV21" s="27">
        <v>4.0475210230758698</v>
      </c>
      <c r="AW21" s="27">
        <v>161.516740949244</v>
      </c>
      <c r="AX21" s="27">
        <v>14.703110128060001</v>
      </c>
      <c r="AY21" s="27">
        <v>1173.7827725770501</v>
      </c>
      <c r="AZ21" s="27">
        <v>67.128144823051599</v>
      </c>
      <c r="BA21" s="27">
        <v>16.684629124390302</v>
      </c>
      <c r="BB21" s="27">
        <v>211.85008168124401</v>
      </c>
      <c r="BC21" s="27">
        <v>9.78648207421862</v>
      </c>
      <c r="BD21" s="27">
        <v>11.934336535326199</v>
      </c>
      <c r="BE21" s="27">
        <v>18.3245341950098</v>
      </c>
      <c r="BF21" s="27">
        <v>1450.7497831691001</v>
      </c>
      <c r="BG21" s="27">
        <v>1200.06481225578</v>
      </c>
      <c r="BH21" s="27">
        <v>250.68497091331901</v>
      </c>
      <c r="BI21" s="27">
        <v>2.66242968325093</v>
      </c>
      <c r="BJ21" s="27">
        <v>0.32694343615330601</v>
      </c>
      <c r="BK21" s="27">
        <v>294.20509036965899</v>
      </c>
      <c r="BL21" s="27">
        <v>56.573024920873799</v>
      </c>
      <c r="BM21" s="27">
        <v>65.020635490004693</v>
      </c>
      <c r="BN21" s="27">
        <v>12.3987114769845</v>
      </c>
      <c r="BO21" s="27">
        <v>11.8911262725904</v>
      </c>
      <c r="BP21" s="27">
        <v>178.13505412898101</v>
      </c>
      <c r="BQ21" s="27">
        <v>45.735847264557499</v>
      </c>
      <c r="BR21" s="27">
        <v>34.199906108929902</v>
      </c>
      <c r="BS21" s="27">
        <v>191.451590935697</v>
      </c>
      <c r="BT21" s="27">
        <v>2.7889808713569901</v>
      </c>
      <c r="BU21" s="27">
        <v>10543.339912690701</v>
      </c>
      <c r="BV21" s="27">
        <v>663.59425569089103</v>
      </c>
      <c r="BW21" s="27">
        <v>204.56858987045501</v>
      </c>
      <c r="BX21" s="27">
        <v>65.921976396661293</v>
      </c>
      <c r="BY21" s="27">
        <v>285.86650554352701</v>
      </c>
      <c r="BZ21" s="27">
        <v>187.05174959355799</v>
      </c>
      <c r="CA21" s="27">
        <v>3183.7691767390302</v>
      </c>
      <c r="CB21" s="27">
        <v>86.590137415581296</v>
      </c>
      <c r="CE21" s="36">
        <f t="shared" si="0"/>
        <v>2.8884515757918632E-3</v>
      </c>
      <c r="CF21" s="24">
        <f t="shared" si="1"/>
        <v>-1.113114834998676E-2</v>
      </c>
      <c r="CG21" s="24">
        <f t="shared" si="2"/>
        <v>1.6025723248619529E-3</v>
      </c>
      <c r="CH21" s="24">
        <f t="shared" si="3"/>
        <v>-5.2642755669420243E-3</v>
      </c>
      <c r="CI21" s="24">
        <f t="shared" si="4"/>
        <v>-7.0289417294182137E-4</v>
      </c>
      <c r="CJ21" s="24">
        <f t="shared" si="5"/>
        <v>-1.1463197458140566E-3</v>
      </c>
      <c r="CK21" s="24">
        <f t="shared" si="6"/>
        <v>1.7407535938753795E-3</v>
      </c>
      <c r="CL21" s="24">
        <f t="shared" si="7"/>
        <v>-6.9992453890551478E-3</v>
      </c>
      <c r="CM21" s="24">
        <f t="shared" si="8"/>
        <v>2.7304986583598949E-3</v>
      </c>
      <c r="CN21" s="77">
        <f t="shared" si="9"/>
        <v>0.21781191375798425</v>
      </c>
      <c r="CO21" s="24">
        <f t="shared" si="10"/>
        <v>2.6875211795481368E-3</v>
      </c>
      <c r="CP21" s="77">
        <f t="shared" si="11"/>
        <v>1.606713991964736</v>
      </c>
      <c r="CQ21" s="86">
        <f t="shared" si="13"/>
        <v>-1.7339160634774368E-2</v>
      </c>
      <c r="CR21" s="86">
        <f t="shared" si="14"/>
        <v>-1.8803625545644999E-2</v>
      </c>
      <c r="CS21" s="77">
        <f t="shared" si="12"/>
        <v>4.0557768705377542E-2</v>
      </c>
    </row>
    <row r="22" spans="1:97" x14ac:dyDescent="0.3">
      <c r="A22" s="29" t="s">
        <v>21</v>
      </c>
      <c r="B22" s="92">
        <v>10680.416606000001</v>
      </c>
      <c r="C22" s="92">
        <v>198.92826221999999</v>
      </c>
      <c r="D22" s="92">
        <v>7145.7023958999998</v>
      </c>
      <c r="E22" s="92">
        <v>1165.0802103000001</v>
      </c>
      <c r="F22" s="92">
        <v>961.77856778</v>
      </c>
      <c r="G22" s="92">
        <v>1424.3614147000001</v>
      </c>
      <c r="H22" s="92">
        <v>3320.8996296</v>
      </c>
      <c r="I22" s="94">
        <v>26.542508288000001</v>
      </c>
      <c r="J22" s="94">
        <v>13.852041125</v>
      </c>
      <c r="K22" s="92">
        <v>1.2765394000000001</v>
      </c>
      <c r="L22" s="94">
        <v>111.55175826999999</v>
      </c>
      <c r="M22" s="92">
        <v>8.2640999999999991</v>
      </c>
      <c r="N22" s="94">
        <v>47.362613789999997</v>
      </c>
      <c r="O22" s="96">
        <v>14.8408499</v>
      </c>
      <c r="P22" s="96">
        <v>10.152385912</v>
      </c>
      <c r="Q22" s="94">
        <v>8.1133552134000002</v>
      </c>
      <c r="R22" s="27"/>
      <c r="S22" s="29" t="s">
        <v>129</v>
      </c>
      <c r="T22" s="27">
        <v>117.985747682512</v>
      </c>
      <c r="U22" s="100">
        <v>14.576615489060901</v>
      </c>
      <c r="V22" s="27">
        <v>42.539853960524503</v>
      </c>
      <c r="W22" s="27">
        <v>40.805476315441098</v>
      </c>
      <c r="X22" s="27">
        <v>68.122620188495205</v>
      </c>
      <c r="Y22" s="27">
        <v>109.50240667726899</v>
      </c>
      <c r="Z22" s="100">
        <v>9.9605827366557502</v>
      </c>
      <c r="AA22" s="27">
        <v>6112.4673199033996</v>
      </c>
      <c r="AB22" s="27">
        <v>1.2800289082182701</v>
      </c>
      <c r="AC22" s="27">
        <v>10533.4293891543</v>
      </c>
      <c r="AD22" s="27">
        <v>184.20439526881299</v>
      </c>
      <c r="AE22" s="27">
        <v>81.593287807097298</v>
      </c>
      <c r="AF22" s="27">
        <v>35.235368557562097</v>
      </c>
      <c r="AG22" s="27">
        <v>47.8959431095318</v>
      </c>
      <c r="AH22" s="27">
        <v>185.97269139125899</v>
      </c>
      <c r="AI22" s="27">
        <v>185.97269139125899</v>
      </c>
      <c r="AJ22" s="27">
        <v>8.2436913440147297</v>
      </c>
      <c r="AK22" s="27">
        <v>20.816086484013699</v>
      </c>
      <c r="AL22" s="27">
        <v>103.250641354365</v>
      </c>
      <c r="AM22" s="27">
        <v>1.25455273563458</v>
      </c>
      <c r="AN22" s="27">
        <v>56.911756253736598</v>
      </c>
      <c r="AO22" s="27">
        <v>42.808842458067502</v>
      </c>
      <c r="AP22" s="27">
        <v>4.7582503509861196</v>
      </c>
      <c r="AQ22" s="27">
        <v>199.28696114116701</v>
      </c>
      <c r="AR22" s="27">
        <v>0</v>
      </c>
      <c r="AS22" s="27">
        <v>6396.8454882962096</v>
      </c>
      <c r="AT22" s="27">
        <v>689.94337018358999</v>
      </c>
      <c r="AU22" s="27">
        <v>7107.6049449638103</v>
      </c>
      <c r="AV22" s="27">
        <v>6.9696195640485801</v>
      </c>
      <c r="AW22" s="27">
        <v>128.28328313656999</v>
      </c>
      <c r="AX22" s="27">
        <v>10.356904022564301</v>
      </c>
      <c r="AY22" s="27">
        <v>1378.80957549761</v>
      </c>
      <c r="AZ22" s="27">
        <v>14.5755901551502</v>
      </c>
      <c r="BA22" s="27">
        <v>10.9489977980235</v>
      </c>
      <c r="BB22" s="27">
        <v>164.171137640062</v>
      </c>
      <c r="BC22" s="27">
        <v>9.1084710694070097</v>
      </c>
      <c r="BD22" s="27">
        <v>6.3587505900119696</v>
      </c>
      <c r="BE22" s="27">
        <v>4.2079555828193804</v>
      </c>
      <c r="BF22" s="27">
        <v>1164.0506155702301</v>
      </c>
      <c r="BG22" s="27">
        <v>960.86450709180804</v>
      </c>
      <c r="BH22" s="27">
        <v>203.18610847842501</v>
      </c>
      <c r="BI22" s="27">
        <v>0.59469439959875903</v>
      </c>
      <c r="BJ22" s="27">
        <v>0.183947380279391</v>
      </c>
      <c r="BK22" s="27">
        <v>301.56468972370601</v>
      </c>
      <c r="BL22" s="27">
        <v>11.1100089838787</v>
      </c>
      <c r="BM22" s="27">
        <v>75.868469000259097</v>
      </c>
      <c r="BN22" s="27">
        <v>14.4330395999415</v>
      </c>
      <c r="BO22" s="27">
        <v>8.9856765335626108</v>
      </c>
      <c r="BP22" s="27">
        <v>201.422864906276</v>
      </c>
      <c r="BQ22" s="27">
        <v>80.221708475028194</v>
      </c>
      <c r="BR22" s="27">
        <v>25.258739419236399</v>
      </c>
      <c r="BS22" s="27">
        <v>91.025669833606202</v>
      </c>
      <c r="BT22" s="27">
        <v>10.688900453424599</v>
      </c>
      <c r="BU22" s="27">
        <v>1421.6388114706399</v>
      </c>
      <c r="BV22" s="27">
        <v>880.72344803151395</v>
      </c>
      <c r="BW22" s="27">
        <v>6.9277975860226801</v>
      </c>
      <c r="BX22" s="27">
        <v>19.882084853836002</v>
      </c>
      <c r="BY22" s="27">
        <v>376.78433328981299</v>
      </c>
      <c r="BZ22" s="27">
        <v>194.11693336126501</v>
      </c>
      <c r="CA22" s="27">
        <v>3313.7506204357401</v>
      </c>
      <c r="CB22" s="27">
        <v>176.12333408839999</v>
      </c>
      <c r="CE22" s="36">
        <f t="shared" si="0"/>
        <v>2.9287061739078813E-3</v>
      </c>
      <c r="CF22" s="24">
        <f t="shared" si="1"/>
        <v>-1.3762311178304279E-2</v>
      </c>
      <c r="CG22" s="24">
        <f t="shared" si="2"/>
        <v>1.8031571641153939E-3</v>
      </c>
      <c r="CH22" s="24">
        <f t="shared" si="3"/>
        <v>-5.3315193980158927E-3</v>
      </c>
      <c r="CI22" s="24">
        <f t="shared" si="4"/>
        <v>-8.8371145666003826E-4</v>
      </c>
      <c r="CJ22" s="24">
        <f t="shared" si="5"/>
        <v>-9.5038579441609214E-4</v>
      </c>
      <c r="CK22" s="24">
        <f t="shared" si="6"/>
        <v>-1.9114553379934202E-3</v>
      </c>
      <c r="CL22" s="24">
        <f t="shared" si="7"/>
        <v>-2.15273268139123E-3</v>
      </c>
      <c r="CM22" s="24">
        <f t="shared" si="8"/>
        <v>2.7335687549244368E-3</v>
      </c>
      <c r="CN22" s="77">
        <f t="shared" si="9"/>
        <v>0.66714262756065656</v>
      </c>
      <c r="CO22" s="24">
        <f t="shared" si="10"/>
        <v>-2.469555787716681E-3</v>
      </c>
      <c r="CP22" s="77">
        <f t="shared" si="11"/>
        <v>-9.6146959965582909E-2</v>
      </c>
      <c r="CQ22" s="86">
        <f t="shared" si="13"/>
        <v>-1.7804533616305879E-2</v>
      </c>
      <c r="CR22" s="86">
        <f t="shared" si="14"/>
        <v>-1.8892423614191068E-2</v>
      </c>
      <c r="CS22" s="77">
        <f t="shared" si="12"/>
        <v>-0.41352865419630547</v>
      </c>
    </row>
    <row r="23" spans="1:97" x14ac:dyDescent="0.3">
      <c r="A23" s="29" t="s">
        <v>22</v>
      </c>
      <c r="B23" s="92">
        <v>71574.159140999996</v>
      </c>
      <c r="C23" s="92">
        <v>650.17888258000005</v>
      </c>
      <c r="D23" s="92">
        <v>46754.740414</v>
      </c>
      <c r="E23" s="92">
        <v>10373.456021</v>
      </c>
      <c r="F23" s="92">
        <v>7413.8823796999995</v>
      </c>
      <c r="G23" s="92">
        <v>13355.805383999999</v>
      </c>
      <c r="H23" s="92">
        <v>23579.832913999999</v>
      </c>
      <c r="I23" s="94">
        <v>77.897829001999995</v>
      </c>
      <c r="J23" s="94">
        <v>37.599812192999998</v>
      </c>
      <c r="K23" s="92">
        <v>8.902645175</v>
      </c>
      <c r="L23" s="94">
        <v>287.28523717000002</v>
      </c>
      <c r="M23" s="92">
        <v>429.78186195000001</v>
      </c>
      <c r="N23" s="94">
        <v>458.98900245999999</v>
      </c>
      <c r="O23" s="96">
        <v>44.448634869000003</v>
      </c>
      <c r="P23" s="96">
        <v>15.419771217999999</v>
      </c>
      <c r="Q23" s="94">
        <v>16.382032708000001</v>
      </c>
      <c r="R23" s="27"/>
      <c r="S23" s="29" t="s">
        <v>22</v>
      </c>
      <c r="T23" s="27">
        <v>990.94251756904896</v>
      </c>
      <c r="U23" s="100">
        <v>44.177593586612701</v>
      </c>
      <c r="V23" s="27">
        <v>166.85594562694101</v>
      </c>
      <c r="W23" s="27">
        <v>92.385464131501806</v>
      </c>
      <c r="X23" s="27">
        <v>199.246844343367</v>
      </c>
      <c r="Y23" s="27">
        <v>615.10395037665205</v>
      </c>
      <c r="Z23" s="100">
        <v>15.178936866060299</v>
      </c>
      <c r="AA23" s="27">
        <v>6633.8909656798696</v>
      </c>
      <c r="AB23" s="27">
        <v>8.9272209255688999</v>
      </c>
      <c r="AC23" s="27">
        <v>71537.464176096299</v>
      </c>
      <c r="AD23" s="27">
        <v>470.29748649833903</v>
      </c>
      <c r="AE23" s="27">
        <v>515.21156198232904</v>
      </c>
      <c r="AF23" s="27">
        <v>97.260706871931404</v>
      </c>
      <c r="AG23" s="27">
        <v>411.46923971435501</v>
      </c>
      <c r="AH23" s="27">
        <v>378.62486970252297</v>
      </c>
      <c r="AI23" s="27">
        <v>378.62486970252297</v>
      </c>
      <c r="AJ23" s="27">
        <v>430.88552996954797</v>
      </c>
      <c r="AK23" s="27">
        <v>25.714638811117201</v>
      </c>
      <c r="AL23" s="27">
        <v>933.12371007540003</v>
      </c>
      <c r="AM23" s="27">
        <v>14.5532590057701</v>
      </c>
      <c r="AN23" s="27">
        <v>588.08815545683797</v>
      </c>
      <c r="AO23" s="27">
        <v>287.06328960122698</v>
      </c>
      <c r="AP23" s="27">
        <v>14.1109143597404</v>
      </c>
      <c r="AQ23" s="27">
        <v>651.67902473541801</v>
      </c>
      <c r="AR23" s="27">
        <v>0</v>
      </c>
      <c r="AS23" s="27">
        <v>42124.121589199203</v>
      </c>
      <c r="AT23" s="27">
        <v>4654.72262980907</v>
      </c>
      <c r="AU23" s="27">
        <v>46804.5588578194</v>
      </c>
      <c r="AV23" s="27">
        <v>19.284945492558801</v>
      </c>
      <c r="AW23" s="27">
        <v>650.65131522191598</v>
      </c>
      <c r="AX23" s="27">
        <v>92.830971767268906</v>
      </c>
      <c r="AY23" s="27">
        <v>8759.4568166989702</v>
      </c>
      <c r="AZ23" s="27">
        <v>197.09196642429001</v>
      </c>
      <c r="BA23" s="27">
        <v>177.590207100111</v>
      </c>
      <c r="BB23" s="27">
        <v>443.34828800630498</v>
      </c>
      <c r="BC23" s="27">
        <v>128.85617130663601</v>
      </c>
      <c r="BD23" s="27">
        <v>71.186363717290305</v>
      </c>
      <c r="BE23" s="27">
        <v>147.34511837691699</v>
      </c>
      <c r="BF23" s="27">
        <v>10386.050996243801</v>
      </c>
      <c r="BG23" s="27">
        <v>7423.4956330964596</v>
      </c>
      <c r="BH23" s="27">
        <v>2962.5553631474199</v>
      </c>
      <c r="BI23" s="27">
        <v>11.540283535629399</v>
      </c>
      <c r="BJ23" s="27">
        <v>11.7750834576147</v>
      </c>
      <c r="BK23" s="27">
        <v>2567.3349298508001</v>
      </c>
      <c r="BL23" s="27">
        <v>255.68722548863201</v>
      </c>
      <c r="BM23" s="27">
        <v>528.93720437055299</v>
      </c>
      <c r="BN23" s="27">
        <v>78.935326882823603</v>
      </c>
      <c r="BO23" s="27">
        <v>74.883073302567794</v>
      </c>
      <c r="BP23" s="27">
        <v>1346.55948728616</v>
      </c>
      <c r="BQ23" s="27">
        <v>482.988185942916</v>
      </c>
      <c r="BR23" s="27">
        <v>300.86616267716499</v>
      </c>
      <c r="BS23" s="27">
        <v>959.87999576182199</v>
      </c>
      <c r="BT23" s="27">
        <v>28.847773783865399</v>
      </c>
      <c r="BU23" s="27">
        <v>13380.0455085993</v>
      </c>
      <c r="BV23" s="27">
        <v>5684.7643983072703</v>
      </c>
      <c r="BW23" s="27">
        <v>36.1896529126928</v>
      </c>
      <c r="BX23" s="27">
        <v>394.49378692954298</v>
      </c>
      <c r="BY23" s="27">
        <v>4064.4475980315201</v>
      </c>
      <c r="BZ23" s="27">
        <v>1546.91122414603</v>
      </c>
      <c r="CA23" s="27">
        <v>23599.0085589378</v>
      </c>
      <c r="CB23" s="27">
        <v>2846.5204440480402</v>
      </c>
      <c r="CE23" s="36">
        <f t="shared" si="0"/>
        <v>5.4940457593526039E-4</v>
      </c>
      <c r="CF23" s="24">
        <f t="shared" si="1"/>
        <v>-5.126845406791202E-4</v>
      </c>
      <c r="CG23" s="24">
        <f t="shared" si="2"/>
        <v>2.3072760368118834E-3</v>
      </c>
      <c r="CH23" s="24">
        <f t="shared" si="3"/>
        <v>1.0655271182830244E-3</v>
      </c>
      <c r="CI23" s="24">
        <f t="shared" si="4"/>
        <v>1.2141542045682467E-3</v>
      </c>
      <c r="CJ23" s="24">
        <f t="shared" si="5"/>
        <v>1.2966557741436804E-3</v>
      </c>
      <c r="CK23" s="24">
        <f t="shared" si="6"/>
        <v>1.8149504206118302E-3</v>
      </c>
      <c r="CL23" s="24">
        <f t="shared" si="7"/>
        <v>8.1322225682166371E-4</v>
      </c>
      <c r="CM23" s="24">
        <f t="shared" si="8"/>
        <v>2.7604998386223942E-3</v>
      </c>
      <c r="CN23" s="77">
        <f t="shared" si="9"/>
        <v>0.31794057165030398</v>
      </c>
      <c r="CO23" s="24">
        <f t="shared" si="10"/>
        <v>2.5679725396982114E-3</v>
      </c>
      <c r="CP23" s="77">
        <f t="shared" si="11"/>
        <v>-0.37457479795227994</v>
      </c>
      <c r="CQ23" s="86">
        <f t="shared" si="13"/>
        <v>-6.0978539202861965E-3</v>
      </c>
      <c r="CR23" s="86">
        <f t="shared" si="14"/>
        <v>-1.56185424890459E-2</v>
      </c>
      <c r="CS23" s="77">
        <f t="shared" si="12"/>
        <v>-0.13863470966887537</v>
      </c>
    </row>
    <row r="24" spans="1:97" x14ac:dyDescent="0.3">
      <c r="A24" s="29" t="s">
        <v>23</v>
      </c>
      <c r="B24" s="92">
        <v>24495.850148000001</v>
      </c>
      <c r="C24" s="92">
        <v>604.74834389</v>
      </c>
      <c r="D24" s="92">
        <v>35683.380286</v>
      </c>
      <c r="E24" s="92">
        <v>15236.789698</v>
      </c>
      <c r="F24" s="92">
        <v>9174.2216895000001</v>
      </c>
      <c r="G24" s="92">
        <v>9539.5764099999997</v>
      </c>
      <c r="H24" s="92">
        <v>19052.791177999999</v>
      </c>
      <c r="I24" s="94">
        <v>110.09235732</v>
      </c>
      <c r="J24" s="94">
        <v>43.167349813000001</v>
      </c>
      <c r="K24" s="92">
        <v>39.87961</v>
      </c>
      <c r="L24" s="94">
        <v>102.63808451</v>
      </c>
      <c r="M24" s="92">
        <v>104.70822645</v>
      </c>
      <c r="N24" s="94">
        <v>248.93499064</v>
      </c>
      <c r="O24" s="96">
        <v>43.351325084000003</v>
      </c>
      <c r="P24" s="96">
        <v>8.9772710994999994</v>
      </c>
      <c r="Q24" s="94">
        <v>13.804319422000001</v>
      </c>
      <c r="R24" s="27"/>
      <c r="S24" s="29" t="s">
        <v>23</v>
      </c>
      <c r="T24" s="27">
        <v>540.60247104579696</v>
      </c>
      <c r="U24" s="100">
        <v>43.192108335354703</v>
      </c>
      <c r="V24" s="27">
        <v>109.27670857122</v>
      </c>
      <c r="W24" s="27">
        <v>84.771436126066902</v>
      </c>
      <c r="X24" s="27">
        <v>137.20198505264901</v>
      </c>
      <c r="Y24" s="27">
        <v>432.19311958485901</v>
      </c>
      <c r="Z24" s="100">
        <v>8.8060439219904207</v>
      </c>
      <c r="AA24" s="27">
        <v>20197.947976358701</v>
      </c>
      <c r="AB24" s="27">
        <v>39.989073233867202</v>
      </c>
      <c r="AC24" s="27">
        <v>24359.125617950001</v>
      </c>
      <c r="AD24" s="27">
        <v>667.12109218807996</v>
      </c>
      <c r="AE24" s="27">
        <v>329.81161531912301</v>
      </c>
      <c r="AF24" s="27">
        <v>80.074774726628704</v>
      </c>
      <c r="AG24" s="27">
        <v>859.64907698715399</v>
      </c>
      <c r="AH24" s="27">
        <v>350.08235414677398</v>
      </c>
      <c r="AI24" s="27">
        <v>350.08235414677398</v>
      </c>
      <c r="AJ24" s="27">
        <v>104.900946047259</v>
      </c>
      <c r="AK24" s="27">
        <v>20.3779191449417</v>
      </c>
      <c r="AL24" s="27">
        <v>309.14171608466302</v>
      </c>
      <c r="AM24" s="27">
        <v>13.9589889104465</v>
      </c>
      <c r="AN24" s="27">
        <v>368.15829402874101</v>
      </c>
      <c r="AO24" s="27">
        <v>193.671127877251</v>
      </c>
      <c r="AP24" s="27">
        <v>16.817716927360301</v>
      </c>
      <c r="AQ24" s="27">
        <v>605.84812857198904</v>
      </c>
      <c r="AR24" s="27">
        <v>0</v>
      </c>
      <c r="AS24" s="27">
        <v>32147.059391844901</v>
      </c>
      <c r="AT24" s="27">
        <v>3551.5209764830702</v>
      </c>
      <c r="AU24" s="27">
        <v>35718.958287472902</v>
      </c>
      <c r="AV24" s="27">
        <v>22.378908302568501</v>
      </c>
      <c r="AW24" s="27">
        <v>596.777407979332</v>
      </c>
      <c r="AX24" s="27">
        <v>179.44469462629999</v>
      </c>
      <c r="AY24" s="27">
        <v>8996.1424717199698</v>
      </c>
      <c r="AZ24" s="27">
        <v>178.84476364556201</v>
      </c>
      <c r="BA24" s="27">
        <v>88.670387440830595</v>
      </c>
      <c r="BB24" s="27">
        <v>426.48837327336702</v>
      </c>
      <c r="BC24" s="27">
        <v>154.577126190732</v>
      </c>
      <c r="BD24" s="27">
        <v>57.473749034805401</v>
      </c>
      <c r="BE24" s="27">
        <v>88.725040340835804</v>
      </c>
      <c r="BF24" s="27">
        <v>15266.944599545101</v>
      </c>
      <c r="BG24" s="27">
        <v>9192.2504149454999</v>
      </c>
      <c r="BH24" s="27">
        <v>6074.6941845996098</v>
      </c>
      <c r="BI24" s="27">
        <v>16.1266485198719</v>
      </c>
      <c r="BJ24" s="27">
        <v>7.4004042816404496</v>
      </c>
      <c r="BK24" s="27">
        <v>4195.94916625109</v>
      </c>
      <c r="BL24" s="27">
        <v>80.662464798249601</v>
      </c>
      <c r="BM24" s="27">
        <v>645.63497889868097</v>
      </c>
      <c r="BN24" s="27">
        <v>87.346454778467503</v>
      </c>
      <c r="BO24" s="27">
        <v>54.407939761900799</v>
      </c>
      <c r="BP24" s="27">
        <v>1632.9631742533199</v>
      </c>
      <c r="BQ24" s="27">
        <v>301.06356726494499</v>
      </c>
      <c r="BR24" s="27">
        <v>555.997602674978</v>
      </c>
      <c r="BS24" s="27">
        <v>575.51998397658599</v>
      </c>
      <c r="BT24" s="27">
        <v>166.017462198277</v>
      </c>
      <c r="BU24" s="27">
        <v>9558.1990454039696</v>
      </c>
      <c r="BV24" s="27">
        <v>5061.4456803371504</v>
      </c>
      <c r="BW24" s="27">
        <v>78.604682205141202</v>
      </c>
      <c r="BX24" s="27">
        <v>276.63390021538697</v>
      </c>
      <c r="BY24" s="27">
        <v>2249.8976201819701</v>
      </c>
      <c r="BZ24" s="27">
        <v>1634.06934541688</v>
      </c>
      <c r="CA24" s="27">
        <v>19084.653759012701</v>
      </c>
      <c r="CB24" s="27">
        <v>1240.6551155433201</v>
      </c>
      <c r="CE24" s="36">
        <f t="shared" si="0"/>
        <v>5.7050709544596368E-4</v>
      </c>
      <c r="CF24" s="24">
        <f t="shared" si="1"/>
        <v>-5.5815384738203489E-3</v>
      </c>
      <c r="CG24" s="24">
        <f t="shared" si="2"/>
        <v>1.8185823791012805E-3</v>
      </c>
      <c r="CH24" s="24">
        <f t="shared" si="3"/>
        <v>9.9704683770839952E-4</v>
      </c>
      <c r="CI24" s="24">
        <f t="shared" si="4"/>
        <v>1.979084974117497E-3</v>
      </c>
      <c r="CJ24" s="24">
        <f t="shared" si="5"/>
        <v>1.9651504024732484E-3</v>
      </c>
      <c r="CK24" s="24">
        <f t="shared" si="6"/>
        <v>1.9521448965436801E-3</v>
      </c>
      <c r="CL24" s="24">
        <f t="shared" si="7"/>
        <v>1.6723314035737033E-3</v>
      </c>
      <c r="CM24" s="24">
        <f t="shared" si="8"/>
        <v>2.7448421352967794E-3</v>
      </c>
      <c r="CN24" s="77">
        <f t="shared" si="9"/>
        <v>2.4108426303753316</v>
      </c>
      <c r="CO24" s="24">
        <f t="shared" si="10"/>
        <v>1.8405392182917629E-3</v>
      </c>
      <c r="CP24" s="77">
        <f t="shared" si="11"/>
        <v>-0.22200118440829969</v>
      </c>
      <c r="CQ24" s="86">
        <f t="shared" si="13"/>
        <v>-3.6727077739098371E-3</v>
      </c>
      <c r="CR24" s="86">
        <f t="shared" si="14"/>
        <v>-1.9073410573410814E-2</v>
      </c>
      <c r="CS24" s="77">
        <f t="shared" si="12"/>
        <v>0.21829381175850196</v>
      </c>
    </row>
    <row r="25" spans="1:97" x14ac:dyDescent="0.3">
      <c r="A25" s="29" t="s">
        <v>24</v>
      </c>
      <c r="B25" s="92">
        <v>31783.299303</v>
      </c>
      <c r="C25" s="92">
        <v>2049.3776023</v>
      </c>
      <c r="D25" s="92">
        <v>17188.650538000002</v>
      </c>
      <c r="E25" s="92">
        <v>9111.6745351000009</v>
      </c>
      <c r="F25" s="92">
        <v>7786.3070440000001</v>
      </c>
      <c r="G25" s="92">
        <v>11259.028845999999</v>
      </c>
      <c r="H25" s="92">
        <v>24568.618496999999</v>
      </c>
      <c r="I25" s="94">
        <v>262.41202823999998</v>
      </c>
      <c r="J25" s="94">
        <v>81.669638332000005</v>
      </c>
      <c r="K25" s="92">
        <v>27.486546300000001</v>
      </c>
      <c r="L25" s="94">
        <v>478.23387479000002</v>
      </c>
      <c r="M25" s="92">
        <v>187.8733</v>
      </c>
      <c r="N25" s="94">
        <v>3713.3310031000001</v>
      </c>
      <c r="O25" s="96">
        <v>82.893022078000001</v>
      </c>
      <c r="P25" s="96">
        <v>35.177308646</v>
      </c>
      <c r="Q25" s="94">
        <v>43.09287424</v>
      </c>
      <c r="R25" s="27"/>
      <c r="S25" s="29" t="s">
        <v>24</v>
      </c>
      <c r="T25" s="27">
        <v>400.43657570698502</v>
      </c>
      <c r="U25" s="100">
        <v>82.012589784255496</v>
      </c>
      <c r="V25" s="27">
        <v>415.20062760589599</v>
      </c>
      <c r="W25" s="27">
        <v>399.03517501507099</v>
      </c>
      <c r="X25" s="27">
        <v>288.82126970309099</v>
      </c>
      <c r="Y25" s="27">
        <v>918.25214321354895</v>
      </c>
      <c r="Z25" s="100">
        <v>34.502872734943097</v>
      </c>
      <c r="AA25" s="27">
        <v>6413.3904347569596</v>
      </c>
      <c r="AB25" s="27">
        <v>27.563002567545801</v>
      </c>
      <c r="AC25" s="27">
        <v>31686.270666455399</v>
      </c>
      <c r="AD25" s="27">
        <v>864.74251350152701</v>
      </c>
      <c r="AE25" s="27">
        <v>316.95619477936702</v>
      </c>
      <c r="AF25" s="27">
        <v>140.514194305145</v>
      </c>
      <c r="AG25" s="27">
        <v>540.30162201165297</v>
      </c>
      <c r="AH25" s="27">
        <v>552.766829989337</v>
      </c>
      <c r="AI25" s="27">
        <v>552.766829989337</v>
      </c>
      <c r="AJ25" s="27">
        <v>188.378934675317</v>
      </c>
      <c r="AK25" s="27">
        <v>31.845457377382399</v>
      </c>
      <c r="AL25" s="27">
        <v>612.09314781426895</v>
      </c>
      <c r="AM25" s="27">
        <v>17.008514187736299</v>
      </c>
      <c r="AN25" s="27">
        <v>182.06901471189099</v>
      </c>
      <c r="AO25" s="27">
        <v>1597.7381755429101</v>
      </c>
      <c r="AP25" s="27">
        <v>42.4038910287451</v>
      </c>
      <c r="AQ25" s="27">
        <v>2054.9777151399098</v>
      </c>
      <c r="AR25" s="27">
        <v>0</v>
      </c>
      <c r="AS25" s="27">
        <v>15428.541571348</v>
      </c>
      <c r="AT25" s="27">
        <v>1682.43630346951</v>
      </c>
      <c r="AU25" s="27">
        <v>17142.823332194901</v>
      </c>
      <c r="AV25" s="27">
        <v>36.003600569283698</v>
      </c>
      <c r="AW25" s="27">
        <v>688.14216663922798</v>
      </c>
      <c r="AX25" s="27">
        <v>35.554610481862802</v>
      </c>
      <c r="AY25" s="27">
        <v>7350.4809256636199</v>
      </c>
      <c r="AZ25" s="27">
        <v>65.378471142968095</v>
      </c>
      <c r="BA25" s="27">
        <v>65.565665991881701</v>
      </c>
      <c r="BB25" s="27">
        <v>466.591782998947</v>
      </c>
      <c r="BC25" s="27">
        <v>58.460338703055001</v>
      </c>
      <c r="BD25" s="27">
        <v>66.423113268627603</v>
      </c>
      <c r="BE25" s="27">
        <v>179.89429102122901</v>
      </c>
      <c r="BF25" s="27">
        <v>9127.5335565416099</v>
      </c>
      <c r="BG25" s="27">
        <v>7799.3534775103299</v>
      </c>
      <c r="BH25" s="27">
        <v>1328.18007903127</v>
      </c>
      <c r="BI25" s="27">
        <v>8.6189363886087094</v>
      </c>
      <c r="BJ25" s="27">
        <v>4.79974192129096</v>
      </c>
      <c r="BK25" s="27">
        <v>2755.1259239922401</v>
      </c>
      <c r="BL25" s="27">
        <v>207.021394512858</v>
      </c>
      <c r="BM25" s="27">
        <v>724.55711684148298</v>
      </c>
      <c r="BN25" s="27">
        <v>59.335276378376598</v>
      </c>
      <c r="BO25" s="27">
        <v>95.727295241637194</v>
      </c>
      <c r="BP25" s="27">
        <v>1833.1483947691199</v>
      </c>
      <c r="BQ25" s="27">
        <v>585.20131710377302</v>
      </c>
      <c r="BR25" s="27">
        <v>328.175725014882</v>
      </c>
      <c r="BS25" s="27">
        <v>798.92581262688805</v>
      </c>
      <c r="BT25" s="27">
        <v>46.049586214364403</v>
      </c>
      <c r="BU25" s="27">
        <v>11279.183506162501</v>
      </c>
      <c r="BV25" s="27">
        <v>4599.8263326696497</v>
      </c>
      <c r="BW25" s="27">
        <v>89.5854504573025</v>
      </c>
      <c r="BX25" s="27">
        <v>2693.2226386829302</v>
      </c>
      <c r="BY25" s="27">
        <v>2397.38914766981</v>
      </c>
      <c r="BZ25" s="27">
        <v>1758.31924620256</v>
      </c>
      <c r="CA25" s="27">
        <v>24564.128721020501</v>
      </c>
      <c r="CB25" s="27">
        <v>1468.5927613817701</v>
      </c>
      <c r="CE25" s="36">
        <f t="shared" si="0"/>
        <v>1.8576553441798217E-3</v>
      </c>
      <c r="CF25" s="24">
        <f t="shared" si="1"/>
        <v>-3.0528182621821906E-3</v>
      </c>
      <c r="CG25" s="24">
        <f t="shared" si="2"/>
        <v>2.732591999456243E-3</v>
      </c>
      <c r="CH25" s="24">
        <f t="shared" si="3"/>
        <v>-2.6661316840311381E-3</v>
      </c>
      <c r="CI25" s="24">
        <f t="shared" si="4"/>
        <v>1.7405166723763964E-3</v>
      </c>
      <c r="CJ25" s="24">
        <f t="shared" si="5"/>
        <v>1.6755611404231871E-3</v>
      </c>
      <c r="CK25" s="24">
        <f t="shared" si="6"/>
        <v>1.7900886868818834E-3</v>
      </c>
      <c r="CL25" s="24">
        <f t="shared" si="7"/>
        <v>-1.8274434030740274E-4</v>
      </c>
      <c r="CM25" s="24">
        <f t="shared" si="8"/>
        <v>2.7815887347695232E-3</v>
      </c>
      <c r="CN25" s="77">
        <f t="shared" si="9"/>
        <v>0.15585043036122351</v>
      </c>
      <c r="CO25" s="24">
        <f t="shared" si="10"/>
        <v>2.6913599501206271E-3</v>
      </c>
      <c r="CP25" s="77">
        <f t="shared" si="11"/>
        <v>-0.56972912616487181</v>
      </c>
      <c r="CQ25" s="86">
        <f t="shared" si="13"/>
        <v>-1.0621307700858621E-2</v>
      </c>
      <c r="CR25" s="86">
        <f t="shared" si="14"/>
        <v>-1.9172470465093225E-2</v>
      </c>
      <c r="CS25" s="77">
        <f t="shared" si="12"/>
        <v>-1.5988332721036436E-2</v>
      </c>
    </row>
    <row r="26" spans="1:97" x14ac:dyDescent="0.3">
      <c r="A26" s="29" t="s">
        <v>25</v>
      </c>
      <c r="B26" s="92">
        <v>57180.133463999999</v>
      </c>
      <c r="C26" s="92">
        <v>1375.4575122000001</v>
      </c>
      <c r="D26" s="92">
        <v>22723.095237000001</v>
      </c>
      <c r="E26" s="92">
        <v>6732.7203215</v>
      </c>
      <c r="F26" s="92">
        <v>3799.0858093000002</v>
      </c>
      <c r="G26" s="92">
        <v>13107.933446999999</v>
      </c>
      <c r="H26" s="92">
        <v>13927.684132</v>
      </c>
      <c r="I26" s="94">
        <v>66.451321424</v>
      </c>
      <c r="J26" s="94">
        <v>71.432866008999994</v>
      </c>
      <c r="K26" s="92">
        <v>4.0171358499999998</v>
      </c>
      <c r="L26" s="94">
        <v>106.01009978</v>
      </c>
      <c r="M26" s="92">
        <v>304.86454294999999</v>
      </c>
      <c r="N26" s="94">
        <v>165.56219558000001</v>
      </c>
      <c r="O26" s="96">
        <v>16.161684223999998</v>
      </c>
      <c r="P26" s="96">
        <v>9.3177281056000005</v>
      </c>
      <c r="Q26" s="94">
        <v>43.581684420999999</v>
      </c>
      <c r="R26" s="27"/>
      <c r="S26" s="29" t="s">
        <v>25</v>
      </c>
      <c r="T26" s="27">
        <v>474.53078719633402</v>
      </c>
      <c r="U26" s="100">
        <v>15.9341817632087</v>
      </c>
      <c r="V26" s="27">
        <v>87.699931966867396</v>
      </c>
      <c r="W26" s="27">
        <v>80.052307252367598</v>
      </c>
      <c r="X26" s="27">
        <v>123.556216184661</v>
      </c>
      <c r="Y26" s="27">
        <v>264.79473887551802</v>
      </c>
      <c r="Z26" s="100">
        <v>9.1466746734166904</v>
      </c>
      <c r="AA26" s="27">
        <v>18786.052581376</v>
      </c>
      <c r="AB26" s="27">
        <v>4.0280371742108896</v>
      </c>
      <c r="AC26" s="27">
        <v>57180.872557178896</v>
      </c>
      <c r="AD26" s="27">
        <v>253.77175151892601</v>
      </c>
      <c r="AE26" s="27">
        <v>201.51964608655399</v>
      </c>
      <c r="AF26" s="27">
        <v>52.387015959988297</v>
      </c>
      <c r="AG26" s="27">
        <v>375.97330848492999</v>
      </c>
      <c r="AH26" s="27">
        <v>260.44107456484102</v>
      </c>
      <c r="AI26" s="27">
        <v>260.44107456484102</v>
      </c>
      <c r="AJ26" s="27">
        <v>305.69448919908598</v>
      </c>
      <c r="AK26" s="27">
        <v>15.609463112716901</v>
      </c>
      <c r="AL26" s="27">
        <v>451.99020261975801</v>
      </c>
      <c r="AM26" s="27">
        <v>11.7089885969352</v>
      </c>
      <c r="AN26" s="27">
        <v>360.567804987084</v>
      </c>
      <c r="AO26" s="27">
        <v>119.923085271503</v>
      </c>
      <c r="AP26" s="27">
        <v>14.2855888922813</v>
      </c>
      <c r="AQ26" s="27">
        <v>1379.0855078879099</v>
      </c>
      <c r="AR26" s="27">
        <v>0</v>
      </c>
      <c r="AS26" s="27">
        <v>20465.771895805301</v>
      </c>
      <c r="AT26" s="27">
        <v>2258.36669162921</v>
      </c>
      <c r="AU26" s="27">
        <v>22739.748050547201</v>
      </c>
      <c r="AV26" s="27">
        <v>15.9672712313921</v>
      </c>
      <c r="AW26" s="27">
        <v>453.701653694171</v>
      </c>
      <c r="AX26" s="27">
        <v>68.893313901186303</v>
      </c>
      <c r="AY26" s="27">
        <v>5535.27673234543</v>
      </c>
      <c r="AZ26" s="27">
        <v>264.58374174544798</v>
      </c>
      <c r="BA26" s="27">
        <v>90.273236660078297</v>
      </c>
      <c r="BB26" s="27">
        <v>204.543625839382</v>
      </c>
      <c r="BC26" s="27">
        <v>40.174723002050499</v>
      </c>
      <c r="BD26" s="27">
        <v>62.426528425844801</v>
      </c>
      <c r="BE26" s="27">
        <v>112.206144817702</v>
      </c>
      <c r="BF26" s="27">
        <v>6745.0332876156499</v>
      </c>
      <c r="BG26" s="27">
        <v>3804.3320521052401</v>
      </c>
      <c r="BH26" s="27">
        <v>2940.7012355103998</v>
      </c>
      <c r="BI26" s="27">
        <v>12.553095817190499</v>
      </c>
      <c r="BJ26" s="27">
        <v>3.2528338379652801</v>
      </c>
      <c r="BK26" s="27">
        <v>1283.5583350182201</v>
      </c>
      <c r="BL26" s="27">
        <v>172.67475824760601</v>
      </c>
      <c r="BM26" s="27">
        <v>177.68004687507599</v>
      </c>
      <c r="BN26" s="27">
        <v>47.5276825387269</v>
      </c>
      <c r="BO26" s="27">
        <v>101.151129415545</v>
      </c>
      <c r="BP26" s="27">
        <v>455.01704224699398</v>
      </c>
      <c r="BQ26" s="27">
        <v>192.57673414650401</v>
      </c>
      <c r="BR26" s="27">
        <v>178.63387121297899</v>
      </c>
      <c r="BS26" s="27">
        <v>488.61145674587499</v>
      </c>
      <c r="BT26" s="27">
        <v>40.570485757361702</v>
      </c>
      <c r="BU26" s="27">
        <v>13138.347741489801</v>
      </c>
      <c r="BV26" s="27">
        <v>3843.8937668398298</v>
      </c>
      <c r="BW26" s="27">
        <v>71.399233031168393</v>
      </c>
      <c r="BX26" s="27">
        <v>119.077988359817</v>
      </c>
      <c r="BY26" s="27">
        <v>2128.6091531381799</v>
      </c>
      <c r="BZ26" s="27">
        <v>1115.7511184300299</v>
      </c>
      <c r="CA26" s="27">
        <v>13912.338260624299</v>
      </c>
      <c r="CB26" s="27">
        <v>1574.2193106688901</v>
      </c>
      <c r="CE26" s="36">
        <f t="shared" si="0"/>
        <v>6.8643958050983243E-4</v>
      </c>
      <c r="CF26" s="24">
        <f t="shared" si="1"/>
        <v>1.2925698737011028E-5</v>
      </c>
      <c r="CG26" s="24">
        <f t="shared" si="2"/>
        <v>2.6376646721038483E-3</v>
      </c>
      <c r="CH26" s="24">
        <f t="shared" si="3"/>
        <v>7.3285850248447435E-4</v>
      </c>
      <c r="CI26" s="24">
        <f t="shared" si="4"/>
        <v>1.828824832709924E-3</v>
      </c>
      <c r="CJ26" s="24">
        <f t="shared" si="5"/>
        <v>1.3809224293900827E-3</v>
      </c>
      <c r="CK26" s="24">
        <f t="shared" si="6"/>
        <v>2.3202966823700302E-3</v>
      </c>
      <c r="CL26" s="24">
        <f t="shared" si="7"/>
        <v>-1.1018250579392793E-3</v>
      </c>
      <c r="CM26" s="24">
        <f t="shared" si="8"/>
        <v>2.7137056395266645E-3</v>
      </c>
      <c r="CN26" s="77">
        <f t="shared" si="9"/>
        <v>1.456757187337127</v>
      </c>
      <c r="CO26" s="24">
        <f t="shared" si="10"/>
        <v>2.7223442944695263E-3</v>
      </c>
      <c r="CP26" s="77">
        <f t="shared" si="11"/>
        <v>-0.27566142227465262</v>
      </c>
      <c r="CQ26" s="86">
        <f t="shared" si="13"/>
        <v>-1.4076655479597737E-2</v>
      </c>
      <c r="CR26" s="86">
        <f t="shared" si="14"/>
        <v>-1.8357847561628914E-2</v>
      </c>
      <c r="CS26" s="77">
        <f t="shared" si="12"/>
        <v>-0.67221118040591987</v>
      </c>
    </row>
    <row r="27" spans="1:97" x14ac:dyDescent="0.3">
      <c r="A27" s="29" t="s">
        <v>26</v>
      </c>
      <c r="B27" s="92">
        <v>7844.2569536000001</v>
      </c>
      <c r="C27" s="92">
        <v>162.92045862000001</v>
      </c>
      <c r="D27" s="92">
        <v>5698.7471366</v>
      </c>
      <c r="E27" s="92">
        <v>5540.6903697999996</v>
      </c>
      <c r="F27" s="92">
        <v>1785.7095558000001</v>
      </c>
      <c r="G27" s="92">
        <v>2801.0204736999999</v>
      </c>
      <c r="H27" s="92">
        <v>3444.3301104000002</v>
      </c>
      <c r="I27" s="94">
        <v>13.113441415</v>
      </c>
      <c r="J27" s="94">
        <v>23.495821013</v>
      </c>
      <c r="K27" s="92"/>
      <c r="L27" s="94">
        <v>110.23536833999999</v>
      </c>
      <c r="M27" s="92">
        <v>42.825783999999999</v>
      </c>
      <c r="N27" s="94">
        <v>65.372149258999997</v>
      </c>
      <c r="O27" s="96">
        <v>10.457018193</v>
      </c>
      <c r="P27" s="96">
        <v>8.1056981392999994</v>
      </c>
      <c r="Q27" s="94">
        <v>6.2384171660999996</v>
      </c>
      <c r="R27" s="27"/>
      <c r="S27" s="29" t="s">
        <v>26</v>
      </c>
      <c r="T27" s="27">
        <v>7.0918184206336701</v>
      </c>
      <c r="U27" s="100">
        <v>10.3798182613102</v>
      </c>
      <c r="V27" s="27">
        <v>15.8555411127015</v>
      </c>
      <c r="W27" s="27">
        <v>15.8127765918164</v>
      </c>
      <c r="X27" s="27">
        <v>22.348163699310501</v>
      </c>
      <c r="Y27" s="27">
        <v>220.31578766807999</v>
      </c>
      <c r="Z27" s="100">
        <v>8.0494637169431407</v>
      </c>
      <c r="AA27" s="27">
        <v>9140.4270605050697</v>
      </c>
      <c r="AB27" s="27">
        <v>0</v>
      </c>
      <c r="AC27" s="27">
        <v>7797.676426903</v>
      </c>
      <c r="AD27" s="27">
        <v>83.557208849910793</v>
      </c>
      <c r="AE27" s="27">
        <v>166.418569117413</v>
      </c>
      <c r="AF27" s="27">
        <v>13.396585396128801</v>
      </c>
      <c r="AG27" s="27">
        <v>17.663911188709601</v>
      </c>
      <c r="AH27" s="27">
        <v>67.5160210401569</v>
      </c>
      <c r="AI27" s="27">
        <v>67.5160210401569</v>
      </c>
      <c r="AJ27" s="27">
        <v>42.893359112661599</v>
      </c>
      <c r="AK27" s="27">
        <v>3.1663878831922898</v>
      </c>
      <c r="AL27" s="27">
        <v>38.4554236044332</v>
      </c>
      <c r="AM27" s="27">
        <v>1.2730729517924899</v>
      </c>
      <c r="AN27" s="27">
        <v>2.1279815834656599</v>
      </c>
      <c r="AO27" s="27">
        <v>60.866783731508001</v>
      </c>
      <c r="AP27" s="27">
        <v>2.4712158907927302</v>
      </c>
      <c r="AQ27" s="27">
        <v>163.36579539498601</v>
      </c>
      <c r="AR27" s="27">
        <v>0</v>
      </c>
      <c r="AS27" s="27">
        <v>5133.1965563733902</v>
      </c>
      <c r="AT27" s="27">
        <v>567.18886264841296</v>
      </c>
      <c r="AU27" s="27">
        <v>5703.5518069049904</v>
      </c>
      <c r="AV27" s="27">
        <v>2.51597667882301</v>
      </c>
      <c r="AW27" s="27">
        <v>145.185848972299</v>
      </c>
      <c r="AX27" s="27">
        <v>43.298081241611698</v>
      </c>
      <c r="AY27" s="27">
        <v>1568.8703320270599</v>
      </c>
      <c r="AZ27" s="27">
        <v>51.923123895325602</v>
      </c>
      <c r="BA27" s="27">
        <v>15.550562144227399</v>
      </c>
      <c r="BB27" s="27">
        <v>100.855011073485</v>
      </c>
      <c r="BC27" s="27">
        <v>26.746932499980701</v>
      </c>
      <c r="BD27" s="27">
        <v>30.368899780529901</v>
      </c>
      <c r="BE27" s="27">
        <v>27.870293554926501</v>
      </c>
      <c r="BF27" s="27">
        <v>5551.0756129500696</v>
      </c>
      <c r="BG27" s="27">
        <v>1788.4661313848901</v>
      </c>
      <c r="BH27" s="27">
        <v>3762.60948156517</v>
      </c>
      <c r="BI27" s="27">
        <v>3.68777166708003</v>
      </c>
      <c r="BJ27" s="27">
        <v>1.0048791273828199</v>
      </c>
      <c r="BK27" s="27">
        <v>711.00979867565002</v>
      </c>
      <c r="BL27" s="27">
        <v>14.8400774472662</v>
      </c>
      <c r="BM27" s="27">
        <v>123.001635839768</v>
      </c>
      <c r="BN27" s="27">
        <v>14.320552691306901</v>
      </c>
      <c r="BO27" s="27">
        <v>13.5370028879335</v>
      </c>
      <c r="BP27" s="27">
        <v>312.21923228624701</v>
      </c>
      <c r="BQ27" s="27">
        <v>264.13966988058797</v>
      </c>
      <c r="BR27" s="27">
        <v>131.79941277303899</v>
      </c>
      <c r="BS27" s="27">
        <v>162.10681629204601</v>
      </c>
      <c r="BT27" s="27">
        <v>4.3260475070888198</v>
      </c>
      <c r="BU27" s="27">
        <v>2807.70136008087</v>
      </c>
      <c r="BV27" s="27">
        <v>759.02512178934103</v>
      </c>
      <c r="BW27" s="27">
        <v>4.8018553114965297</v>
      </c>
      <c r="BX27" s="27">
        <v>211.47138800858599</v>
      </c>
      <c r="BY27" s="27">
        <v>343.601097712252</v>
      </c>
      <c r="BZ27" s="27">
        <v>306.22555539035</v>
      </c>
      <c r="CA27" s="27">
        <v>3448.7805665195001</v>
      </c>
      <c r="CB27" s="27">
        <v>85.738512648369394</v>
      </c>
      <c r="CE27" s="36">
        <f t="shared" si="0"/>
        <v>5.5516071220023115E-4</v>
      </c>
      <c r="CF27" s="24">
        <f t="shared" si="1"/>
        <v>-5.9381694113962808E-3</v>
      </c>
      <c r="CG27" s="24">
        <f t="shared" si="2"/>
        <v>2.7334613390987243E-3</v>
      </c>
      <c r="CH27" s="24">
        <f t="shared" si="3"/>
        <v>8.4310993097633192E-4</v>
      </c>
      <c r="CI27" s="24">
        <f t="shared" si="4"/>
        <v>1.8743590521996367E-3</v>
      </c>
      <c r="CJ27" s="24">
        <f t="shared" si="5"/>
        <v>1.5436864163808912E-3</v>
      </c>
      <c r="CK27" s="24">
        <f t="shared" si="6"/>
        <v>2.3851615665075837E-3</v>
      </c>
      <c r="CL27" s="24">
        <f t="shared" si="7"/>
        <v>1.2921107956702384E-3</v>
      </c>
      <c r="CM27" s="24" t="e">
        <f t="shared" si="8"/>
        <v>#DIV/0!</v>
      </c>
      <c r="CN27" s="77">
        <f t="shared" si="9"/>
        <v>-0.38752850326660498</v>
      </c>
      <c r="CO27" s="24">
        <f t="shared" si="10"/>
        <v>1.5779071939839013E-3</v>
      </c>
      <c r="CP27" s="77">
        <f t="shared" si="11"/>
        <v>-6.8918730354757735E-2</v>
      </c>
      <c r="CQ27" s="86">
        <f t="shared" si="13"/>
        <v>-7.3825951399298026E-3</v>
      </c>
      <c r="CR27" s="86">
        <f t="shared" si="14"/>
        <v>-6.9376408287658078E-3</v>
      </c>
      <c r="CS27" s="77">
        <f t="shared" si="12"/>
        <v>-0.60387133066036491</v>
      </c>
    </row>
    <row r="28" spans="1:97" x14ac:dyDescent="0.3">
      <c r="A28" s="29" t="s">
        <v>27</v>
      </c>
      <c r="B28" s="92">
        <v>10436.328662</v>
      </c>
      <c r="C28" s="92">
        <v>2799.0058352999999</v>
      </c>
      <c r="D28" s="92">
        <v>8199.0380786999995</v>
      </c>
      <c r="E28" s="92">
        <v>4198.9581502000001</v>
      </c>
      <c r="F28" s="92">
        <v>2106.9776278999998</v>
      </c>
      <c r="G28" s="92">
        <v>1944.8354999999999</v>
      </c>
      <c r="H28" s="92">
        <v>5398.5697836999998</v>
      </c>
      <c r="I28" s="94">
        <v>142.43970368000001</v>
      </c>
      <c r="J28" s="94">
        <v>28.845336781</v>
      </c>
      <c r="K28" s="92">
        <v>6.2251622063000003</v>
      </c>
      <c r="L28" s="94">
        <v>73.888872969000005</v>
      </c>
      <c r="M28" s="92">
        <v>91.805244999999999</v>
      </c>
      <c r="N28" s="94">
        <v>40.084012780000002</v>
      </c>
      <c r="O28" s="96">
        <v>35.018479872</v>
      </c>
      <c r="P28" s="96">
        <v>6.5664520180999997</v>
      </c>
      <c r="Q28" s="94">
        <v>5.8411997499000003</v>
      </c>
      <c r="R28" s="27"/>
      <c r="S28" s="29" t="s">
        <v>27</v>
      </c>
      <c r="T28" s="27">
        <v>208.49414622082699</v>
      </c>
      <c r="U28" s="100">
        <v>34.906720657480101</v>
      </c>
      <c r="V28" s="27">
        <v>39.009710461661903</v>
      </c>
      <c r="W28" s="27">
        <v>38.024230029705699</v>
      </c>
      <c r="X28" s="27">
        <v>61.977510899468498</v>
      </c>
      <c r="Y28" s="27">
        <v>264.26522532168298</v>
      </c>
      <c r="Z28" s="100">
        <v>6.4358033412516402</v>
      </c>
      <c r="AA28" s="27">
        <v>6488.7893255649296</v>
      </c>
      <c r="AB28" s="27">
        <v>6.2422205738200098</v>
      </c>
      <c r="AC28" s="27">
        <v>10384.1821430808</v>
      </c>
      <c r="AD28" s="27">
        <v>118.203652117282</v>
      </c>
      <c r="AE28" s="27">
        <v>95.804457510587397</v>
      </c>
      <c r="AF28" s="27">
        <v>28.1951537861578</v>
      </c>
      <c r="AG28" s="27">
        <v>546.96441524013301</v>
      </c>
      <c r="AH28" s="27">
        <v>134.87650764890901</v>
      </c>
      <c r="AI28" s="27">
        <v>134.87650764890901</v>
      </c>
      <c r="AJ28" s="27">
        <v>91.971285594925703</v>
      </c>
      <c r="AK28" s="27">
        <v>7.1386439312002699</v>
      </c>
      <c r="AL28" s="27">
        <v>249.268683523844</v>
      </c>
      <c r="AM28" s="27">
        <v>4.1387465863752801</v>
      </c>
      <c r="AN28" s="27">
        <v>38.648151116399802</v>
      </c>
      <c r="AO28" s="27">
        <v>101.111459486332</v>
      </c>
      <c r="AP28" s="27">
        <v>4.7887245451380398</v>
      </c>
      <c r="AQ28" s="27">
        <v>2806.65585997982</v>
      </c>
      <c r="AR28" s="27">
        <v>0</v>
      </c>
      <c r="AS28" s="27">
        <v>7379.4257231441497</v>
      </c>
      <c r="AT28" s="27">
        <v>812.79797546186705</v>
      </c>
      <c r="AU28" s="27">
        <v>8199.3623425372098</v>
      </c>
      <c r="AV28" s="27">
        <v>5.3327375739630796</v>
      </c>
      <c r="AW28" s="27">
        <v>191.98859617425299</v>
      </c>
      <c r="AX28" s="27">
        <v>14.9599940080832</v>
      </c>
      <c r="AY28" s="27">
        <v>1994.00151949987</v>
      </c>
      <c r="AZ28" s="27">
        <v>27.242066951102</v>
      </c>
      <c r="BA28" s="27">
        <v>19.006622914462401</v>
      </c>
      <c r="BB28" s="27">
        <v>131.74889027463999</v>
      </c>
      <c r="BC28" s="27">
        <v>19.734250513105199</v>
      </c>
      <c r="BD28" s="27">
        <v>19.468139728390501</v>
      </c>
      <c r="BE28" s="27">
        <v>11.402487585984799</v>
      </c>
      <c r="BF28" s="27">
        <v>4206.5539047327602</v>
      </c>
      <c r="BG28" s="27">
        <v>2110.10683041623</v>
      </c>
      <c r="BH28" s="27">
        <v>2096.4470743165198</v>
      </c>
      <c r="BI28" s="27">
        <v>1.6622151172913899</v>
      </c>
      <c r="BJ28" s="27">
        <v>0.84746584114371504</v>
      </c>
      <c r="BK28" s="27">
        <v>1104.4980018899601</v>
      </c>
      <c r="BL28" s="27">
        <v>2.4453430190030701</v>
      </c>
      <c r="BM28" s="27">
        <v>139.082424153625</v>
      </c>
      <c r="BN28" s="27">
        <v>25.2589585494249</v>
      </c>
      <c r="BO28" s="27">
        <v>16.046202350502899</v>
      </c>
      <c r="BP28" s="27">
        <v>354.98800027379099</v>
      </c>
      <c r="BQ28" s="27">
        <v>132.08835653218301</v>
      </c>
      <c r="BR28" s="27">
        <v>79.889999606254506</v>
      </c>
      <c r="BS28" s="27">
        <v>138.328199313824</v>
      </c>
      <c r="BT28" s="27">
        <v>3.4975683256376802</v>
      </c>
      <c r="BU28" s="27">
        <v>1947.57286019717</v>
      </c>
      <c r="BV28" s="27">
        <v>1166.9695741744499</v>
      </c>
      <c r="BW28" s="27">
        <v>6.8450579565423002</v>
      </c>
      <c r="BX28" s="27">
        <v>9.7159139112832307</v>
      </c>
      <c r="BY28" s="27">
        <v>686.72036275560095</v>
      </c>
      <c r="BZ28" s="27">
        <v>439.00910596829402</v>
      </c>
      <c r="CA28" s="27">
        <v>5403.5518674779596</v>
      </c>
      <c r="CB28" s="27">
        <v>256.68519202129198</v>
      </c>
      <c r="CE28" s="36">
        <f t="shared" si="0"/>
        <v>8.7063403627937351E-4</v>
      </c>
      <c r="CF28" s="24">
        <f t="shared" si="1"/>
        <v>-4.9966344112055893E-3</v>
      </c>
      <c r="CG28" s="24">
        <f t="shared" si="2"/>
        <v>2.7331220904725619E-3</v>
      </c>
      <c r="CH28" s="24">
        <f t="shared" si="3"/>
        <v>3.9549009786002104E-5</v>
      </c>
      <c r="CI28" s="24">
        <f t="shared" si="4"/>
        <v>1.8089617140857473E-3</v>
      </c>
      <c r="CJ28" s="24">
        <f t="shared" si="5"/>
        <v>1.4851617192295581E-3</v>
      </c>
      <c r="CK28" s="24">
        <f t="shared" si="6"/>
        <v>1.4075021754642587E-3</v>
      </c>
      <c r="CL28" s="24">
        <f t="shared" si="7"/>
        <v>9.2285252901653906E-4</v>
      </c>
      <c r="CM28" s="24">
        <f t="shared" si="8"/>
        <v>2.7402286004284534E-3</v>
      </c>
      <c r="CN28" s="77">
        <f t="shared" si="9"/>
        <v>0.82539673741533859</v>
      </c>
      <c r="CO28" s="24">
        <f t="shared" si="10"/>
        <v>1.8086177421094405E-3</v>
      </c>
      <c r="CP28" s="77">
        <f t="shared" si="11"/>
        <v>1.5224884554667582</v>
      </c>
      <c r="CQ28" s="86">
        <f t="shared" si="13"/>
        <v>-3.1914353486617213E-3</v>
      </c>
      <c r="CR28" s="86">
        <f t="shared" si="14"/>
        <v>-1.9896387956271491E-2</v>
      </c>
      <c r="CS28" s="77">
        <f t="shared" si="12"/>
        <v>-0.18018134113286891</v>
      </c>
    </row>
    <row r="29" spans="1:97" x14ac:dyDescent="0.3">
      <c r="A29" s="29" t="s">
        <v>28</v>
      </c>
      <c r="B29" s="92">
        <v>9101.6409879000003</v>
      </c>
      <c r="C29" s="92">
        <v>48.594348895000003</v>
      </c>
      <c r="D29" s="92">
        <v>8176.9437596999996</v>
      </c>
      <c r="E29" s="92">
        <v>3200.2419629999999</v>
      </c>
      <c r="F29" s="92">
        <v>1581.0381766999999</v>
      </c>
      <c r="G29" s="92">
        <v>1466.8273448</v>
      </c>
      <c r="H29" s="92">
        <v>2301.0163895999999</v>
      </c>
      <c r="I29" s="94">
        <v>27.403761105000001</v>
      </c>
      <c r="J29" s="94">
        <v>12.863107971</v>
      </c>
      <c r="K29" s="92">
        <v>0.61258643950000002</v>
      </c>
      <c r="L29" s="94">
        <v>80.659231754000004</v>
      </c>
      <c r="M29" s="92">
        <v>17.426905219999998</v>
      </c>
      <c r="N29" s="94">
        <v>43.551598480999999</v>
      </c>
      <c r="O29" s="96">
        <v>15.618713038999999</v>
      </c>
      <c r="P29" s="96">
        <v>10.900649577999999</v>
      </c>
      <c r="Q29" s="94">
        <v>7.4680311796999996</v>
      </c>
      <c r="R29" s="27"/>
      <c r="S29" s="29" t="s">
        <v>28</v>
      </c>
      <c r="T29" s="27">
        <v>21.967146108447398</v>
      </c>
      <c r="U29" s="100">
        <v>15.278650520723099</v>
      </c>
      <c r="V29" s="27">
        <v>39.213283326937301</v>
      </c>
      <c r="W29" s="27">
        <v>39.069510443465603</v>
      </c>
      <c r="X29" s="27">
        <v>67.573623641776393</v>
      </c>
      <c r="Y29" s="27">
        <v>65.013375219939505</v>
      </c>
      <c r="Z29" s="100">
        <v>10.661256919767601</v>
      </c>
      <c r="AA29" s="27">
        <v>1022.3829624538899</v>
      </c>
      <c r="AB29" s="27">
        <v>0.61409399491099703</v>
      </c>
      <c r="AC29" s="27">
        <v>8965.4391214140305</v>
      </c>
      <c r="AD29" s="27">
        <v>133.445653423875</v>
      </c>
      <c r="AE29" s="27">
        <v>113.674557206035</v>
      </c>
      <c r="AF29" s="27">
        <v>37.0117049565131</v>
      </c>
      <c r="AG29" s="27">
        <v>10.463482627016999</v>
      </c>
      <c r="AH29" s="27">
        <v>186.704578607446</v>
      </c>
      <c r="AI29" s="27">
        <v>186.704578607446</v>
      </c>
      <c r="AJ29" s="27">
        <v>17.4738608553006</v>
      </c>
      <c r="AK29" s="27">
        <v>24.802892451398499</v>
      </c>
      <c r="AL29" s="27">
        <v>129.56668383531101</v>
      </c>
      <c r="AM29" s="27">
        <v>1.02790830970189</v>
      </c>
      <c r="AN29" s="27">
        <v>19.190921040201399</v>
      </c>
      <c r="AO29" s="27">
        <v>21.237860331458599</v>
      </c>
      <c r="AP29" s="27">
        <v>5.2532047013566796</v>
      </c>
      <c r="AQ29" s="27">
        <v>48.700584450580699</v>
      </c>
      <c r="AR29" s="27">
        <v>0</v>
      </c>
      <c r="AS29" s="27">
        <v>7306.5173931667696</v>
      </c>
      <c r="AT29" s="27">
        <v>787.032813611336</v>
      </c>
      <c r="AU29" s="27">
        <v>8118.3530992295</v>
      </c>
      <c r="AV29" s="27">
        <v>1.4465125647237</v>
      </c>
      <c r="AW29" s="27">
        <v>84.990001717880105</v>
      </c>
      <c r="AX29" s="27">
        <v>33.928824512861098</v>
      </c>
      <c r="AY29" s="27">
        <v>980.86235583633902</v>
      </c>
      <c r="AZ29" s="27">
        <v>75.027248195020903</v>
      </c>
      <c r="BA29" s="27">
        <v>12.7243767401356</v>
      </c>
      <c r="BB29" s="27">
        <v>154.27466027326301</v>
      </c>
      <c r="BC29" s="27">
        <v>18.649951889195702</v>
      </c>
      <c r="BD29" s="27">
        <v>24.956036971510699</v>
      </c>
      <c r="BE29" s="27">
        <v>18.175022471711902</v>
      </c>
      <c r="BF29" s="27">
        <v>3196.6117682326799</v>
      </c>
      <c r="BG29" s="27">
        <v>1581.1724132720001</v>
      </c>
      <c r="BH29" s="27">
        <v>1615.43935496067</v>
      </c>
      <c r="BI29" s="27">
        <v>4.7398142403258401</v>
      </c>
      <c r="BJ29" s="27">
        <v>0.80374762882433004</v>
      </c>
      <c r="BK29" s="27">
        <v>704.28452059943697</v>
      </c>
      <c r="BL29" s="27">
        <v>9.8791153282957893</v>
      </c>
      <c r="BM29" s="27">
        <v>71.771556876491502</v>
      </c>
      <c r="BN29" s="27">
        <v>13.040641998820499</v>
      </c>
      <c r="BO29" s="27">
        <v>13.835562903928</v>
      </c>
      <c r="BP29" s="27">
        <v>190.47171945634</v>
      </c>
      <c r="BQ29" s="27">
        <v>104.860271599341</v>
      </c>
      <c r="BR29" s="27">
        <v>86.927872368590599</v>
      </c>
      <c r="BS29" s="27">
        <v>133.68935827642599</v>
      </c>
      <c r="BT29" s="27">
        <v>13.992382540826901</v>
      </c>
      <c r="BU29" s="27">
        <v>1459.8502226099399</v>
      </c>
      <c r="BV29" s="27">
        <v>606.83977345979702</v>
      </c>
      <c r="BW29" s="27">
        <v>1.36033471488781</v>
      </c>
      <c r="BX29" s="27">
        <v>3.4872605553934002</v>
      </c>
      <c r="BY29" s="27">
        <v>203.97685288355399</v>
      </c>
      <c r="BZ29" s="27">
        <v>75.586129815005506</v>
      </c>
      <c r="CA29" s="27">
        <v>2285.96510061343</v>
      </c>
      <c r="CB29" s="27">
        <v>98.020346927844301</v>
      </c>
      <c r="CE29" s="36">
        <f t="shared" si="0"/>
        <v>3.0551630544072422E-3</v>
      </c>
      <c r="CF29" s="24">
        <f t="shared" si="1"/>
        <v>-1.4964539544796445E-2</v>
      </c>
      <c r="CG29" s="24">
        <f t="shared" si="2"/>
        <v>2.1861709848246739E-3</v>
      </c>
      <c r="CH29" s="24">
        <f t="shared" si="3"/>
        <v>-7.1653495722036435E-3</v>
      </c>
      <c r="CI29" s="24">
        <f t="shared" si="4"/>
        <v>-1.134350092677684E-3</v>
      </c>
      <c r="CJ29" s="24">
        <f t="shared" si="5"/>
        <v>8.4904067452927804E-5</v>
      </c>
      <c r="CK29" s="24">
        <f t="shared" si="6"/>
        <v>-4.7566076640133768E-3</v>
      </c>
      <c r="CL29" s="24">
        <f t="shared" si="7"/>
        <v>-6.5411481007253509E-3</v>
      </c>
      <c r="CM29" s="24">
        <f t="shared" si="8"/>
        <v>2.46096765091224E-3</v>
      </c>
      <c r="CN29" s="77">
        <f t="shared" si="9"/>
        <v>1.3147329146013973</v>
      </c>
      <c r="CO29" s="24">
        <f t="shared" si="10"/>
        <v>2.6944333895104521E-3</v>
      </c>
      <c r="CP29" s="77">
        <f t="shared" si="11"/>
        <v>-0.5123517603900597</v>
      </c>
      <c r="CQ29" s="86">
        <f t="shared" si="13"/>
        <v>-2.1772761777987884E-2</v>
      </c>
      <c r="CR29" s="86">
        <f t="shared" si="14"/>
        <v>-2.1961320425853144E-2</v>
      </c>
      <c r="CS29" s="77">
        <f t="shared" si="12"/>
        <v>-0.29657434805089988</v>
      </c>
    </row>
    <row r="30" spans="1:97" x14ac:dyDescent="0.3">
      <c r="A30" s="29" t="s">
        <v>29</v>
      </c>
      <c r="B30" s="92">
        <v>2310.1139702999999</v>
      </c>
      <c r="C30" s="92">
        <v>10.770137500000001</v>
      </c>
      <c r="D30" s="92">
        <v>835.20286181999995</v>
      </c>
      <c r="E30" s="92">
        <v>300.47266243000001</v>
      </c>
      <c r="F30" s="92">
        <v>276.11836311000002</v>
      </c>
      <c r="G30" s="92">
        <v>706.30009326000004</v>
      </c>
      <c r="H30" s="92">
        <v>345.66294325000001</v>
      </c>
      <c r="I30" s="94">
        <v>5.4261630564000001</v>
      </c>
      <c r="J30" s="94">
        <v>3.8252111472000001</v>
      </c>
      <c r="K30" s="92">
        <v>7.4738579999999999E-2</v>
      </c>
      <c r="L30" s="94">
        <v>17.114974283999999</v>
      </c>
      <c r="M30" s="92">
        <v>4.3759047999999998</v>
      </c>
      <c r="N30" s="94">
        <v>11.813715050000001</v>
      </c>
      <c r="O30" s="96">
        <v>2.9854551444999999</v>
      </c>
      <c r="P30" s="96">
        <v>2.0983879992999999</v>
      </c>
      <c r="Q30" s="94">
        <v>2.4239728361999999</v>
      </c>
      <c r="R30" s="27"/>
      <c r="S30" s="29" t="s">
        <v>29</v>
      </c>
      <c r="T30" s="27">
        <v>7.9196549112152299</v>
      </c>
      <c r="U30" s="100">
        <v>2.9311958692595201</v>
      </c>
      <c r="V30" s="27">
        <v>8.0532909364898799</v>
      </c>
      <c r="W30" s="27">
        <v>8.0172284409440007</v>
      </c>
      <c r="X30" s="27">
        <v>12.0424572967476</v>
      </c>
      <c r="Y30" s="27">
        <v>7.8228850297883197</v>
      </c>
      <c r="Z30" s="100">
        <v>2.05874466661384</v>
      </c>
      <c r="AA30" s="27">
        <v>739.509442176172</v>
      </c>
      <c r="AB30" s="27">
        <v>7.4880627017642504E-2</v>
      </c>
      <c r="AC30" s="27">
        <v>2282.55940431113</v>
      </c>
      <c r="AD30" s="27">
        <v>26.929582592235601</v>
      </c>
      <c r="AE30" s="27">
        <v>14.108152768980601</v>
      </c>
      <c r="AF30" s="27">
        <v>6.2280784866727199</v>
      </c>
      <c r="AG30" s="27">
        <v>26.490004370870601</v>
      </c>
      <c r="AH30" s="27">
        <v>33.699968670230597</v>
      </c>
      <c r="AI30" s="27">
        <v>33.699968670230597</v>
      </c>
      <c r="AJ30" s="27">
        <v>4.3854547053136699</v>
      </c>
      <c r="AK30" s="27">
        <v>2.4642847342052598</v>
      </c>
      <c r="AL30" s="27">
        <v>7.5020602597749999</v>
      </c>
      <c r="AM30" s="27">
        <v>0.25917452451476702</v>
      </c>
      <c r="AN30" s="27">
        <v>3.4211793577205398</v>
      </c>
      <c r="AO30" s="27">
        <v>7.6568987559677497</v>
      </c>
      <c r="AP30" s="27">
        <v>0.83023328389712103</v>
      </c>
      <c r="AQ30" s="27">
        <v>10.7951496332059</v>
      </c>
      <c r="AR30" s="27">
        <v>0</v>
      </c>
      <c r="AS30" s="27">
        <v>747.31097677981802</v>
      </c>
      <c r="AT30" s="27">
        <v>80.570244211048404</v>
      </c>
      <c r="AU30" s="27">
        <v>830.34550572507203</v>
      </c>
      <c r="AV30" s="27">
        <v>0.42709210160407302</v>
      </c>
      <c r="AW30" s="27">
        <v>14.5563613801539</v>
      </c>
      <c r="AX30" s="27">
        <v>0.46652120887156201</v>
      </c>
      <c r="AY30" s="27">
        <v>115.1304915991</v>
      </c>
      <c r="AZ30" s="27">
        <v>3.7869511979364701</v>
      </c>
      <c r="BA30" s="27">
        <v>2.5376753732700599</v>
      </c>
      <c r="BB30" s="27">
        <v>31.8145504830877</v>
      </c>
      <c r="BC30" s="27">
        <v>1.0651862794248099</v>
      </c>
      <c r="BD30" s="27">
        <v>3.8068176811785901</v>
      </c>
      <c r="BE30" s="27">
        <v>4.2524455277038298</v>
      </c>
      <c r="BF30" s="27">
        <v>300.26814805376102</v>
      </c>
      <c r="BG30" s="27">
        <v>275.99152510474897</v>
      </c>
      <c r="BH30" s="27">
        <v>24.276622949012602</v>
      </c>
      <c r="BI30" s="27">
        <v>0.120852578801457</v>
      </c>
      <c r="BJ30" s="27">
        <v>1.2932529928399199E-2</v>
      </c>
      <c r="BK30" s="27">
        <v>90.511469618655497</v>
      </c>
      <c r="BL30" s="27">
        <v>6.8092361540082198</v>
      </c>
      <c r="BM30" s="27">
        <v>19.737150790632501</v>
      </c>
      <c r="BN30" s="27">
        <v>2.6142523689218402</v>
      </c>
      <c r="BO30" s="27">
        <v>1.6647403358741499</v>
      </c>
      <c r="BP30" s="27">
        <v>51.527145929440998</v>
      </c>
      <c r="BQ30" s="27">
        <v>4.1774868711545299</v>
      </c>
      <c r="BR30" s="27">
        <v>6.5254144102935498</v>
      </c>
      <c r="BS30" s="27">
        <v>48.716202737038202</v>
      </c>
      <c r="BT30" s="27">
        <v>2.1979899680880901E-2</v>
      </c>
      <c r="BU30" s="27">
        <v>707.47513236572399</v>
      </c>
      <c r="BV30" s="27">
        <v>64.845572088641703</v>
      </c>
      <c r="BW30" s="27">
        <v>8.9125705458137201</v>
      </c>
      <c r="BX30" s="27">
        <v>4.4888113560187799</v>
      </c>
      <c r="BY30" s="27">
        <v>26.8211068988699</v>
      </c>
      <c r="BZ30" s="27">
        <v>18.4610182293689</v>
      </c>
      <c r="CA30" s="27">
        <v>343.44658586727002</v>
      </c>
      <c r="CB30" s="27">
        <v>11.774212306370799</v>
      </c>
      <c r="CE30" s="36">
        <f t="shared" si="0"/>
        <v>2.9677823474860672E-3</v>
      </c>
      <c r="CF30" s="24">
        <f t="shared" si="1"/>
        <v>-1.192779505389144E-2</v>
      </c>
      <c r="CG30" s="24">
        <f t="shared" si="2"/>
        <v>2.3223596918702199E-3</v>
      </c>
      <c r="CH30" s="24">
        <f t="shared" si="3"/>
        <v>-5.8157799942677437E-3</v>
      </c>
      <c r="CI30" s="24">
        <f t="shared" si="4"/>
        <v>-6.8064220746416409E-4</v>
      </c>
      <c r="CJ30" s="24">
        <f t="shared" si="5"/>
        <v>-4.5936099222968174E-4</v>
      </c>
      <c r="CK30" s="24">
        <f t="shared" si="6"/>
        <v>1.6636541845838379E-3</v>
      </c>
      <c r="CL30" s="24">
        <f t="shared" si="7"/>
        <v>-6.4119033469174037E-3</v>
      </c>
      <c r="CM30" s="24">
        <f t="shared" si="8"/>
        <v>1.9005849140096699E-3</v>
      </c>
      <c r="CN30" s="77">
        <f t="shared" si="9"/>
        <v>0.96903413998904719</v>
      </c>
      <c r="CO30" s="24">
        <f t="shared" si="10"/>
        <v>2.1823841582819764E-3</v>
      </c>
      <c r="CP30" s="77">
        <f t="shared" si="11"/>
        <v>-0.3518635989135569</v>
      </c>
      <c r="CQ30" s="86">
        <f t="shared" si="13"/>
        <v>-1.8174540434961743E-2</v>
      </c>
      <c r="CR30" s="86">
        <f t="shared" si="14"/>
        <v>-1.8892279549532511E-2</v>
      </c>
      <c r="CS30" s="77">
        <f t="shared" si="12"/>
        <v>-0.65749068162056779</v>
      </c>
    </row>
    <row r="31" spans="1:97" x14ac:dyDescent="0.3">
      <c r="A31" s="29" t="s">
        <v>30</v>
      </c>
      <c r="B31" s="92">
        <v>11368.672710000001</v>
      </c>
      <c r="C31" s="92">
        <v>686.65148434000002</v>
      </c>
      <c r="D31" s="92">
        <v>8173.6633320999999</v>
      </c>
      <c r="E31" s="92">
        <v>1931.3841606000001</v>
      </c>
      <c r="F31" s="92">
        <v>1521.8561870999999</v>
      </c>
      <c r="G31" s="92">
        <v>1241.0125532</v>
      </c>
      <c r="H31" s="92">
        <v>7441.7796689999996</v>
      </c>
      <c r="I31" s="94">
        <v>29.003042202</v>
      </c>
      <c r="J31" s="94">
        <v>33.375726608999997</v>
      </c>
      <c r="K31" s="92">
        <v>5.0830000000000002</v>
      </c>
      <c r="L31" s="94">
        <v>136.30583594999999</v>
      </c>
      <c r="M31" s="92">
        <v>38.140692700000002</v>
      </c>
      <c r="N31" s="94">
        <v>40.989258528999997</v>
      </c>
      <c r="O31" s="96">
        <v>20.606644229</v>
      </c>
      <c r="P31" s="96">
        <v>10.269032701</v>
      </c>
      <c r="Q31" s="94">
        <v>11.195942967000001</v>
      </c>
      <c r="R31" s="27"/>
      <c r="S31" s="29" t="s">
        <v>30</v>
      </c>
      <c r="T31" s="27">
        <v>356.27130195872797</v>
      </c>
      <c r="U31" s="100">
        <v>20.349601730872699</v>
      </c>
      <c r="V31" s="27">
        <v>43.986941854932198</v>
      </c>
      <c r="W31" s="27">
        <v>43.464175788431099</v>
      </c>
      <c r="X31" s="27">
        <v>69.167345212040601</v>
      </c>
      <c r="Y31" s="27">
        <v>278.593029500113</v>
      </c>
      <c r="Z31" s="100">
        <v>10.081330884516399</v>
      </c>
      <c r="AA31" s="27">
        <v>12360.335180653101</v>
      </c>
      <c r="AB31" s="27">
        <v>5.0968718994580096</v>
      </c>
      <c r="AC31" s="27">
        <v>11238.1710045911</v>
      </c>
      <c r="AD31" s="27">
        <v>183.69054650867801</v>
      </c>
      <c r="AE31" s="27">
        <v>323.30861797242602</v>
      </c>
      <c r="AF31" s="27">
        <v>46.708386544118099</v>
      </c>
      <c r="AG31" s="27">
        <v>34.406261207677296</v>
      </c>
      <c r="AH31" s="27">
        <v>244.20039164895999</v>
      </c>
      <c r="AI31" s="27">
        <v>244.20039164895999</v>
      </c>
      <c r="AJ31" s="27">
        <v>38.221608406959902</v>
      </c>
      <c r="AK31" s="27">
        <v>25.912909238975502</v>
      </c>
      <c r="AL31" s="27">
        <v>204.65699780359299</v>
      </c>
      <c r="AM31" s="27">
        <v>1.34286632172734</v>
      </c>
      <c r="AN31" s="27">
        <v>51.192182462355497</v>
      </c>
      <c r="AO31" s="27">
        <v>187.128448897411</v>
      </c>
      <c r="AP31" s="27">
        <v>4.7583372390803902</v>
      </c>
      <c r="AQ31" s="27">
        <v>688.51808519585302</v>
      </c>
      <c r="AR31" s="27">
        <v>0</v>
      </c>
      <c r="AS31" s="27">
        <v>7310.9496729332895</v>
      </c>
      <c r="AT31" s="27">
        <v>786.41592394054101</v>
      </c>
      <c r="AU31" s="27">
        <v>8123.2785061128097</v>
      </c>
      <c r="AV31" s="27">
        <v>10.4051773508123</v>
      </c>
      <c r="AW31" s="27">
        <v>267.56726719775997</v>
      </c>
      <c r="AX31" s="27">
        <v>24.9028670099263</v>
      </c>
      <c r="AY31" s="27">
        <v>3326.22148313563</v>
      </c>
      <c r="AZ31" s="27">
        <v>9.2836608839431705</v>
      </c>
      <c r="BA31" s="27">
        <v>11.014677986298199</v>
      </c>
      <c r="BB31" s="27">
        <v>159.70019521927699</v>
      </c>
      <c r="BC31" s="27">
        <v>14.999460982048801</v>
      </c>
      <c r="BD31" s="27">
        <v>35.387802608729103</v>
      </c>
      <c r="BE31" s="27">
        <v>3.9018717048893001</v>
      </c>
      <c r="BF31" s="27">
        <v>1932.8330331125001</v>
      </c>
      <c r="BG31" s="27">
        <v>1522.5937144509301</v>
      </c>
      <c r="BH31" s="27">
        <v>410.23931866157398</v>
      </c>
      <c r="BI31" s="27">
        <v>0.75687710438334199</v>
      </c>
      <c r="BJ31" s="27">
        <v>0.80821165516486604</v>
      </c>
      <c r="BK31" s="27">
        <v>594.62192035803002</v>
      </c>
      <c r="BL31" s="27">
        <v>9.9939207776122103</v>
      </c>
      <c r="BM31" s="27">
        <v>93.712584279942902</v>
      </c>
      <c r="BN31" s="27">
        <v>16.0681440588193</v>
      </c>
      <c r="BO31" s="27">
        <v>10.209438946852</v>
      </c>
      <c r="BP31" s="27">
        <v>245.480000771617</v>
      </c>
      <c r="BQ31" s="27">
        <v>183.32132926190801</v>
      </c>
      <c r="BR31" s="27">
        <v>63.213855029569402</v>
      </c>
      <c r="BS31" s="27">
        <v>216.45850346952301</v>
      </c>
      <c r="BT31" s="27">
        <v>12.079721604303399</v>
      </c>
      <c r="BU31" s="27">
        <v>1236.52467793096</v>
      </c>
      <c r="BV31" s="27">
        <v>2068.8537373806098</v>
      </c>
      <c r="BW31" s="27">
        <v>0.31871371569415302</v>
      </c>
      <c r="BX31" s="27">
        <v>25.196641208043001</v>
      </c>
      <c r="BY31" s="27">
        <v>1125.22298260004</v>
      </c>
      <c r="BZ31" s="27">
        <v>468.486154003141</v>
      </c>
      <c r="CA31" s="27">
        <v>7443.7060062721503</v>
      </c>
      <c r="CB31" s="27">
        <v>559.054766241538</v>
      </c>
      <c r="CE31" s="36">
        <f t="shared" si="0"/>
        <v>3.1899570129813844E-3</v>
      </c>
      <c r="CF31" s="24">
        <f t="shared" si="1"/>
        <v>-1.1479062572899093E-2</v>
      </c>
      <c r="CG31" s="24">
        <f t="shared" si="2"/>
        <v>2.7184108655166528E-3</v>
      </c>
      <c r="CH31" s="24">
        <f t="shared" si="3"/>
        <v>-6.1642893694087578E-3</v>
      </c>
      <c r="CI31" s="24">
        <f t="shared" si="4"/>
        <v>7.5017313595958596E-4</v>
      </c>
      <c r="CJ31" s="24">
        <f t="shared" si="5"/>
        <v>4.8462355193727648E-4</v>
      </c>
      <c r="CK31" s="24">
        <f t="shared" si="6"/>
        <v>-3.6163012674350218E-3</v>
      </c>
      <c r="CL31" s="24">
        <f t="shared" si="7"/>
        <v>2.5885438132160644E-4</v>
      </c>
      <c r="CM31" s="24">
        <f t="shared" si="8"/>
        <v>2.7290772099172484E-3</v>
      </c>
      <c r="CN31" s="77">
        <f t="shared" si="9"/>
        <v>0.79156226105049621</v>
      </c>
      <c r="CO31" s="24">
        <f t="shared" si="10"/>
        <v>2.1215059620534782E-3</v>
      </c>
      <c r="CP31" s="77">
        <f t="shared" si="11"/>
        <v>3.5653045605842606</v>
      </c>
      <c r="CQ31" s="86">
        <f t="shared" si="13"/>
        <v>-1.2473767939641629E-2</v>
      </c>
      <c r="CR31" s="86">
        <f t="shared" si="14"/>
        <v>-1.8278432053811928E-2</v>
      </c>
      <c r="CS31" s="77">
        <f t="shared" si="12"/>
        <v>-0.5749945088943762</v>
      </c>
    </row>
    <row r="32" spans="1:97" x14ac:dyDescent="0.3">
      <c r="A32" s="29" t="s">
        <v>31</v>
      </c>
      <c r="B32" s="92">
        <v>8050.8850727999998</v>
      </c>
      <c r="C32" s="92">
        <v>42.283200813000001</v>
      </c>
      <c r="D32" s="92">
        <v>10011.168331999999</v>
      </c>
      <c r="E32" s="92">
        <v>2009.4733232999999</v>
      </c>
      <c r="F32" s="92">
        <v>721.74031719000004</v>
      </c>
      <c r="G32" s="92">
        <v>7751.9639066999998</v>
      </c>
      <c r="H32" s="92">
        <v>3881.3767262000001</v>
      </c>
      <c r="I32" s="94">
        <v>61.758328904999999</v>
      </c>
      <c r="J32" s="94">
        <v>40.811300924000001</v>
      </c>
      <c r="K32" s="92">
        <v>2.9809999999999999</v>
      </c>
      <c r="L32" s="94">
        <v>189.28113931999999</v>
      </c>
      <c r="M32" s="92">
        <v>2.1613020000000001</v>
      </c>
      <c r="N32" s="94">
        <v>29.329025265999999</v>
      </c>
      <c r="O32" s="96">
        <v>44.784224805999997</v>
      </c>
      <c r="P32" s="96">
        <v>11.408834216000001</v>
      </c>
      <c r="Q32" s="94">
        <v>6.1284062554999998</v>
      </c>
      <c r="R32" s="27"/>
      <c r="S32" s="29" t="s">
        <v>31</v>
      </c>
      <c r="T32" s="27">
        <v>24.574924401713901</v>
      </c>
      <c r="U32" s="100">
        <v>44.632392435405798</v>
      </c>
      <c r="V32" s="27">
        <v>48.314282605649701</v>
      </c>
      <c r="W32" s="27">
        <v>48.263243066186</v>
      </c>
      <c r="X32" s="27">
        <v>46.240565045594302</v>
      </c>
      <c r="Y32" s="27">
        <v>118.586744265029</v>
      </c>
      <c r="Z32" s="100">
        <v>11.2465619165744</v>
      </c>
      <c r="AA32" s="27">
        <v>20359.5775456269</v>
      </c>
      <c r="AB32" s="27">
        <v>2.9891856718199699</v>
      </c>
      <c r="AC32" s="27">
        <v>7995.5302729564501</v>
      </c>
      <c r="AD32" s="27">
        <v>140.86376455179899</v>
      </c>
      <c r="AE32" s="27">
        <v>1352.0458386795999</v>
      </c>
      <c r="AF32" s="27">
        <v>81.474519505908802</v>
      </c>
      <c r="AG32" s="27">
        <v>7.5842253615114199</v>
      </c>
      <c r="AH32" s="27">
        <v>338.28674373251602</v>
      </c>
      <c r="AI32" s="27">
        <v>338.28674373251602</v>
      </c>
      <c r="AJ32" s="27">
        <v>2.1672190294019398</v>
      </c>
      <c r="AK32" s="27">
        <v>8.5871528698752595</v>
      </c>
      <c r="AL32" s="27">
        <v>57.471270465357698</v>
      </c>
      <c r="AM32" s="27">
        <v>0.39986305559082902</v>
      </c>
      <c r="AN32" s="27">
        <v>21.691999549046201</v>
      </c>
      <c r="AO32" s="27">
        <v>12.055537059252099</v>
      </c>
      <c r="AP32" s="27">
        <v>3.4240481422964102</v>
      </c>
      <c r="AQ32" s="27">
        <v>42.398137771237401</v>
      </c>
      <c r="AR32" s="27">
        <v>0</v>
      </c>
      <c r="AS32" s="27">
        <v>9010.3172542969896</v>
      </c>
      <c r="AT32" s="27">
        <v>992.558929005354</v>
      </c>
      <c r="AU32" s="27">
        <v>10011.463336172201</v>
      </c>
      <c r="AV32" s="27">
        <v>0.74707925286142096</v>
      </c>
      <c r="AW32" s="27">
        <v>155.26760529767401</v>
      </c>
      <c r="AX32" s="27">
        <v>16.160744274576398</v>
      </c>
      <c r="AY32" s="27">
        <v>1873.0619458420399</v>
      </c>
      <c r="AZ32" s="27">
        <v>16.099899514035101</v>
      </c>
      <c r="BA32" s="27">
        <v>6.2937001852047798</v>
      </c>
      <c r="BB32" s="27">
        <v>95.101785315012904</v>
      </c>
      <c r="BC32" s="27">
        <v>8.4516305328108299</v>
      </c>
      <c r="BD32" s="27">
        <v>9.8729947836571199</v>
      </c>
      <c r="BE32" s="27">
        <v>4.1011154599217301</v>
      </c>
      <c r="BF32" s="27">
        <v>2012.36031455392</v>
      </c>
      <c r="BG32" s="27">
        <v>721.47447119948595</v>
      </c>
      <c r="BH32" s="27">
        <v>1290.8858433544401</v>
      </c>
      <c r="BI32" s="27">
        <v>0.73702433190584005</v>
      </c>
      <c r="BJ32" s="27">
        <v>0.26286282368581498</v>
      </c>
      <c r="BK32" s="27">
        <v>253.91176821161</v>
      </c>
      <c r="BL32" s="27">
        <v>1.23813222217685</v>
      </c>
      <c r="BM32" s="27">
        <v>48.922474019742403</v>
      </c>
      <c r="BN32" s="27">
        <v>10.825484480728999</v>
      </c>
      <c r="BO32" s="27">
        <v>6.4757900332898002</v>
      </c>
      <c r="BP32" s="27">
        <v>128.72783089270601</v>
      </c>
      <c r="BQ32" s="27">
        <v>659.21574152590904</v>
      </c>
      <c r="BR32" s="27">
        <v>39.496776431323497</v>
      </c>
      <c r="BS32" s="27">
        <v>62.8452188353533</v>
      </c>
      <c r="BT32" s="27">
        <v>11.9492388517438</v>
      </c>
      <c r="BU32" s="27">
        <v>7770.1521138914004</v>
      </c>
      <c r="BV32" s="27">
        <v>1049.6025050379999</v>
      </c>
      <c r="BW32" s="27">
        <v>0</v>
      </c>
      <c r="BX32" s="27">
        <v>0.58494483307788503</v>
      </c>
      <c r="BY32" s="27">
        <v>159.29228853433401</v>
      </c>
      <c r="BZ32" s="27">
        <v>113.646257111192</v>
      </c>
      <c r="CA32" s="27">
        <v>3879.7216450216802</v>
      </c>
      <c r="CB32" s="27">
        <v>57.132035517877497</v>
      </c>
      <c r="CE32" s="36">
        <f t="shared" si="0"/>
        <v>8.5773203991560396E-4</v>
      </c>
      <c r="CF32" s="24">
        <f t="shared" si="1"/>
        <v>-6.8756166984132562E-3</v>
      </c>
      <c r="CG32" s="24">
        <f t="shared" si="2"/>
        <v>2.7182653164247498E-3</v>
      </c>
      <c r="CH32" s="24">
        <f t="shared" si="3"/>
        <v>2.9467506930090821E-5</v>
      </c>
      <c r="CI32" s="24">
        <f t="shared" si="4"/>
        <v>1.4366905101178492E-3</v>
      </c>
      <c r="CJ32" s="24">
        <f t="shared" si="5"/>
        <v>-3.6834022456876239E-4</v>
      </c>
      <c r="CK32" s="24">
        <f t="shared" si="6"/>
        <v>2.3462708818446079E-3</v>
      </c>
      <c r="CL32" s="24">
        <f t="shared" si="7"/>
        <v>-4.2641601036762575E-4</v>
      </c>
      <c r="CM32" s="24">
        <f t="shared" si="8"/>
        <v>2.7459482790909047E-3</v>
      </c>
      <c r="CN32" s="77">
        <f t="shared" si="9"/>
        <v>0.78721844631654569</v>
      </c>
      <c r="CO32" s="24">
        <f t="shared" si="10"/>
        <v>2.7377152299584797E-3</v>
      </c>
      <c r="CP32" s="77">
        <f t="shared" si="11"/>
        <v>-0.58895541362475434</v>
      </c>
      <c r="CQ32" s="86">
        <f t="shared" si="13"/>
        <v>-3.3903092272316764E-3</v>
      </c>
      <c r="CR32" s="86">
        <f t="shared" si="14"/>
        <v>-1.4223390081172909E-2</v>
      </c>
      <c r="CS32" s="77">
        <f t="shared" si="12"/>
        <v>-0.44128244774512726</v>
      </c>
    </row>
    <row r="33" spans="1:97" x14ac:dyDescent="0.3">
      <c r="A33" s="29" t="s">
        <v>32</v>
      </c>
      <c r="B33" s="92">
        <v>45827.674458000001</v>
      </c>
      <c r="C33" s="92">
        <v>545.96045994999997</v>
      </c>
      <c r="D33" s="92">
        <v>23595.903431999999</v>
      </c>
      <c r="E33" s="92">
        <v>3403.5049780999998</v>
      </c>
      <c r="F33" s="92">
        <v>2327.0278655000002</v>
      </c>
      <c r="G33" s="92">
        <v>10322.449613999999</v>
      </c>
      <c r="H33" s="92">
        <v>8274.9216603999994</v>
      </c>
      <c r="I33" s="94">
        <v>82.536037171999993</v>
      </c>
      <c r="J33" s="94">
        <v>49.012166163000003</v>
      </c>
      <c r="K33" s="92">
        <v>12.932451854</v>
      </c>
      <c r="L33" s="94">
        <v>418.01880877999997</v>
      </c>
      <c r="M33" s="92">
        <v>175.74113753</v>
      </c>
      <c r="N33" s="94">
        <v>214.07502864</v>
      </c>
      <c r="O33" s="96">
        <v>41.590172449000001</v>
      </c>
      <c r="P33" s="96">
        <v>26.436860770999999</v>
      </c>
      <c r="Q33" s="94">
        <v>21.681262001</v>
      </c>
      <c r="R33" s="27"/>
      <c r="S33" s="29" t="s">
        <v>32</v>
      </c>
      <c r="T33" s="27">
        <v>247.91477437007001</v>
      </c>
      <c r="U33" s="100">
        <v>40.905098345891602</v>
      </c>
      <c r="V33" s="27">
        <v>112.36564937854</v>
      </c>
      <c r="W33" s="27">
        <v>107.28484127525699</v>
      </c>
      <c r="X33" s="27">
        <v>180.87675106284999</v>
      </c>
      <c r="Y33" s="27">
        <v>201.710449183024</v>
      </c>
      <c r="Z33" s="100">
        <v>25.941695568035801</v>
      </c>
      <c r="AA33" s="27">
        <v>70385.7012472856</v>
      </c>
      <c r="AB33" s="27">
        <v>12.9676570395985</v>
      </c>
      <c r="AC33" s="27">
        <v>45564.1413592729</v>
      </c>
      <c r="AD33" s="27">
        <v>464.95213235524602</v>
      </c>
      <c r="AE33" s="27">
        <v>1037.7872724368999</v>
      </c>
      <c r="AF33" s="27">
        <v>102.915661103906</v>
      </c>
      <c r="AG33" s="27">
        <v>121.000518497331</v>
      </c>
      <c r="AH33" s="27">
        <v>396.17938517930799</v>
      </c>
      <c r="AI33" s="27">
        <v>396.17938517930799</v>
      </c>
      <c r="AJ33" s="27">
        <v>176.12439900266199</v>
      </c>
      <c r="AK33" s="27">
        <v>66.512122831572398</v>
      </c>
      <c r="AL33" s="27">
        <v>379.86897779272903</v>
      </c>
      <c r="AM33" s="27">
        <v>4.9261016710513701</v>
      </c>
      <c r="AN33" s="27">
        <v>180.34017658154801</v>
      </c>
      <c r="AO33" s="27">
        <v>97.909424648238101</v>
      </c>
      <c r="AP33" s="27">
        <v>13.9063512985456</v>
      </c>
      <c r="AQ33" s="27">
        <v>547.38684399067404</v>
      </c>
      <c r="AR33" s="27">
        <v>0</v>
      </c>
      <c r="AS33" s="27">
        <v>21125.197132731399</v>
      </c>
      <c r="AT33" s="27">
        <v>2280.7319148596298</v>
      </c>
      <c r="AU33" s="27">
        <v>23472.4411704226</v>
      </c>
      <c r="AV33" s="27">
        <v>6.3250104051151999</v>
      </c>
      <c r="AW33" s="27">
        <v>344.01560011854099</v>
      </c>
      <c r="AX33" s="27">
        <v>53.951846544376302</v>
      </c>
      <c r="AY33" s="27">
        <v>3213.96102041822</v>
      </c>
      <c r="AZ33" s="27">
        <v>68.076753978271299</v>
      </c>
      <c r="BA33" s="27">
        <v>64.678123404867904</v>
      </c>
      <c r="BB33" s="27">
        <v>353.05377978978902</v>
      </c>
      <c r="BC33" s="27">
        <v>17.471421286227098</v>
      </c>
      <c r="BD33" s="27">
        <v>20.537261638913701</v>
      </c>
      <c r="BE33" s="27">
        <v>46.7013353665671</v>
      </c>
      <c r="BF33" s="27">
        <v>3404.1698679697301</v>
      </c>
      <c r="BG33" s="27">
        <v>2325.6550148629299</v>
      </c>
      <c r="BH33" s="27">
        <v>1078.5148531068</v>
      </c>
      <c r="BI33" s="27">
        <v>6.0156800983554497</v>
      </c>
      <c r="BJ33" s="27">
        <v>0.66966812931037101</v>
      </c>
      <c r="BK33" s="27">
        <v>542.35197710410705</v>
      </c>
      <c r="BL33" s="27">
        <v>73.427168151978606</v>
      </c>
      <c r="BM33" s="27">
        <v>176.71399892667901</v>
      </c>
      <c r="BN33" s="27">
        <v>30.0786291471094</v>
      </c>
      <c r="BO33" s="27">
        <v>29.5762428025816</v>
      </c>
      <c r="BP33" s="27">
        <v>466.99272134944903</v>
      </c>
      <c r="BQ33" s="27">
        <v>270.85268855930201</v>
      </c>
      <c r="BR33" s="27">
        <v>52.498892918681797</v>
      </c>
      <c r="BS33" s="27">
        <v>314.78739769246602</v>
      </c>
      <c r="BT33" s="27">
        <v>8.0721165331970095</v>
      </c>
      <c r="BU33" s="27">
        <v>10328.8487513203</v>
      </c>
      <c r="BV33" s="27">
        <v>2025.0447811618001</v>
      </c>
      <c r="BW33" s="27">
        <v>48.252136149499599</v>
      </c>
      <c r="BX33" s="27">
        <v>125.759639167714</v>
      </c>
      <c r="BY33" s="27">
        <v>998.89207132572301</v>
      </c>
      <c r="BZ33" s="27">
        <v>461.31982715847499</v>
      </c>
      <c r="CA33" s="27">
        <v>8255.77615329728</v>
      </c>
      <c r="CB33" s="27">
        <v>458.25614143351498</v>
      </c>
      <c r="CE33" s="36">
        <f t="shared" si="0"/>
        <v>2.8336261383576792E-3</v>
      </c>
      <c r="CF33" s="24">
        <f t="shared" si="1"/>
        <v>-5.7505230593497131E-3</v>
      </c>
      <c r="CG33" s="24">
        <f t="shared" si="2"/>
        <v>2.612614182361661E-3</v>
      </c>
      <c r="CH33" s="24">
        <f t="shared" si="3"/>
        <v>-5.2323600125419754E-3</v>
      </c>
      <c r="CI33" s="24">
        <f t="shared" si="4"/>
        <v>1.9535445783350457E-4</v>
      </c>
      <c r="CJ33" s="24">
        <f t="shared" si="5"/>
        <v>-5.899588300698474E-4</v>
      </c>
      <c r="CK33" s="24">
        <f t="shared" si="6"/>
        <v>6.1992429700231087E-4</v>
      </c>
      <c r="CL33" s="24">
        <f t="shared" si="7"/>
        <v>-2.31367835110042E-3</v>
      </c>
      <c r="CM33" s="24">
        <f t="shared" si="8"/>
        <v>2.722235968549975E-3</v>
      </c>
      <c r="CN33" s="77">
        <f t="shared" si="9"/>
        <v>-5.2245074006193597E-2</v>
      </c>
      <c r="CO33" s="24">
        <f t="shared" si="10"/>
        <v>2.1808295886133109E-3</v>
      </c>
      <c r="CP33" s="77">
        <f t="shared" si="11"/>
        <v>-0.54263967511648536</v>
      </c>
      <c r="CQ33" s="86">
        <f t="shared" si="13"/>
        <v>-1.6472018815225434E-2</v>
      </c>
      <c r="CR33" s="86">
        <f t="shared" si="14"/>
        <v>-1.8730105940088452E-2</v>
      </c>
      <c r="CS33" s="77">
        <f t="shared" si="12"/>
        <v>-0.35860046809525203</v>
      </c>
    </row>
    <row r="34" spans="1:97" x14ac:dyDescent="0.3">
      <c r="A34" s="29" t="s">
        <v>33</v>
      </c>
      <c r="B34" s="92">
        <v>36079.890468999998</v>
      </c>
      <c r="C34" s="92">
        <v>1257.9732349999999</v>
      </c>
      <c r="D34" s="92">
        <v>34189.914767000002</v>
      </c>
      <c r="E34" s="92">
        <v>11296.97633</v>
      </c>
      <c r="F34" s="92">
        <v>7855.7970335999998</v>
      </c>
      <c r="G34" s="92">
        <v>21836.343919999999</v>
      </c>
      <c r="H34" s="92">
        <v>40132.857131999997</v>
      </c>
      <c r="I34" s="94">
        <v>366.78627688</v>
      </c>
      <c r="J34" s="94">
        <v>82.390746714000002</v>
      </c>
      <c r="K34" s="92">
        <v>77.753080530000005</v>
      </c>
      <c r="L34" s="94">
        <v>820.56649178999999</v>
      </c>
      <c r="M34" s="92">
        <v>637.94468255000004</v>
      </c>
      <c r="N34" s="94">
        <v>3349.0351753</v>
      </c>
      <c r="O34" s="96">
        <v>99.723433421999999</v>
      </c>
      <c r="P34" s="96">
        <v>31.145640751999998</v>
      </c>
      <c r="Q34" s="94">
        <v>34.520692482000001</v>
      </c>
      <c r="R34" s="27"/>
      <c r="S34" s="29" t="s">
        <v>33</v>
      </c>
      <c r="T34" s="27">
        <v>1431.1918717635499</v>
      </c>
      <c r="U34" s="100">
        <v>99.121304361344997</v>
      </c>
      <c r="V34" s="27">
        <v>248.220286621707</v>
      </c>
      <c r="W34" s="27">
        <v>239.93143891719501</v>
      </c>
      <c r="X34" s="27">
        <v>324.43785580397901</v>
      </c>
      <c r="Y34" s="27">
        <v>1105.38203467776</v>
      </c>
      <c r="Z34" s="100">
        <v>30.608141781716299</v>
      </c>
      <c r="AA34" s="27">
        <v>36632.580296588603</v>
      </c>
      <c r="AB34" s="27">
        <v>77.953401217011901</v>
      </c>
      <c r="AC34" s="27">
        <v>35852.2442999829</v>
      </c>
      <c r="AD34" s="27">
        <v>1322.81680435867</v>
      </c>
      <c r="AE34" s="27">
        <v>822.85932072252206</v>
      </c>
      <c r="AF34" s="27">
        <v>200.71327523724301</v>
      </c>
      <c r="AG34" s="27">
        <v>675.87010184587905</v>
      </c>
      <c r="AH34" s="27">
        <v>619.77923980258902</v>
      </c>
      <c r="AI34" s="27">
        <v>619.77923980258902</v>
      </c>
      <c r="AJ34" s="27">
        <v>639.40622848142596</v>
      </c>
      <c r="AK34" s="27">
        <v>47.206295220164598</v>
      </c>
      <c r="AL34" s="27">
        <v>550.81749871418401</v>
      </c>
      <c r="AM34" s="27">
        <v>39.362993562895298</v>
      </c>
      <c r="AN34" s="27">
        <v>855.471584769571</v>
      </c>
      <c r="AO34" s="27">
        <v>2135.2551359303502</v>
      </c>
      <c r="AP34" s="27">
        <v>56.178375841672803</v>
      </c>
      <c r="AQ34" s="27">
        <v>1261.05627777309</v>
      </c>
      <c r="AR34" s="27">
        <v>0</v>
      </c>
      <c r="AS34" s="27">
        <v>30729.3958551164</v>
      </c>
      <c r="AT34" s="27">
        <v>3367.1739797980499</v>
      </c>
      <c r="AU34" s="27">
        <v>34143.776130134604</v>
      </c>
      <c r="AV34" s="27">
        <v>119.22855527473</v>
      </c>
      <c r="AW34" s="27">
        <v>1011.26151464868</v>
      </c>
      <c r="AX34" s="27">
        <v>66.611919929055205</v>
      </c>
      <c r="AY34" s="27">
        <v>14107.8073417921</v>
      </c>
      <c r="AZ34" s="27">
        <v>122.09159072273</v>
      </c>
      <c r="BA34" s="27">
        <v>106.953033607588</v>
      </c>
      <c r="BB34" s="27">
        <v>535.45191038652501</v>
      </c>
      <c r="BC34" s="27">
        <v>76.323372646174704</v>
      </c>
      <c r="BD34" s="27">
        <v>47.228398332093199</v>
      </c>
      <c r="BE34" s="27">
        <v>153.26737024784799</v>
      </c>
      <c r="BF34" s="27">
        <v>11312.690509349301</v>
      </c>
      <c r="BG34" s="27">
        <v>7864.8983896383497</v>
      </c>
      <c r="BH34" s="27">
        <v>3447.7921197109699</v>
      </c>
      <c r="BI34" s="27">
        <v>9.4575342184890605</v>
      </c>
      <c r="BJ34" s="27">
        <v>5.8483214141724096</v>
      </c>
      <c r="BK34" s="27">
        <v>2920.8141766069698</v>
      </c>
      <c r="BL34" s="27">
        <v>259.90471384734002</v>
      </c>
      <c r="BM34" s="27">
        <v>621.87180312053204</v>
      </c>
      <c r="BN34" s="27">
        <v>46.742480836102899</v>
      </c>
      <c r="BO34" s="27">
        <v>39.685061248785999</v>
      </c>
      <c r="BP34" s="27">
        <v>1574.9433568639199</v>
      </c>
      <c r="BQ34" s="27">
        <v>776.56207006580303</v>
      </c>
      <c r="BR34" s="27">
        <v>311.65947376698199</v>
      </c>
      <c r="BS34" s="27">
        <v>924.93420845748005</v>
      </c>
      <c r="BT34" s="27">
        <v>41.109663385549197</v>
      </c>
      <c r="BU34" s="27">
        <v>21862.026179764802</v>
      </c>
      <c r="BV34" s="27">
        <v>7920.0740146930902</v>
      </c>
      <c r="BW34" s="27">
        <v>196.95980606351301</v>
      </c>
      <c r="BX34" s="27">
        <v>4206.5403071282699</v>
      </c>
      <c r="BY34" s="27">
        <v>4662.4697417890202</v>
      </c>
      <c r="BZ34" s="27">
        <v>3148.73847906933</v>
      </c>
      <c r="CA34" s="27">
        <v>40187.881624652</v>
      </c>
      <c r="CB34" s="27">
        <v>2705.2262889793701</v>
      </c>
      <c r="CE34" s="36">
        <f t="shared" si="0"/>
        <v>1.3825739437912164E-3</v>
      </c>
      <c r="CF34" s="24">
        <f t="shared" si="1"/>
        <v>-6.3095027744802254E-3</v>
      </c>
      <c r="CG34" s="24">
        <f t="shared" si="2"/>
        <v>2.4508015650190115E-3</v>
      </c>
      <c r="CH34" s="24">
        <f t="shared" si="3"/>
        <v>-1.3494808975052289E-3</v>
      </c>
      <c r="CI34" s="24">
        <f t="shared" si="4"/>
        <v>1.3910075484154837E-3</v>
      </c>
      <c r="CJ34" s="24">
        <f t="shared" si="5"/>
        <v>1.1585528494973206E-3</v>
      </c>
      <c r="CK34" s="24">
        <f t="shared" si="6"/>
        <v>1.1761245316016455E-3</v>
      </c>
      <c r="CL34" s="24">
        <f t="shared" si="7"/>
        <v>1.3710584439832667E-3</v>
      </c>
      <c r="CM34" s="24">
        <f t="shared" si="8"/>
        <v>2.5763697804179575E-3</v>
      </c>
      <c r="CN34" s="77">
        <f t="shared" si="9"/>
        <v>-0.24469345750325447</v>
      </c>
      <c r="CO34" s="24">
        <f t="shared" si="10"/>
        <v>2.2910229858548368E-3</v>
      </c>
      <c r="CP34" s="77">
        <f t="shared" si="11"/>
        <v>-0.36242678139709944</v>
      </c>
      <c r="CQ34" s="86">
        <f t="shared" si="13"/>
        <v>-6.0379896679546808E-3</v>
      </c>
      <c r="CR34" s="86">
        <f t="shared" si="14"/>
        <v>-1.7257598729902023E-2</v>
      </c>
      <c r="CS34" s="77">
        <f t="shared" si="12"/>
        <v>0.6273826450893385</v>
      </c>
    </row>
    <row r="35" spans="1:97" x14ac:dyDescent="0.3">
      <c r="A35" s="29" t="s">
        <v>34</v>
      </c>
      <c r="B35" s="92">
        <v>9357.0503341000003</v>
      </c>
      <c r="C35" s="92">
        <v>219.60365504999999</v>
      </c>
      <c r="D35" s="92">
        <v>4127.5689769999999</v>
      </c>
      <c r="E35" s="92">
        <v>1655.1691449</v>
      </c>
      <c r="F35" s="92">
        <v>1397.3032528000001</v>
      </c>
      <c r="G35" s="92">
        <v>2218.8218253999999</v>
      </c>
      <c r="H35" s="92">
        <v>2331.7490499999999</v>
      </c>
      <c r="I35" s="94">
        <v>50.469008576999997</v>
      </c>
      <c r="J35" s="94">
        <v>17.703771977999999</v>
      </c>
      <c r="K35" s="92">
        <v>15.04977912</v>
      </c>
      <c r="L35" s="94">
        <v>46.419856283000001</v>
      </c>
      <c r="M35" s="92">
        <v>17.899999999999999</v>
      </c>
      <c r="N35" s="94">
        <v>162.23401816000001</v>
      </c>
      <c r="O35" s="96">
        <v>12.094638834</v>
      </c>
      <c r="P35" s="96">
        <v>5.2888560151000004</v>
      </c>
      <c r="Q35" s="94">
        <v>6.5160540239999998</v>
      </c>
      <c r="R35" s="27"/>
      <c r="S35" s="29" t="s">
        <v>34</v>
      </c>
      <c r="T35" s="27">
        <v>24.185469763083798</v>
      </c>
      <c r="U35" s="100">
        <v>11.962162627650301</v>
      </c>
      <c r="V35" s="27">
        <v>24.911230920139101</v>
      </c>
      <c r="W35" s="27">
        <v>24.423857565719899</v>
      </c>
      <c r="X35" s="27">
        <v>44.806101955715199</v>
      </c>
      <c r="Y35" s="27">
        <v>96.430771807363499</v>
      </c>
      <c r="Z35" s="100">
        <v>5.1841151202563802</v>
      </c>
      <c r="AA35" s="27">
        <v>10175.247350711899</v>
      </c>
      <c r="AB35" s="27">
        <v>15.0511978236941</v>
      </c>
      <c r="AC35" s="27">
        <v>9313.2203084310295</v>
      </c>
      <c r="AD35" s="27">
        <v>116.061660236303</v>
      </c>
      <c r="AE35" s="27">
        <v>205.489186613675</v>
      </c>
      <c r="AF35" s="27">
        <v>25.3637577302263</v>
      </c>
      <c r="AG35" s="27">
        <v>224.489548434228</v>
      </c>
      <c r="AH35" s="27">
        <v>67.171470611437798</v>
      </c>
      <c r="AI35" s="27">
        <v>67.171470611437798</v>
      </c>
      <c r="AJ35" s="27">
        <v>17.949297969212399</v>
      </c>
      <c r="AK35" s="27">
        <v>4.6839913151429897</v>
      </c>
      <c r="AL35" s="27">
        <v>34.484218330773601</v>
      </c>
      <c r="AM35" s="27">
        <v>3.39774683453768</v>
      </c>
      <c r="AN35" s="27">
        <v>17.3124940022775</v>
      </c>
      <c r="AO35" s="27">
        <v>17.5291388433976</v>
      </c>
      <c r="AP35" s="27">
        <v>3.2785931882239199</v>
      </c>
      <c r="AQ35" s="27">
        <v>220.21480687423201</v>
      </c>
      <c r="AR35" s="27">
        <v>0</v>
      </c>
      <c r="AS35" s="27">
        <v>3712.8494481760299</v>
      </c>
      <c r="AT35" s="27">
        <v>407.854942310735</v>
      </c>
      <c r="AU35" s="27">
        <v>4125.3883818019103</v>
      </c>
      <c r="AV35" s="27">
        <v>3.4025377311738398</v>
      </c>
      <c r="AW35" s="27">
        <v>96.211325958260403</v>
      </c>
      <c r="AX35" s="27">
        <v>12.8433921766651</v>
      </c>
      <c r="AY35" s="27">
        <v>914.15903095228396</v>
      </c>
      <c r="AZ35" s="27">
        <v>15.114691225570301</v>
      </c>
      <c r="BA35" s="27">
        <v>9.6545934350225995</v>
      </c>
      <c r="BB35" s="27">
        <v>109.073326922954</v>
      </c>
      <c r="BC35" s="27">
        <v>27.127519977861098</v>
      </c>
      <c r="BD35" s="27">
        <v>2.6723642267012702</v>
      </c>
      <c r="BE35" s="27">
        <v>6.4594206360981499</v>
      </c>
      <c r="BF35" s="27">
        <v>1657.5468169808501</v>
      </c>
      <c r="BG35" s="27">
        <v>1399.2444824291299</v>
      </c>
      <c r="BH35" s="27">
        <v>258.30233455171702</v>
      </c>
      <c r="BI35" s="27">
        <v>0.85471053258156005</v>
      </c>
      <c r="BJ35" s="27">
        <v>2.1775700403557998</v>
      </c>
      <c r="BK35" s="27">
        <v>840.62166847984702</v>
      </c>
      <c r="BL35" s="27">
        <v>0.36258721667024801</v>
      </c>
      <c r="BM35" s="27">
        <v>67.867289191069005</v>
      </c>
      <c r="BN35" s="27">
        <v>10.3474022394792</v>
      </c>
      <c r="BO35" s="27">
        <v>5.2611423462248599</v>
      </c>
      <c r="BP35" s="27">
        <v>176.62970560668401</v>
      </c>
      <c r="BQ35" s="27">
        <v>185.54331070872499</v>
      </c>
      <c r="BR35" s="27">
        <v>63.638341726483603</v>
      </c>
      <c r="BS35" s="27">
        <v>46.546130992465599</v>
      </c>
      <c r="BT35" s="27">
        <v>1.99262545640019</v>
      </c>
      <c r="BU35" s="27">
        <v>2223.4278280947501</v>
      </c>
      <c r="BV35" s="27">
        <v>498.39064846711801</v>
      </c>
      <c r="BW35" s="27">
        <v>34.1523726146266</v>
      </c>
      <c r="BX35" s="27">
        <v>5.5522410767426598</v>
      </c>
      <c r="BY35" s="27">
        <v>178.658589164696</v>
      </c>
      <c r="BZ35" s="27">
        <v>163.53879840707501</v>
      </c>
      <c r="CA35" s="27">
        <v>2330.7736416962298</v>
      </c>
      <c r="CB35" s="27">
        <v>68.632477118929003</v>
      </c>
      <c r="CE35" s="36">
        <f t="shared" ref="CE35:CE51" si="15">AK35/AU35</f>
        <v>1.1354061440142732E-3</v>
      </c>
      <c r="CF35" s="24">
        <f t="shared" ref="CF35:CF51" si="16">+(AC35-B35)/B35</f>
        <v>-4.6841711975450862E-3</v>
      </c>
      <c r="CG35" s="24">
        <f t="shared" ref="CG35:CG51" si="17">+(AQ35-C35)/C35</f>
        <v>2.7829765588048869E-3</v>
      </c>
      <c r="CH35" s="24">
        <f t="shared" ref="CH35:CH51" si="18">+(AU35-D35)/D35</f>
        <v>-5.2830012296353616E-4</v>
      </c>
      <c r="CI35" s="24">
        <f t="shared" ref="CI35:CI51" si="19">+(BF35-E35)/E35</f>
        <v>1.4365130525640102E-3</v>
      </c>
      <c r="CJ35" s="24">
        <f t="shared" ref="CJ35:CJ51" si="20">+(BG35-F35)/F35</f>
        <v>1.3892686682292058E-3</v>
      </c>
      <c r="CK35" s="24">
        <f t="shared" ref="CK35:CK51" si="21">+(BU35-G35)/G35</f>
        <v>2.0758776761716359E-3</v>
      </c>
      <c r="CL35" s="24">
        <f t="shared" ref="CL35:CL51" si="22">+(CA35-H35)/H35</f>
        <v>-4.1831615789448244E-4</v>
      </c>
      <c r="CM35" s="24">
        <f t="shared" ref="CM35:CM51" si="23">+(AB35-K35)/K35</f>
        <v>9.4267409693357456E-5</v>
      </c>
      <c r="CN35" s="77">
        <f t="shared" ref="CN35:CN51" si="24">+(AI35-L35)/L35</f>
        <v>0.44704176165313775</v>
      </c>
      <c r="CO35" s="24">
        <f t="shared" ref="CO35:CO51" si="25">+(AJ35-M35)/M35</f>
        <v>2.7540764923128639E-3</v>
      </c>
      <c r="CP35" s="77">
        <f t="shared" ref="CP35:CP51" si="26">+(AO35-N35)/N35</f>
        <v>-0.89195152137506806</v>
      </c>
      <c r="CQ35" s="86">
        <f t="shared" si="13"/>
        <v>-1.0953299901546998E-2</v>
      </c>
      <c r="CR35" s="86">
        <f t="shared" si="14"/>
        <v>-1.9804073800568332E-2</v>
      </c>
      <c r="CS35" s="77">
        <f t="shared" ref="CS35:CS51" si="27">+(AP35-Q35)/Q35</f>
        <v>-0.49684376830698912</v>
      </c>
    </row>
    <row r="36" spans="1:97" x14ac:dyDescent="0.3">
      <c r="A36" s="29" t="s">
        <v>35</v>
      </c>
      <c r="B36" s="92">
        <v>164386.12971000001</v>
      </c>
      <c r="C36" s="92">
        <v>2623.8048110999998</v>
      </c>
      <c r="D36" s="92">
        <v>38609.558748000003</v>
      </c>
      <c r="E36" s="92">
        <v>13324.932251</v>
      </c>
      <c r="F36" s="92">
        <v>10750.03242</v>
      </c>
      <c r="G36" s="92">
        <v>41179.69902</v>
      </c>
      <c r="H36" s="92">
        <v>29524.228783999999</v>
      </c>
      <c r="I36" s="94">
        <v>92.344671731999995</v>
      </c>
      <c r="J36" s="94">
        <v>111.08915199</v>
      </c>
      <c r="K36" s="92">
        <v>2.41008405</v>
      </c>
      <c r="L36" s="94">
        <v>198.87171799000001</v>
      </c>
      <c r="M36" s="92">
        <v>1083.3653597</v>
      </c>
      <c r="N36" s="94">
        <v>357.73582875</v>
      </c>
      <c r="O36" s="96">
        <v>25.017077243999999</v>
      </c>
      <c r="P36" s="96">
        <v>17.605886837</v>
      </c>
      <c r="Q36" s="94">
        <v>41.170103912000002</v>
      </c>
      <c r="R36" s="27"/>
      <c r="S36" s="29" t="s">
        <v>35</v>
      </c>
      <c r="T36" s="27">
        <v>824.272677012033</v>
      </c>
      <c r="U36" s="100">
        <v>24.745321369294299</v>
      </c>
      <c r="V36" s="27">
        <v>243.44021590547601</v>
      </c>
      <c r="W36" s="27">
        <v>170.111340898853</v>
      </c>
      <c r="X36" s="27">
        <v>302.68815048949199</v>
      </c>
      <c r="Y36" s="27">
        <v>840.96081355801402</v>
      </c>
      <c r="Z36" s="100">
        <v>17.392141375107201</v>
      </c>
      <c r="AA36" s="27">
        <v>32367.1738826453</v>
      </c>
      <c r="AB36" s="27">
        <v>2.41669852920004</v>
      </c>
      <c r="AC36" s="27">
        <v>164501.882953077</v>
      </c>
      <c r="AD36" s="27">
        <v>750.41744873140203</v>
      </c>
      <c r="AE36" s="27">
        <v>690.339532853891</v>
      </c>
      <c r="AF36" s="27">
        <v>141.779459940561</v>
      </c>
      <c r="AG36" s="27">
        <v>641.60187531945303</v>
      </c>
      <c r="AH36" s="27">
        <v>481.06441349311399</v>
      </c>
      <c r="AI36" s="27">
        <v>481.06441349311399</v>
      </c>
      <c r="AJ36" s="27">
        <v>1086.2320416093901</v>
      </c>
      <c r="AK36" s="27">
        <v>14.5819836217618</v>
      </c>
      <c r="AL36" s="27">
        <v>862.64750960825495</v>
      </c>
      <c r="AM36" s="27">
        <v>27.2951127497555</v>
      </c>
      <c r="AN36" s="27">
        <v>662.77996370078597</v>
      </c>
      <c r="AO36" s="27">
        <v>272.77389468220298</v>
      </c>
      <c r="AP36" s="27">
        <v>29.066692089239801</v>
      </c>
      <c r="AQ36" s="27">
        <v>2630.9695209811698</v>
      </c>
      <c r="AR36" s="27">
        <v>0</v>
      </c>
      <c r="AS36" s="27">
        <v>34733.147878448799</v>
      </c>
      <c r="AT36" s="27">
        <v>3844.6556192317898</v>
      </c>
      <c r="AU36" s="27">
        <v>38592.385481302401</v>
      </c>
      <c r="AV36" s="27">
        <v>40.249359555796403</v>
      </c>
      <c r="AW36" s="27">
        <v>1067.1115017756799</v>
      </c>
      <c r="AX36" s="27">
        <v>166.8066044787</v>
      </c>
      <c r="AY36" s="27">
        <v>11534.182349839501</v>
      </c>
      <c r="AZ36" s="27">
        <v>246.586676966098</v>
      </c>
      <c r="BA36" s="27">
        <v>265.72935655535298</v>
      </c>
      <c r="BB36" s="27">
        <v>624.09851499308195</v>
      </c>
      <c r="BC36" s="27">
        <v>293.53839072614699</v>
      </c>
      <c r="BD36" s="27">
        <v>109.701689728666</v>
      </c>
      <c r="BE36" s="27">
        <v>194.78052874456699</v>
      </c>
      <c r="BF36" s="27">
        <v>13347.0193281098</v>
      </c>
      <c r="BG36" s="27">
        <v>10767.281547565301</v>
      </c>
      <c r="BH36" s="27">
        <v>2579.7377805445399</v>
      </c>
      <c r="BI36" s="27">
        <v>41.1729405327468</v>
      </c>
      <c r="BJ36" s="27">
        <v>23.657522245084699</v>
      </c>
      <c r="BK36" s="27">
        <v>4197.5457571054303</v>
      </c>
      <c r="BL36" s="27">
        <v>293.52797486989402</v>
      </c>
      <c r="BM36" s="27">
        <v>628.81180401660004</v>
      </c>
      <c r="BN36" s="27">
        <v>114.316494187073</v>
      </c>
      <c r="BO36" s="27">
        <v>131.67592053670401</v>
      </c>
      <c r="BP36" s="27">
        <v>1597.3314875092699</v>
      </c>
      <c r="BQ36" s="27">
        <v>736.20374936254302</v>
      </c>
      <c r="BR36" s="27">
        <v>443.092417459393</v>
      </c>
      <c r="BS36" s="27">
        <v>1327.2325193382801</v>
      </c>
      <c r="BT36" s="27">
        <v>67.674947572205596</v>
      </c>
      <c r="BU36" s="27">
        <v>41285.291064140598</v>
      </c>
      <c r="BV36" s="27">
        <v>8238.6052765845398</v>
      </c>
      <c r="BW36" s="27">
        <v>363.02379955153799</v>
      </c>
      <c r="BX36" s="27">
        <v>134.19879742087701</v>
      </c>
      <c r="BY36" s="27">
        <v>3819.3536291355499</v>
      </c>
      <c r="BZ36" s="27">
        <v>2980.2457321418901</v>
      </c>
      <c r="CA36" s="27">
        <v>29572.882460798999</v>
      </c>
      <c r="CB36" s="27">
        <v>2808.1195647753998</v>
      </c>
      <c r="CE36" s="36">
        <f t="shared" si="15"/>
        <v>3.7784613311417652E-4</v>
      </c>
      <c r="CF36" s="24">
        <f t="shared" si="16"/>
        <v>7.0415456146572832E-4</v>
      </c>
      <c r="CG36" s="24">
        <f t="shared" si="17"/>
        <v>2.730656583469813E-3</v>
      </c>
      <c r="CH36" s="24">
        <f t="shared" si="18"/>
        <v>-4.44793135546824E-4</v>
      </c>
      <c r="CI36" s="24">
        <f t="shared" si="19"/>
        <v>1.6575751901584503E-3</v>
      </c>
      <c r="CJ36" s="24">
        <f t="shared" si="20"/>
        <v>1.6045651670044939E-3</v>
      </c>
      <c r="CK36" s="24">
        <f t="shared" si="21"/>
        <v>2.5641771711180871E-3</v>
      </c>
      <c r="CL36" s="24">
        <f t="shared" si="22"/>
        <v>1.6479237156354404E-3</v>
      </c>
      <c r="CM36" s="24">
        <f t="shared" si="23"/>
        <v>2.744501462527828E-3</v>
      </c>
      <c r="CN36" s="77">
        <f t="shared" si="24"/>
        <v>1.4189684604489798</v>
      </c>
      <c r="CO36" s="24">
        <f t="shared" si="25"/>
        <v>2.6460896905397715E-3</v>
      </c>
      <c r="CP36" s="77">
        <f t="shared" si="26"/>
        <v>-0.23749909078067713</v>
      </c>
      <c r="CQ36" s="86">
        <f t="shared" si="13"/>
        <v>-1.0862814710734341E-2</v>
      </c>
      <c r="CR36" s="86">
        <f t="shared" si="14"/>
        <v>-1.2140567747124102E-2</v>
      </c>
      <c r="CS36" s="77">
        <f t="shared" si="27"/>
        <v>-0.29398545722961789</v>
      </c>
    </row>
    <row r="37" spans="1:97" x14ac:dyDescent="0.3">
      <c r="A37" s="29" t="s">
        <v>36</v>
      </c>
      <c r="B37" s="92">
        <v>30162.396731000001</v>
      </c>
      <c r="C37" s="92">
        <v>3443.3031125000002</v>
      </c>
      <c r="D37" s="92">
        <v>37938.462955000003</v>
      </c>
      <c r="E37" s="92">
        <v>6998.2460750999999</v>
      </c>
      <c r="F37" s="92">
        <v>4956.0031503</v>
      </c>
      <c r="G37" s="92">
        <v>23720.302221999998</v>
      </c>
      <c r="H37" s="92">
        <v>23242.432086000001</v>
      </c>
      <c r="I37" s="94">
        <v>185.96958515</v>
      </c>
      <c r="J37" s="94">
        <v>129.44012146</v>
      </c>
      <c r="K37" s="92">
        <v>7.78486484</v>
      </c>
      <c r="L37" s="94">
        <v>566.92150518000005</v>
      </c>
      <c r="M37" s="92">
        <v>186.42400000000001</v>
      </c>
      <c r="N37" s="94">
        <v>2673.7152725999999</v>
      </c>
      <c r="O37" s="96">
        <v>103.66614846</v>
      </c>
      <c r="P37" s="96">
        <v>38.260037601999997</v>
      </c>
      <c r="Q37" s="94">
        <v>23.271367430000002</v>
      </c>
      <c r="R37" s="27"/>
      <c r="S37" s="29" t="s">
        <v>36</v>
      </c>
      <c r="T37" s="27">
        <v>210.66576073022</v>
      </c>
      <c r="U37" s="100">
        <v>103.082760454019</v>
      </c>
      <c r="V37" s="27">
        <v>164.697016691957</v>
      </c>
      <c r="W37" s="27">
        <v>149.59199942851299</v>
      </c>
      <c r="X37" s="27">
        <v>182.028954278426</v>
      </c>
      <c r="Y37" s="27">
        <v>742.84697784175103</v>
      </c>
      <c r="Z37" s="100">
        <v>37.758384940420299</v>
      </c>
      <c r="AA37" s="27">
        <v>26034.0520401383</v>
      </c>
      <c r="AB37" s="27">
        <v>7.8062092351298</v>
      </c>
      <c r="AC37" s="27">
        <v>30070.384134455398</v>
      </c>
      <c r="AD37" s="27">
        <v>855.13870953573701</v>
      </c>
      <c r="AE37" s="27">
        <v>4343.5641894683004</v>
      </c>
      <c r="AF37" s="27">
        <v>290.40359428251998</v>
      </c>
      <c r="AG37" s="27">
        <v>133.80740657569501</v>
      </c>
      <c r="AH37" s="27">
        <v>812.95561258339399</v>
      </c>
      <c r="AI37" s="27">
        <v>812.95561258339399</v>
      </c>
      <c r="AJ37" s="27">
        <v>186.92545122604699</v>
      </c>
      <c r="AK37" s="27">
        <v>26.528480975794999</v>
      </c>
      <c r="AL37" s="27">
        <v>666.90974846105405</v>
      </c>
      <c r="AM37" s="27">
        <v>16.980434787420201</v>
      </c>
      <c r="AN37" s="27">
        <v>55.071609250076598</v>
      </c>
      <c r="AO37" s="27">
        <v>617.67795560742104</v>
      </c>
      <c r="AP37" s="27">
        <v>15.377813718577301</v>
      </c>
      <c r="AQ37" s="27">
        <v>3452.74895648449</v>
      </c>
      <c r="AR37" s="27">
        <v>0</v>
      </c>
      <c r="AS37" s="27">
        <v>34168.644961514903</v>
      </c>
      <c r="AT37" s="27">
        <v>3769.9877498598798</v>
      </c>
      <c r="AU37" s="27">
        <v>37965.161192350599</v>
      </c>
      <c r="AV37" s="27">
        <v>25.3041354015464</v>
      </c>
      <c r="AW37" s="27">
        <v>953.88386261476296</v>
      </c>
      <c r="AX37" s="27">
        <v>64.811453145818703</v>
      </c>
      <c r="AY37" s="27">
        <v>10635.4684743253</v>
      </c>
      <c r="AZ37" s="27">
        <v>140.023822745692</v>
      </c>
      <c r="BA37" s="27">
        <v>79.733181000424395</v>
      </c>
      <c r="BB37" s="27">
        <v>352.90831097769399</v>
      </c>
      <c r="BC37" s="27">
        <v>53.507425768073702</v>
      </c>
      <c r="BD37" s="27">
        <v>73.662553775800902</v>
      </c>
      <c r="BE37" s="27">
        <v>94.158437909155694</v>
      </c>
      <c r="BF37" s="27">
        <v>7010.8287278928301</v>
      </c>
      <c r="BG37" s="27">
        <v>4963.7015129887004</v>
      </c>
      <c r="BH37" s="27">
        <v>2047.1272149041199</v>
      </c>
      <c r="BI37" s="27">
        <v>10.6872995581937</v>
      </c>
      <c r="BJ37" s="27">
        <v>2.8163110004727501</v>
      </c>
      <c r="BK37" s="27">
        <v>1769.8040138271599</v>
      </c>
      <c r="BL37" s="27">
        <v>141.61736261286401</v>
      </c>
      <c r="BM37" s="27">
        <v>294.75205914383503</v>
      </c>
      <c r="BN37" s="27">
        <v>71.169673948731202</v>
      </c>
      <c r="BO37" s="27">
        <v>76.699570866548697</v>
      </c>
      <c r="BP37" s="27">
        <v>755.70558997668604</v>
      </c>
      <c r="BQ37" s="27">
        <v>2363.9065054559301</v>
      </c>
      <c r="BR37" s="27">
        <v>188.684307486959</v>
      </c>
      <c r="BS37" s="27">
        <v>762.67626537674198</v>
      </c>
      <c r="BT37" s="27">
        <v>30.283873867839201</v>
      </c>
      <c r="BU37" s="27">
        <v>23775.096817732301</v>
      </c>
      <c r="BV37" s="27">
        <v>5868.1533785668998</v>
      </c>
      <c r="BW37" s="27">
        <v>46.888955952547398</v>
      </c>
      <c r="BX37" s="27">
        <v>652.41060567540796</v>
      </c>
      <c r="BY37" s="27">
        <v>1482.71084912435</v>
      </c>
      <c r="BZ37" s="27">
        <v>1518.8741436964201</v>
      </c>
      <c r="CA37" s="27">
        <v>23269.3015310956</v>
      </c>
      <c r="CB37" s="27">
        <v>632.022523457989</v>
      </c>
      <c r="CE37" s="36">
        <f t="shared" si="15"/>
        <v>6.98758549750082E-4</v>
      </c>
      <c r="CF37" s="24">
        <f t="shared" si="16"/>
        <v>-3.0505731147695736E-3</v>
      </c>
      <c r="CG37" s="24">
        <f t="shared" si="17"/>
        <v>2.7432507902656459E-3</v>
      </c>
      <c r="CH37" s="24">
        <f t="shared" si="18"/>
        <v>7.0372480251147196E-4</v>
      </c>
      <c r="CI37" s="24">
        <f t="shared" si="19"/>
        <v>1.7979723287524488E-3</v>
      </c>
      <c r="CJ37" s="24">
        <f t="shared" si="20"/>
        <v>1.5533409594855477E-3</v>
      </c>
      <c r="CK37" s="24">
        <f t="shared" si="21"/>
        <v>2.3100294093842551E-3</v>
      </c>
      <c r="CL37" s="24">
        <f t="shared" si="22"/>
        <v>1.1560513545303115E-3</v>
      </c>
      <c r="CM37" s="24">
        <f t="shared" si="23"/>
        <v>2.7417810801452554E-3</v>
      </c>
      <c r="CN37" s="77">
        <f t="shared" si="24"/>
        <v>0.43398266806844277</v>
      </c>
      <c r="CO37" s="24">
        <f t="shared" si="25"/>
        <v>2.6898426492671622E-3</v>
      </c>
      <c r="CP37" s="77">
        <f t="shared" si="26"/>
        <v>-0.76898140129679071</v>
      </c>
      <c r="CQ37" s="86">
        <f t="shared" si="13"/>
        <v>-5.627565166136269E-3</v>
      </c>
      <c r="CR37" s="86">
        <f t="shared" si="14"/>
        <v>-1.3111661488630487E-2</v>
      </c>
      <c r="CS37" s="77">
        <f t="shared" si="27"/>
        <v>-0.33919595550912157</v>
      </c>
    </row>
    <row r="38" spans="1:97" x14ac:dyDescent="0.3">
      <c r="A38" s="29" t="s">
        <v>37</v>
      </c>
      <c r="B38" s="92">
        <v>22519.174502999998</v>
      </c>
      <c r="C38" s="92">
        <v>564.67508781000004</v>
      </c>
      <c r="D38" s="92">
        <v>11847.291212</v>
      </c>
      <c r="E38" s="92">
        <v>5036.6078464000002</v>
      </c>
      <c r="F38" s="92">
        <v>4003.4627694000001</v>
      </c>
      <c r="G38" s="92">
        <v>1636.9368082000001</v>
      </c>
      <c r="H38" s="92">
        <v>9484.3272734999991</v>
      </c>
      <c r="I38" s="94">
        <v>137.63458089</v>
      </c>
      <c r="J38" s="94">
        <v>38.359427015000001</v>
      </c>
      <c r="K38" s="92">
        <v>4.6997023999999996</v>
      </c>
      <c r="L38" s="94">
        <v>247.75665501</v>
      </c>
      <c r="M38" s="92">
        <v>181.29694000000001</v>
      </c>
      <c r="N38" s="94">
        <v>1455.0759509</v>
      </c>
      <c r="O38" s="96">
        <v>37.606761947000003</v>
      </c>
      <c r="P38" s="96">
        <v>9.3503263937999996</v>
      </c>
      <c r="Q38" s="94">
        <v>10.658805503</v>
      </c>
      <c r="R38" s="27"/>
      <c r="S38" s="29" t="s">
        <v>37</v>
      </c>
      <c r="T38" s="27">
        <v>108.88508898146</v>
      </c>
      <c r="U38" s="100">
        <v>37.392063488964098</v>
      </c>
      <c r="V38" s="27">
        <v>137.841534835663</v>
      </c>
      <c r="W38" s="27">
        <v>134.08356361742301</v>
      </c>
      <c r="X38" s="27">
        <v>80.236864694283895</v>
      </c>
      <c r="Y38" s="27">
        <v>186.784226855143</v>
      </c>
      <c r="Z38" s="100">
        <v>9.1449223141055302</v>
      </c>
      <c r="AA38" s="27">
        <v>27736.938912151702</v>
      </c>
      <c r="AB38" s="27">
        <v>4.71254964359309</v>
      </c>
      <c r="AC38" s="27">
        <v>22411.640055794502</v>
      </c>
      <c r="AD38" s="27">
        <v>265.95122043113702</v>
      </c>
      <c r="AE38" s="27">
        <v>325.422427559813</v>
      </c>
      <c r="AF38" s="27">
        <v>53.736358245746203</v>
      </c>
      <c r="AG38" s="27">
        <v>177.46194111792801</v>
      </c>
      <c r="AH38" s="27">
        <v>149.50553370688499</v>
      </c>
      <c r="AI38" s="27">
        <v>149.50553370688499</v>
      </c>
      <c r="AJ38" s="27">
        <v>181.74721910812301</v>
      </c>
      <c r="AK38" s="27">
        <v>13.4409381962951</v>
      </c>
      <c r="AL38" s="27">
        <v>173.950554880135</v>
      </c>
      <c r="AM38" s="27">
        <v>11.706228153632299</v>
      </c>
      <c r="AN38" s="27">
        <v>62.898512036611201</v>
      </c>
      <c r="AO38" s="27">
        <v>760.66139341670703</v>
      </c>
      <c r="AP38" s="27">
        <v>17.9204455188998</v>
      </c>
      <c r="AQ38" s="27">
        <v>566.22201963744703</v>
      </c>
      <c r="AR38" s="27">
        <v>0</v>
      </c>
      <c r="AS38" s="27">
        <v>10653.0012915467</v>
      </c>
      <c r="AT38" s="27">
        <v>1170.2266427050899</v>
      </c>
      <c r="AU38" s="27">
        <v>11836.668872447999</v>
      </c>
      <c r="AV38" s="27">
        <v>11.398942901391401</v>
      </c>
      <c r="AW38" s="27">
        <v>190.284025616218</v>
      </c>
      <c r="AX38" s="27">
        <v>15.861387316352699</v>
      </c>
      <c r="AY38" s="27">
        <v>2289.2749797633001</v>
      </c>
      <c r="AZ38" s="27">
        <v>58.157617883673097</v>
      </c>
      <c r="BA38" s="27">
        <v>73.433176311235201</v>
      </c>
      <c r="BB38" s="27">
        <v>237.363877050436</v>
      </c>
      <c r="BC38" s="27">
        <v>42.657200781731397</v>
      </c>
      <c r="BD38" s="27">
        <v>14.8975181002772</v>
      </c>
      <c r="BE38" s="27">
        <v>118.17031712771499</v>
      </c>
      <c r="BF38" s="27">
        <v>5043.4483469652096</v>
      </c>
      <c r="BG38" s="27">
        <v>4008.8656983642099</v>
      </c>
      <c r="BH38" s="27">
        <v>1034.5826486010001</v>
      </c>
      <c r="BI38" s="27">
        <v>6.8781229932152801</v>
      </c>
      <c r="BJ38" s="27">
        <v>3.93548248237283</v>
      </c>
      <c r="BK38" s="27">
        <v>877.43698301710197</v>
      </c>
      <c r="BL38" s="27">
        <v>385.88612736873301</v>
      </c>
      <c r="BM38" s="27">
        <v>326.258738434718</v>
      </c>
      <c r="BN38" s="27">
        <v>13.5939468345533</v>
      </c>
      <c r="BO38" s="27">
        <v>19.284524069831299</v>
      </c>
      <c r="BP38" s="27">
        <v>825.93201778049604</v>
      </c>
      <c r="BQ38" s="27">
        <v>117.74182894194099</v>
      </c>
      <c r="BR38" s="27">
        <v>108.65511807231699</v>
      </c>
      <c r="BS38" s="27">
        <v>866.17412163613801</v>
      </c>
      <c r="BT38" s="27">
        <v>14.289421103311501</v>
      </c>
      <c r="BU38" s="27">
        <v>1636.52789092236</v>
      </c>
      <c r="BV38" s="27">
        <v>1389.3422191684799</v>
      </c>
      <c r="BW38" s="27">
        <v>2.6894775125470699E-2</v>
      </c>
      <c r="BX38" s="27">
        <v>2268.7020754053001</v>
      </c>
      <c r="BY38" s="27">
        <v>891.48535721076098</v>
      </c>
      <c r="BZ38" s="27">
        <v>665.509215696703</v>
      </c>
      <c r="CA38" s="27">
        <v>9491.0661395911502</v>
      </c>
      <c r="CB38" s="27">
        <v>621.07090964171505</v>
      </c>
      <c r="CE38" s="36">
        <f t="shared" si="15"/>
        <v>1.1355338517225341E-3</v>
      </c>
      <c r="CF38" s="24">
        <f t="shared" si="16"/>
        <v>-4.7752393051162237E-3</v>
      </c>
      <c r="CG38" s="24">
        <f t="shared" si="17"/>
        <v>2.7395078352872252E-3</v>
      </c>
      <c r="CH38" s="24">
        <f t="shared" si="18"/>
        <v>-8.9660491684729888E-4</v>
      </c>
      <c r="CI38" s="24">
        <f t="shared" si="19"/>
        <v>1.3581562777611781E-3</v>
      </c>
      <c r="CJ38" s="24">
        <f t="shared" si="20"/>
        <v>1.3495639338790744E-3</v>
      </c>
      <c r="CK38" s="24">
        <f t="shared" si="21"/>
        <v>-2.4980639178717523E-4</v>
      </c>
      <c r="CL38" s="24">
        <f t="shared" si="22"/>
        <v>7.1052652410888645E-4</v>
      </c>
      <c r="CM38" s="24">
        <f t="shared" si="23"/>
        <v>2.7336291747091092E-3</v>
      </c>
      <c r="CN38" s="77">
        <f t="shared" si="24"/>
        <v>-0.3965629956505079</v>
      </c>
      <c r="CO38" s="24">
        <f t="shared" si="25"/>
        <v>2.483655312235268E-3</v>
      </c>
      <c r="CP38" s="77">
        <f t="shared" si="26"/>
        <v>-0.47723595256576168</v>
      </c>
      <c r="CQ38" s="86">
        <f t="shared" si="13"/>
        <v>-5.7090386653996864E-3</v>
      </c>
      <c r="CR38" s="86">
        <f t="shared" si="14"/>
        <v>-2.1967583915644743E-2</v>
      </c>
      <c r="CS38" s="77">
        <f t="shared" si="27"/>
        <v>0.68128084463647998</v>
      </c>
    </row>
    <row r="39" spans="1:97" x14ac:dyDescent="0.3">
      <c r="A39" s="29" t="s">
        <v>38</v>
      </c>
      <c r="B39" s="92">
        <v>46833.28858</v>
      </c>
      <c r="C39" s="92">
        <v>1459.8215642</v>
      </c>
      <c r="D39" s="92">
        <v>38652.316218</v>
      </c>
      <c r="E39" s="92">
        <v>15396.287068</v>
      </c>
      <c r="F39" s="92">
        <v>11288.105637000001</v>
      </c>
      <c r="G39" s="92">
        <v>23490.319691000001</v>
      </c>
      <c r="H39" s="92">
        <v>21165.223816000002</v>
      </c>
      <c r="I39" s="94">
        <v>59.139470172999999</v>
      </c>
      <c r="J39" s="94">
        <v>113.53990917</v>
      </c>
      <c r="K39" s="92">
        <v>40.019266252000001</v>
      </c>
      <c r="L39" s="94">
        <v>368.05170598000001</v>
      </c>
      <c r="M39" s="92">
        <v>1651.92797</v>
      </c>
      <c r="N39" s="94">
        <v>431.16426052999998</v>
      </c>
      <c r="O39" s="96">
        <v>23.662277087</v>
      </c>
      <c r="P39" s="96">
        <v>16.213769428999999</v>
      </c>
      <c r="Q39" s="94">
        <v>45.036713716000001</v>
      </c>
      <c r="R39" s="27"/>
      <c r="S39" s="29" t="s">
        <v>130</v>
      </c>
      <c r="T39" s="27">
        <v>357.077582785419</v>
      </c>
      <c r="U39" s="100">
        <v>23.306962762730102</v>
      </c>
      <c r="V39" s="27">
        <v>164.168558128764</v>
      </c>
      <c r="W39" s="27">
        <v>102.72392449317501</v>
      </c>
      <c r="X39" s="27">
        <v>186.87398805048801</v>
      </c>
      <c r="Y39" s="27">
        <v>1256.521285068</v>
      </c>
      <c r="Z39" s="100">
        <v>15.953413858191</v>
      </c>
      <c r="AA39" s="27">
        <v>16184.499810965301</v>
      </c>
      <c r="AB39" s="27">
        <v>40.119469178221401</v>
      </c>
      <c r="AC39" s="27">
        <v>46703.607930616097</v>
      </c>
      <c r="AD39" s="27">
        <v>496.555509261628</v>
      </c>
      <c r="AE39" s="27">
        <v>856.73737819442999</v>
      </c>
      <c r="AF39" s="27">
        <v>94.341894504563001</v>
      </c>
      <c r="AG39" s="27">
        <v>262.04361754380699</v>
      </c>
      <c r="AH39" s="27">
        <v>492.88530874774102</v>
      </c>
      <c r="AI39" s="27">
        <v>492.88530874774102</v>
      </c>
      <c r="AJ39" s="27">
        <v>1654.12945704558</v>
      </c>
      <c r="AK39" s="27">
        <v>25.169730863922499</v>
      </c>
      <c r="AL39" s="27">
        <v>818.36131479885796</v>
      </c>
      <c r="AM39" s="27">
        <v>11.5138493426815</v>
      </c>
      <c r="AN39" s="27">
        <v>239.23628218616301</v>
      </c>
      <c r="AO39" s="27">
        <v>218.42743423824299</v>
      </c>
      <c r="AP39" s="27">
        <v>13.6838702079793</v>
      </c>
      <c r="AQ39" s="27">
        <v>1463.7429850645599</v>
      </c>
      <c r="AR39" s="27">
        <v>0</v>
      </c>
      <c r="AS39" s="27">
        <v>34816.605080454101</v>
      </c>
      <c r="AT39" s="27">
        <v>3843.35018750775</v>
      </c>
      <c r="AU39" s="27">
        <v>38685.124998825799</v>
      </c>
      <c r="AV39" s="27">
        <v>30.9208728731452</v>
      </c>
      <c r="AW39" s="27">
        <v>825.89004800375699</v>
      </c>
      <c r="AX39" s="27">
        <v>179.812219032391</v>
      </c>
      <c r="AY39" s="27">
        <v>8224.215120977</v>
      </c>
      <c r="AZ39" s="27">
        <v>272.17079510631601</v>
      </c>
      <c r="BA39" s="27">
        <v>166.67204936174599</v>
      </c>
      <c r="BB39" s="27">
        <v>562.26945125602799</v>
      </c>
      <c r="BC39" s="27">
        <v>262.251546987881</v>
      </c>
      <c r="BD39" s="27">
        <v>135.41916156168799</v>
      </c>
      <c r="BE39" s="27">
        <v>195.95869390884801</v>
      </c>
      <c r="BF39" s="27">
        <v>15428.2272646734</v>
      </c>
      <c r="BG39" s="27">
        <v>11310.720059827099</v>
      </c>
      <c r="BH39" s="27">
        <v>4117.5072048463098</v>
      </c>
      <c r="BI39" s="27">
        <v>19.376041910194701</v>
      </c>
      <c r="BJ39" s="27">
        <v>17.132549332543199</v>
      </c>
      <c r="BK39" s="27">
        <v>4396.18859053509</v>
      </c>
      <c r="BL39" s="27">
        <v>284.563131384619</v>
      </c>
      <c r="BM39" s="27">
        <v>640.03920258734399</v>
      </c>
      <c r="BN39" s="27">
        <v>146.38330490550399</v>
      </c>
      <c r="BO39" s="27">
        <v>118.756310660427</v>
      </c>
      <c r="BP39" s="27">
        <v>1620.4992768960001</v>
      </c>
      <c r="BQ39" s="27">
        <v>1052.8229842337801</v>
      </c>
      <c r="BR39" s="27">
        <v>463.53445611303101</v>
      </c>
      <c r="BS39" s="27">
        <v>1785.71244460803</v>
      </c>
      <c r="BT39" s="27">
        <v>43.980833679429303</v>
      </c>
      <c r="BU39" s="27">
        <v>23545.081217209099</v>
      </c>
      <c r="BV39" s="27">
        <v>4552.5037341800999</v>
      </c>
      <c r="BW39" s="27">
        <v>181.041311622374</v>
      </c>
      <c r="BX39" s="27">
        <v>177.064767475704</v>
      </c>
      <c r="BY39" s="27">
        <v>2999.99262483449</v>
      </c>
      <c r="BZ39" s="27">
        <v>1981.0214767524301</v>
      </c>
      <c r="CA39" s="27">
        <v>21186.259135059499</v>
      </c>
      <c r="CB39" s="27">
        <v>1589.6112643654701</v>
      </c>
      <c r="CE39" s="36">
        <f t="shared" si="15"/>
        <v>6.5063072342887531E-4</v>
      </c>
      <c r="CF39" s="24">
        <f t="shared" si="16"/>
        <v>-2.7689844833848113E-3</v>
      </c>
      <c r="CG39" s="24">
        <f t="shared" si="17"/>
        <v>2.6862330032156115E-3</v>
      </c>
      <c r="CH39" s="24">
        <f t="shared" si="18"/>
        <v>8.488179761532641E-4</v>
      </c>
      <c r="CI39" s="24">
        <f t="shared" si="19"/>
        <v>2.0745389152807886E-3</v>
      </c>
      <c r="CJ39" s="24">
        <f t="shared" si="20"/>
        <v>2.003385116540142E-3</v>
      </c>
      <c r="CK39" s="24">
        <f t="shared" si="21"/>
        <v>2.3312380133370283E-3</v>
      </c>
      <c r="CL39" s="24">
        <f t="shared" si="22"/>
        <v>9.9386234902916785E-4</v>
      </c>
      <c r="CM39" s="24">
        <f t="shared" si="23"/>
        <v>2.5038671521467925E-3</v>
      </c>
      <c r="CN39" s="77">
        <f t="shared" si="24"/>
        <v>0.33917409086679928</v>
      </c>
      <c r="CO39" s="24">
        <f t="shared" si="25"/>
        <v>1.3326773839782203E-3</v>
      </c>
      <c r="CP39" s="77">
        <f t="shared" si="26"/>
        <v>-0.49340088167385332</v>
      </c>
      <c r="CQ39" s="86">
        <f t="shared" si="13"/>
        <v>-1.5016066415058035E-2</v>
      </c>
      <c r="CR39" s="86">
        <f t="shared" si="14"/>
        <v>-1.6057683066796672E-2</v>
      </c>
      <c r="CS39" s="77">
        <f t="shared" si="27"/>
        <v>-0.6961618848508947</v>
      </c>
    </row>
    <row r="40" spans="1:97" x14ac:dyDescent="0.3">
      <c r="A40" s="29" t="s">
        <v>39</v>
      </c>
      <c r="B40" s="92">
        <v>1522.5369218999999</v>
      </c>
      <c r="C40" s="92">
        <v>17.070540000000001</v>
      </c>
      <c r="D40" s="92">
        <v>1130.4805901</v>
      </c>
      <c r="E40" s="92">
        <v>171.77898986</v>
      </c>
      <c r="F40" s="92">
        <v>106.9987031</v>
      </c>
      <c r="G40" s="92">
        <v>269.54008536999999</v>
      </c>
      <c r="H40" s="92">
        <v>1014.8764844999999</v>
      </c>
      <c r="I40" s="94">
        <v>6.2424683455999999</v>
      </c>
      <c r="J40" s="94">
        <v>2.3611577684</v>
      </c>
      <c r="K40" s="92">
        <v>8.8088799999999995E-2</v>
      </c>
      <c r="L40" s="94">
        <v>16.794346277999999</v>
      </c>
      <c r="M40" s="92">
        <v>4.0520300000000002</v>
      </c>
      <c r="N40" s="94">
        <v>15.747373337999999</v>
      </c>
      <c r="O40" s="96">
        <v>2.3120768136000001</v>
      </c>
      <c r="P40" s="96">
        <v>1.2378288849000001</v>
      </c>
      <c r="Q40" s="94">
        <v>0.913535651</v>
      </c>
      <c r="R40" s="27"/>
      <c r="S40" s="29" t="s">
        <v>39</v>
      </c>
      <c r="T40" s="27">
        <v>27.613869114804501</v>
      </c>
      <c r="U40" s="100">
        <v>2.2808186759005902</v>
      </c>
      <c r="V40" s="27">
        <v>4.8101756337861401</v>
      </c>
      <c r="W40" s="27">
        <v>4.7574087444749402</v>
      </c>
      <c r="X40" s="27">
        <v>9.08397704029497</v>
      </c>
      <c r="Y40" s="27">
        <v>20.635963108314801</v>
      </c>
      <c r="Z40" s="100">
        <v>1.2145838825906501</v>
      </c>
      <c r="AA40" s="27">
        <v>11282.002693320899</v>
      </c>
      <c r="AB40" s="27">
        <v>8.8331121056895903E-2</v>
      </c>
      <c r="AC40" s="27">
        <v>1510.46278476826</v>
      </c>
      <c r="AD40" s="27">
        <v>32.4866370243357</v>
      </c>
      <c r="AE40" s="27">
        <v>79.094785994427696</v>
      </c>
      <c r="AF40" s="27">
        <v>6.28161486495146</v>
      </c>
      <c r="AG40" s="27">
        <v>17.2885730803388</v>
      </c>
      <c r="AH40" s="27">
        <v>42.740184967346202</v>
      </c>
      <c r="AI40" s="27">
        <v>42.740184967346202</v>
      </c>
      <c r="AJ40" s="27">
        <v>4.0616878395343701</v>
      </c>
      <c r="AK40" s="27">
        <v>2.0519974461658799</v>
      </c>
      <c r="AL40" s="27">
        <v>83.689636532746704</v>
      </c>
      <c r="AM40" s="27">
        <v>0.393005337125722</v>
      </c>
      <c r="AN40" s="27">
        <v>13.9088244935266</v>
      </c>
      <c r="AO40" s="27">
        <v>6.6499971780155001</v>
      </c>
      <c r="AP40" s="27">
        <v>0.78930216325501401</v>
      </c>
      <c r="AQ40" s="27">
        <v>17.111600282853001</v>
      </c>
      <c r="AR40" s="27">
        <v>0</v>
      </c>
      <c r="AS40" s="27">
        <v>1014.93459347321</v>
      </c>
      <c r="AT40" s="27">
        <v>110.718650848503</v>
      </c>
      <c r="AU40" s="27">
        <v>1127.7052417678799</v>
      </c>
      <c r="AV40" s="27">
        <v>5.34280642969272</v>
      </c>
      <c r="AW40" s="27">
        <v>28.8001066243379</v>
      </c>
      <c r="AX40" s="27">
        <v>1.1738995344940599</v>
      </c>
      <c r="AY40" s="27">
        <v>367.23999821756303</v>
      </c>
      <c r="AZ40" s="27">
        <v>1.8851869587790799</v>
      </c>
      <c r="BA40" s="27">
        <v>1.7425504389953499</v>
      </c>
      <c r="BB40" s="27">
        <v>23.3616315084574</v>
      </c>
      <c r="BC40" s="27">
        <v>1.4284431157922499</v>
      </c>
      <c r="BD40" s="27">
        <v>0.247960864451022</v>
      </c>
      <c r="BE40" s="27">
        <v>0.69156421711117599</v>
      </c>
      <c r="BF40" s="27">
        <v>172.08196567055299</v>
      </c>
      <c r="BG40" s="27">
        <v>106.957855024984</v>
      </c>
      <c r="BH40" s="27">
        <v>65.124110645568294</v>
      </c>
      <c r="BI40" s="27">
        <v>8.4431476126699198E-2</v>
      </c>
      <c r="BJ40" s="27">
        <v>1.9987280382722399E-2</v>
      </c>
      <c r="BK40" s="27">
        <v>18.926365562702099</v>
      </c>
      <c r="BL40" s="27">
        <v>0.179498462617877</v>
      </c>
      <c r="BM40" s="27">
        <v>11.2778952804554</v>
      </c>
      <c r="BN40" s="27">
        <v>2.3983796866129699</v>
      </c>
      <c r="BO40" s="27">
        <v>1.4117285437920599</v>
      </c>
      <c r="BP40" s="27">
        <v>29.859989417814401</v>
      </c>
      <c r="BQ40" s="27">
        <v>14.3279132576839</v>
      </c>
      <c r="BR40" s="27">
        <v>3.6112177328769701</v>
      </c>
      <c r="BS40" s="27">
        <v>8.2158783456516495</v>
      </c>
      <c r="BT40" s="27">
        <v>0.44124659787143899</v>
      </c>
      <c r="BU40" s="27">
        <v>269.55753908629401</v>
      </c>
      <c r="BV40" s="27">
        <v>254.92878563612399</v>
      </c>
      <c r="BW40" s="27">
        <v>2.4203353243274499</v>
      </c>
      <c r="BX40" s="27">
        <v>4.6245779479374196</v>
      </c>
      <c r="BY40" s="27">
        <v>190.07650973623399</v>
      </c>
      <c r="BZ40" s="27">
        <v>62.901716710924298</v>
      </c>
      <c r="CA40" s="27">
        <v>1015.1867555129299</v>
      </c>
      <c r="CB40" s="27">
        <v>80.036663079173394</v>
      </c>
      <c r="CE40" s="36">
        <f t="shared" si="15"/>
        <v>1.8196221584897542E-3</v>
      </c>
      <c r="CF40" s="24">
        <f t="shared" si="16"/>
        <v>-7.9302754225969076E-3</v>
      </c>
      <c r="CG40" s="24">
        <f t="shared" si="17"/>
        <v>2.4053300512461564E-3</v>
      </c>
      <c r="CH40" s="24">
        <f t="shared" si="18"/>
        <v>-2.4550163500592021E-3</v>
      </c>
      <c r="CI40" s="24">
        <f t="shared" si="19"/>
        <v>1.7637535929156361E-3</v>
      </c>
      <c r="CJ40" s="24">
        <f t="shared" si="20"/>
        <v>-3.8176233760351964E-4</v>
      </c>
      <c r="CK40" s="24">
        <f t="shared" si="21"/>
        <v>6.4753694316262411E-5</v>
      </c>
      <c r="CL40" s="24">
        <f t="shared" si="22"/>
        <v>3.0572293049322514E-4</v>
      </c>
      <c r="CM40" s="24">
        <f t="shared" si="23"/>
        <v>2.7508724933919902E-3</v>
      </c>
      <c r="CN40" s="77">
        <f t="shared" si="24"/>
        <v>1.544915072004579</v>
      </c>
      <c r="CO40" s="24">
        <f t="shared" si="25"/>
        <v>2.3834570658089467E-3</v>
      </c>
      <c r="CP40" s="77">
        <f t="shared" si="26"/>
        <v>-0.57770753031120525</v>
      </c>
      <c r="CQ40" s="86">
        <f t="shared" si="13"/>
        <v>-1.3519506581937327E-2</v>
      </c>
      <c r="CR40" s="86">
        <f t="shared" si="14"/>
        <v>-1.8778849478236152E-2</v>
      </c>
      <c r="CS40" s="77">
        <f t="shared" si="27"/>
        <v>-0.13599194252462293</v>
      </c>
    </row>
    <row r="41" spans="1:97" x14ac:dyDescent="0.3">
      <c r="A41" s="29" t="s">
        <v>40</v>
      </c>
      <c r="B41" s="92">
        <v>62444.852573999997</v>
      </c>
      <c r="C41" s="92">
        <v>1273.2320701000001</v>
      </c>
      <c r="D41" s="92">
        <v>24720.264799</v>
      </c>
      <c r="E41" s="92">
        <v>7517.7720466000001</v>
      </c>
      <c r="F41" s="92">
        <v>5593.5684036000002</v>
      </c>
      <c r="G41" s="92">
        <v>12169.680114000001</v>
      </c>
      <c r="H41" s="92">
        <v>24978.151049</v>
      </c>
      <c r="I41" s="94">
        <v>449.15485195999997</v>
      </c>
      <c r="J41" s="94">
        <v>121.01619525</v>
      </c>
      <c r="K41" s="92">
        <v>24.477067469000001</v>
      </c>
      <c r="L41" s="94">
        <v>389.74040502999998</v>
      </c>
      <c r="M41" s="92">
        <v>639.67290596999999</v>
      </c>
      <c r="N41" s="94">
        <v>3512.6963581999998</v>
      </c>
      <c r="O41" s="96">
        <v>95.495948290000001</v>
      </c>
      <c r="P41" s="96">
        <v>15.756939611</v>
      </c>
      <c r="Q41" s="94">
        <v>28.225683318000002</v>
      </c>
      <c r="R41" s="27"/>
      <c r="S41" s="29" t="s">
        <v>40</v>
      </c>
      <c r="T41" s="27">
        <v>342.47594241603099</v>
      </c>
      <c r="U41" s="100">
        <v>95.306764806378595</v>
      </c>
      <c r="V41" s="27">
        <v>257.08258395633101</v>
      </c>
      <c r="W41" s="27">
        <v>247.515344201159</v>
      </c>
      <c r="X41" s="27">
        <v>161.534051465516</v>
      </c>
      <c r="Y41" s="27">
        <v>472.38739911618597</v>
      </c>
      <c r="Z41" s="100">
        <v>15.487309311292799</v>
      </c>
      <c r="AA41" s="27">
        <v>28373.074663756401</v>
      </c>
      <c r="AB41" s="27">
        <v>24.544052048327501</v>
      </c>
      <c r="AC41" s="27">
        <v>62483.146193519497</v>
      </c>
      <c r="AD41" s="27">
        <v>813.03295017377604</v>
      </c>
      <c r="AE41" s="27">
        <v>449.50032757492301</v>
      </c>
      <c r="AF41" s="27">
        <v>132.922839205152</v>
      </c>
      <c r="AG41" s="27">
        <v>294.30313495632799</v>
      </c>
      <c r="AH41" s="27">
        <v>287.56419425048102</v>
      </c>
      <c r="AI41" s="27">
        <v>287.56419425048102</v>
      </c>
      <c r="AJ41" s="27">
        <v>641.39651705320102</v>
      </c>
      <c r="AK41" s="27">
        <v>15.6065269435032</v>
      </c>
      <c r="AL41" s="27">
        <v>620.402002411843</v>
      </c>
      <c r="AM41" s="27">
        <v>30.917851566004799</v>
      </c>
      <c r="AN41" s="27">
        <v>223.15809848439201</v>
      </c>
      <c r="AO41" s="27">
        <v>1740.2978191227</v>
      </c>
      <c r="AP41" s="27">
        <v>48.920502292000201</v>
      </c>
      <c r="AQ41" s="27">
        <v>1276.7163501687501</v>
      </c>
      <c r="AR41" s="27">
        <v>0</v>
      </c>
      <c r="AS41" s="27">
        <v>22258.863686036198</v>
      </c>
      <c r="AT41" s="27">
        <v>2457.59910629871</v>
      </c>
      <c r="AU41" s="27">
        <v>24732.069319278398</v>
      </c>
      <c r="AV41" s="27">
        <v>65.096994680380305</v>
      </c>
      <c r="AW41" s="27">
        <v>638.85388736864002</v>
      </c>
      <c r="AX41" s="27">
        <v>55.115323855994099</v>
      </c>
      <c r="AY41" s="27">
        <v>8822.9675659213408</v>
      </c>
      <c r="AZ41" s="27">
        <v>167.02770319897201</v>
      </c>
      <c r="BA41" s="27">
        <v>100.371142183584</v>
      </c>
      <c r="BB41" s="27">
        <v>304.07672400557698</v>
      </c>
      <c r="BC41" s="27">
        <v>103.206127398061</v>
      </c>
      <c r="BD41" s="27">
        <v>42.214305064347201</v>
      </c>
      <c r="BE41" s="27">
        <v>180.02862495330399</v>
      </c>
      <c r="BF41" s="27">
        <v>7533.1434935325196</v>
      </c>
      <c r="BG41" s="27">
        <v>5604.4197955366399</v>
      </c>
      <c r="BH41" s="27">
        <v>1928.72369799588</v>
      </c>
      <c r="BI41" s="27">
        <v>12.630087365090899</v>
      </c>
      <c r="BJ41" s="27">
        <v>9.7364791879799402</v>
      </c>
      <c r="BK41" s="27">
        <v>1380.9040938171299</v>
      </c>
      <c r="BL41" s="27">
        <v>395.48238639999698</v>
      </c>
      <c r="BM41" s="27">
        <v>408.80836425183298</v>
      </c>
      <c r="BN41" s="27">
        <v>45.393768080143502</v>
      </c>
      <c r="BO41" s="27">
        <v>49.324526356079502</v>
      </c>
      <c r="BP41" s="27">
        <v>1036.6409816826699</v>
      </c>
      <c r="BQ41" s="27">
        <v>369.568261385781</v>
      </c>
      <c r="BR41" s="27">
        <v>228.37308486361599</v>
      </c>
      <c r="BS41" s="27">
        <v>1051.3041515873799</v>
      </c>
      <c r="BT41" s="27">
        <v>33.781921284857297</v>
      </c>
      <c r="BU41" s="27">
        <v>12198.028123763001</v>
      </c>
      <c r="BV41" s="27">
        <v>5548.1575655652696</v>
      </c>
      <c r="BW41" s="27">
        <v>59.076986398227398</v>
      </c>
      <c r="BX41" s="27">
        <v>2583.48858145755</v>
      </c>
      <c r="BY41" s="27">
        <v>2524.9331969702598</v>
      </c>
      <c r="BZ41" s="27">
        <v>2279.2129546368201</v>
      </c>
      <c r="CA41" s="27">
        <v>25022.869500068799</v>
      </c>
      <c r="CB41" s="27">
        <v>992.915652617256</v>
      </c>
      <c r="CE41" s="36">
        <f t="shared" si="15"/>
        <v>6.3102390430945737E-4</v>
      </c>
      <c r="CF41" s="24">
        <f t="shared" si="16"/>
        <v>6.1323900915804207E-4</v>
      </c>
      <c r="CG41" s="24">
        <f t="shared" si="17"/>
        <v>2.736563231930147E-3</v>
      </c>
      <c r="CH41" s="24">
        <f t="shared" si="18"/>
        <v>4.7752402226999423E-4</v>
      </c>
      <c r="CI41" s="24">
        <f t="shared" si="19"/>
        <v>2.0446811684681886E-3</v>
      </c>
      <c r="CJ41" s="24">
        <f t="shared" si="20"/>
        <v>1.9399766220174787E-3</v>
      </c>
      <c r="CK41" s="24">
        <f t="shared" si="21"/>
        <v>2.329396458859127E-3</v>
      </c>
      <c r="CL41" s="24">
        <f t="shared" si="22"/>
        <v>1.7903026921838061E-3</v>
      </c>
      <c r="CM41" s="24">
        <f t="shared" si="23"/>
        <v>2.7366260035984647E-3</v>
      </c>
      <c r="CN41" s="77">
        <f t="shared" si="24"/>
        <v>-0.26216478830737094</v>
      </c>
      <c r="CO41" s="24">
        <f t="shared" si="25"/>
        <v>2.6945194444140974E-3</v>
      </c>
      <c r="CP41" s="77">
        <f t="shared" si="26"/>
        <v>-0.50456924206950937</v>
      </c>
      <c r="CQ41" s="86">
        <f t="shared" si="13"/>
        <v>-1.981062935224201E-3</v>
      </c>
      <c r="CR41" s="86">
        <f t="shared" si="14"/>
        <v>-1.7111844454805829E-2</v>
      </c>
      <c r="CS41" s="77">
        <f t="shared" si="27"/>
        <v>0.7331910707296414</v>
      </c>
    </row>
    <row r="42" spans="1:97" x14ac:dyDescent="0.3">
      <c r="A42" s="29" t="s">
        <v>41</v>
      </c>
      <c r="B42" s="92">
        <v>4547.9144802000001</v>
      </c>
      <c r="C42" s="92">
        <v>58.392622727999999</v>
      </c>
      <c r="D42" s="92">
        <v>2875.1239682</v>
      </c>
      <c r="E42" s="92">
        <v>774.91458052999997</v>
      </c>
      <c r="F42" s="92">
        <v>683.27418360000001</v>
      </c>
      <c r="G42" s="92">
        <v>655.60864222999999</v>
      </c>
      <c r="H42" s="92">
        <v>3400.9678254999999</v>
      </c>
      <c r="I42" s="94">
        <v>80.864520980999998</v>
      </c>
      <c r="J42" s="94">
        <v>21.333868907999999</v>
      </c>
      <c r="K42" s="92">
        <v>0.44240000000000002</v>
      </c>
      <c r="L42" s="94">
        <v>42.619895034999999</v>
      </c>
      <c r="M42" s="92">
        <v>36.256</v>
      </c>
      <c r="N42" s="94">
        <v>30.848942165</v>
      </c>
      <c r="O42" s="96">
        <v>24.764114488000001</v>
      </c>
      <c r="P42" s="96">
        <v>2.3894464508</v>
      </c>
      <c r="Q42" s="94">
        <v>3.1085685159000001</v>
      </c>
      <c r="R42" s="27"/>
      <c r="S42" s="29" t="s">
        <v>41</v>
      </c>
      <c r="T42" s="27">
        <v>112.577368361902</v>
      </c>
      <c r="U42" s="100">
        <v>24.756685467208399</v>
      </c>
      <c r="V42" s="27">
        <v>17.4206745736345</v>
      </c>
      <c r="W42" s="27">
        <v>16.9071406658515</v>
      </c>
      <c r="X42" s="27">
        <v>28.109561534948</v>
      </c>
      <c r="Y42" s="27">
        <v>89.0864108677997</v>
      </c>
      <c r="Z42" s="100">
        <v>2.3413435543290899</v>
      </c>
      <c r="AA42" s="27">
        <v>353.41064189352198</v>
      </c>
      <c r="AB42" s="27">
        <v>0.44359078775222299</v>
      </c>
      <c r="AC42" s="27">
        <v>4516.8435953623502</v>
      </c>
      <c r="AD42" s="27">
        <v>98.871178644383306</v>
      </c>
      <c r="AE42" s="27">
        <v>32.142991963137597</v>
      </c>
      <c r="AF42" s="27">
        <v>15.0677419690312</v>
      </c>
      <c r="AG42" s="27">
        <v>333.13104278395002</v>
      </c>
      <c r="AH42" s="27">
        <v>39.385283789723204</v>
      </c>
      <c r="AI42" s="27">
        <v>39.385283789723204</v>
      </c>
      <c r="AJ42" s="27">
        <v>36.337067081091497</v>
      </c>
      <c r="AK42" s="27">
        <v>1.9710770985385799</v>
      </c>
      <c r="AL42" s="27">
        <v>143.21528437614199</v>
      </c>
      <c r="AM42" s="27">
        <v>4.90324628827954</v>
      </c>
      <c r="AN42" s="27">
        <v>27.064324071778</v>
      </c>
      <c r="AO42" s="27">
        <v>126.93870467273899</v>
      </c>
      <c r="AP42" s="27">
        <v>3.9899916403898898</v>
      </c>
      <c r="AQ42" s="27">
        <v>58.533531921273102</v>
      </c>
      <c r="AR42" s="27">
        <v>0</v>
      </c>
      <c r="AS42" s="27">
        <v>2588.4409144107999</v>
      </c>
      <c r="AT42" s="27">
        <v>285.63332043868002</v>
      </c>
      <c r="AU42" s="27">
        <v>2876.0453119480198</v>
      </c>
      <c r="AV42" s="27">
        <v>4.6303684849083604</v>
      </c>
      <c r="AW42" s="27">
        <v>85.242992463625001</v>
      </c>
      <c r="AX42" s="27">
        <v>2.7357948308150899</v>
      </c>
      <c r="AY42" s="27">
        <v>1221.33842940881</v>
      </c>
      <c r="AZ42" s="27">
        <v>9.8907113421391397</v>
      </c>
      <c r="BA42" s="27">
        <v>14.0526816963228</v>
      </c>
      <c r="BB42" s="27">
        <v>41.880671405722097</v>
      </c>
      <c r="BC42" s="27">
        <v>12.2166984852729</v>
      </c>
      <c r="BD42" s="27">
        <v>2.4355098279843599</v>
      </c>
      <c r="BE42" s="27">
        <v>15.3800126730656</v>
      </c>
      <c r="BF42" s="27">
        <v>776.00758568782601</v>
      </c>
      <c r="BG42" s="27">
        <v>684.27002944104095</v>
      </c>
      <c r="BH42" s="27">
        <v>91.737556246785402</v>
      </c>
      <c r="BI42" s="27">
        <v>0.52587052255052502</v>
      </c>
      <c r="BJ42" s="27">
        <v>1.0939837599620801</v>
      </c>
      <c r="BK42" s="27">
        <v>306.072686172244</v>
      </c>
      <c r="BL42" s="27">
        <v>4.3774204524215099</v>
      </c>
      <c r="BM42" s="27">
        <v>53.318649646661903</v>
      </c>
      <c r="BN42" s="27">
        <v>8.6586887770929106</v>
      </c>
      <c r="BO42" s="27">
        <v>4.2296757855883804</v>
      </c>
      <c r="BP42" s="27">
        <v>135.76385428912499</v>
      </c>
      <c r="BQ42" s="27">
        <v>44.6040069733195</v>
      </c>
      <c r="BR42" s="27">
        <v>39.662887360334402</v>
      </c>
      <c r="BS42" s="27">
        <v>31.080776894472301</v>
      </c>
      <c r="BT42" s="27">
        <v>0.89345551926511102</v>
      </c>
      <c r="BU42" s="27">
        <v>656.30754624790404</v>
      </c>
      <c r="BV42" s="27">
        <v>807.35046888053898</v>
      </c>
      <c r="BW42" s="27">
        <v>0.87675865447951196</v>
      </c>
      <c r="BX42" s="27">
        <v>156.68229182000999</v>
      </c>
      <c r="BY42" s="27">
        <v>426.81386602376898</v>
      </c>
      <c r="BZ42" s="27">
        <v>247.06942262153501</v>
      </c>
      <c r="CA42" s="27">
        <v>3406.67698278322</v>
      </c>
      <c r="CB42" s="27">
        <v>196.90049455877499</v>
      </c>
      <c r="CE42" s="36">
        <f t="shared" si="15"/>
        <v>6.8534285268388848E-4</v>
      </c>
      <c r="CF42" s="24">
        <f t="shared" si="16"/>
        <v>-6.8318973395215315E-3</v>
      </c>
      <c r="CG42" s="24">
        <f t="shared" si="17"/>
        <v>2.4131334865617414E-3</v>
      </c>
      <c r="CH42" s="24">
        <f t="shared" si="18"/>
        <v>3.2045357285815561E-4</v>
      </c>
      <c r="CI42" s="24">
        <f t="shared" si="19"/>
        <v>1.4104846976533659E-3</v>
      </c>
      <c r="CJ42" s="24">
        <f t="shared" si="20"/>
        <v>1.4574615358567632E-3</v>
      </c>
      <c r="CK42" s="24">
        <f t="shared" si="21"/>
        <v>1.0660384456293774E-3</v>
      </c>
      <c r="CL42" s="24">
        <f t="shared" si="22"/>
        <v>1.67868606118928E-3</v>
      </c>
      <c r="CM42" s="24">
        <f t="shared" si="23"/>
        <v>2.6916540511369279E-3</v>
      </c>
      <c r="CN42" s="77">
        <f t="shared" si="24"/>
        <v>-7.5894397267297159E-2</v>
      </c>
      <c r="CO42" s="24">
        <f t="shared" si="25"/>
        <v>2.2359631810320241E-3</v>
      </c>
      <c r="CP42" s="77">
        <f t="shared" si="26"/>
        <v>3.1148478931235015</v>
      </c>
      <c r="CQ42" s="86">
        <f t="shared" si="13"/>
        <v>-2.9999137644115461E-4</v>
      </c>
      <c r="CR42" s="86">
        <f t="shared" si="14"/>
        <v>-2.0131397569008051E-2</v>
      </c>
      <c r="CS42" s="77">
        <f t="shared" si="27"/>
        <v>0.28354630756295174</v>
      </c>
    </row>
    <row r="43" spans="1:97" x14ac:dyDescent="0.3">
      <c r="A43" s="29" t="s">
        <v>42</v>
      </c>
      <c r="B43" s="92">
        <v>49341.831944999998</v>
      </c>
      <c r="C43" s="92">
        <v>1057.7123160000001</v>
      </c>
      <c r="D43" s="92">
        <v>32721.673858999999</v>
      </c>
      <c r="E43" s="92">
        <v>13054.238652</v>
      </c>
      <c r="F43" s="92">
        <v>8817.3090957999993</v>
      </c>
      <c r="G43" s="92">
        <v>25188.743703</v>
      </c>
      <c r="H43" s="92">
        <v>36596.634325999999</v>
      </c>
      <c r="I43" s="94">
        <v>232.71726061999999</v>
      </c>
      <c r="J43" s="94">
        <v>89.717580947000002</v>
      </c>
      <c r="K43" s="92">
        <v>75.660661219999994</v>
      </c>
      <c r="L43" s="94">
        <v>211.95490162999999</v>
      </c>
      <c r="M43" s="92">
        <v>833.01908018999995</v>
      </c>
      <c r="N43" s="94">
        <v>1479.613165</v>
      </c>
      <c r="O43" s="96">
        <v>58.428568114999997</v>
      </c>
      <c r="P43" s="96">
        <v>22.042106422</v>
      </c>
      <c r="Q43" s="94">
        <v>31.688699913000001</v>
      </c>
      <c r="R43" s="27"/>
      <c r="S43" s="29" t="s">
        <v>42</v>
      </c>
      <c r="T43" s="27">
        <v>944.51533692119403</v>
      </c>
      <c r="U43" s="100">
        <v>57.962753113785098</v>
      </c>
      <c r="V43" s="27">
        <v>210.28115600933901</v>
      </c>
      <c r="W43" s="27">
        <v>177.146312797522</v>
      </c>
      <c r="X43" s="27">
        <v>270.470787448142</v>
      </c>
      <c r="Y43" s="27">
        <v>765.45277156936504</v>
      </c>
      <c r="Z43" s="100">
        <v>21.661341517003901</v>
      </c>
      <c r="AA43" s="27">
        <v>16963.1437513497</v>
      </c>
      <c r="AB43" s="27">
        <v>75.868711111369805</v>
      </c>
      <c r="AC43" s="27">
        <v>49244.5464028395</v>
      </c>
      <c r="AD43" s="27">
        <v>956.61402672091106</v>
      </c>
      <c r="AE43" s="27">
        <v>369.49689087856098</v>
      </c>
      <c r="AF43" s="27">
        <v>149.573286809325</v>
      </c>
      <c r="AG43" s="27">
        <v>10222.716836125801</v>
      </c>
      <c r="AH43" s="27">
        <v>377.14212315048502</v>
      </c>
      <c r="AI43" s="27">
        <v>377.14212315048502</v>
      </c>
      <c r="AJ43" s="27">
        <v>835.29550108587796</v>
      </c>
      <c r="AK43" s="27">
        <v>40.356648929175698</v>
      </c>
      <c r="AL43" s="27">
        <v>826.44332443772601</v>
      </c>
      <c r="AM43" s="27">
        <v>23.812050353716302</v>
      </c>
      <c r="AN43" s="27">
        <v>412.66227429304701</v>
      </c>
      <c r="AO43" s="27">
        <v>718.80276570965304</v>
      </c>
      <c r="AP43" s="27">
        <v>25.259248798753099</v>
      </c>
      <c r="AQ43" s="27">
        <v>1060.65073406901</v>
      </c>
      <c r="AR43" s="27">
        <v>0</v>
      </c>
      <c r="AS43" s="27">
        <v>29424.885757186599</v>
      </c>
      <c r="AT43" s="27">
        <v>3229.0777606043898</v>
      </c>
      <c r="AU43" s="27">
        <v>32694.320166720201</v>
      </c>
      <c r="AV43" s="27">
        <v>42.122052784910103</v>
      </c>
      <c r="AW43" s="27">
        <v>965.18809170156896</v>
      </c>
      <c r="AX43" s="27">
        <v>88.343900014640695</v>
      </c>
      <c r="AY43" s="27">
        <v>9587.2869459870799</v>
      </c>
      <c r="AZ43" s="27">
        <v>192.45251009066101</v>
      </c>
      <c r="BA43" s="27">
        <v>159.16565335235501</v>
      </c>
      <c r="BB43" s="27">
        <v>354.253226974982</v>
      </c>
      <c r="BC43" s="27">
        <v>128.64104751940701</v>
      </c>
      <c r="BD43" s="27">
        <v>110.817896485722</v>
      </c>
      <c r="BE43" s="27">
        <v>158.15863155079199</v>
      </c>
      <c r="BF43" s="27">
        <v>13081.5332895794</v>
      </c>
      <c r="BG43" s="27">
        <v>8834.5759865704895</v>
      </c>
      <c r="BH43" s="27">
        <v>4246.9573030089696</v>
      </c>
      <c r="BI43" s="27">
        <v>13.9831640278443</v>
      </c>
      <c r="BJ43" s="27">
        <v>10.752757447404299</v>
      </c>
      <c r="BK43" s="27">
        <v>4403.7425256616598</v>
      </c>
      <c r="BL43" s="27">
        <v>223.838014172172</v>
      </c>
      <c r="BM43" s="27">
        <v>437.29297316500902</v>
      </c>
      <c r="BN43" s="27">
        <v>41.520546143306298</v>
      </c>
      <c r="BO43" s="27">
        <v>47.1344318858336</v>
      </c>
      <c r="BP43" s="27">
        <v>1109.93536341187</v>
      </c>
      <c r="BQ43" s="27">
        <v>619.08491098105196</v>
      </c>
      <c r="BR43" s="27">
        <v>309.210590806688</v>
      </c>
      <c r="BS43" s="27">
        <v>931.97898909838705</v>
      </c>
      <c r="BT43" s="27">
        <v>113.353764761742</v>
      </c>
      <c r="BU43" s="27">
        <v>25246.3673179125</v>
      </c>
      <c r="BV43" s="27">
        <v>5626.0697107339502</v>
      </c>
      <c r="BW43" s="27">
        <v>463.12090967501001</v>
      </c>
      <c r="BX43" s="27">
        <v>366.82221489489501</v>
      </c>
      <c r="BY43" s="27">
        <v>3886.5583547431602</v>
      </c>
      <c r="BZ43" s="27">
        <v>2749.3729832342801</v>
      </c>
      <c r="CA43" s="27">
        <v>36650.373884430599</v>
      </c>
      <c r="CB43" s="27">
        <v>2465.3677708258601</v>
      </c>
      <c r="CE43" s="36">
        <f t="shared" si="15"/>
        <v>1.2343626881789406E-3</v>
      </c>
      <c r="CF43" s="24">
        <f t="shared" si="16"/>
        <v>-1.9716645759918221E-3</v>
      </c>
      <c r="CG43" s="24">
        <f t="shared" si="17"/>
        <v>2.77808816684887E-3</v>
      </c>
      <c r="CH43" s="24">
        <f t="shared" si="18"/>
        <v>-8.3595027557778771E-4</v>
      </c>
      <c r="CI43" s="24">
        <f t="shared" si="19"/>
        <v>2.0908639949843576E-3</v>
      </c>
      <c r="CJ43" s="24">
        <f t="shared" si="20"/>
        <v>1.9582948247459054E-3</v>
      </c>
      <c r="CK43" s="24">
        <f t="shared" si="21"/>
        <v>2.2876732397589458E-3</v>
      </c>
      <c r="CL43" s="24">
        <f t="shared" si="22"/>
        <v>1.4684289804327831E-3</v>
      </c>
      <c r="CM43" s="24">
        <f t="shared" si="23"/>
        <v>2.7497762775937156E-3</v>
      </c>
      <c r="CN43" s="77">
        <f t="shared" si="24"/>
        <v>0.77935079703344079</v>
      </c>
      <c r="CO43" s="24">
        <f t="shared" si="25"/>
        <v>2.732735599956228E-3</v>
      </c>
      <c r="CP43" s="77">
        <f t="shared" si="26"/>
        <v>-0.51419547844476432</v>
      </c>
      <c r="CQ43" s="86">
        <f t="shared" si="13"/>
        <v>-7.9723843359993905E-3</v>
      </c>
      <c r="CR43" s="86">
        <f t="shared" si="14"/>
        <v>-1.7274433654673814E-2</v>
      </c>
      <c r="CS43" s="77">
        <f t="shared" si="27"/>
        <v>-0.20289412730401343</v>
      </c>
    </row>
    <row r="44" spans="1:97" x14ac:dyDescent="0.3">
      <c r="A44" s="29" t="s">
        <v>43</v>
      </c>
      <c r="B44" s="92">
        <v>121849.22404</v>
      </c>
      <c r="C44" s="92">
        <v>1939.4047095999999</v>
      </c>
      <c r="D44" s="92">
        <v>105033.22854</v>
      </c>
      <c r="E44" s="92">
        <v>25557.240860999998</v>
      </c>
      <c r="F44" s="92">
        <v>19552.017589999999</v>
      </c>
      <c r="G44" s="92">
        <v>61233.517046000001</v>
      </c>
      <c r="H44" s="92">
        <v>69657.850921999998</v>
      </c>
      <c r="I44" s="94">
        <v>401.63513282999998</v>
      </c>
      <c r="J44" s="94">
        <v>659.51768747999995</v>
      </c>
      <c r="K44" s="92">
        <v>79.457776660999997</v>
      </c>
      <c r="L44" s="94">
        <v>689.38049036999996</v>
      </c>
      <c r="M44" s="92">
        <v>686.19894077000004</v>
      </c>
      <c r="N44" s="94">
        <v>3109.4410785999999</v>
      </c>
      <c r="O44" s="96">
        <v>89.965245938999999</v>
      </c>
      <c r="P44" s="96">
        <v>398.60032113</v>
      </c>
      <c r="Q44" s="94">
        <v>151.94552709999999</v>
      </c>
      <c r="R44" s="27"/>
      <c r="S44" s="29" t="s">
        <v>43</v>
      </c>
      <c r="T44" s="27">
        <v>899.31893344324203</v>
      </c>
      <c r="U44" s="100">
        <v>88.904719278013303</v>
      </c>
      <c r="V44" s="27">
        <v>380.43002677904502</v>
      </c>
      <c r="W44" s="27">
        <v>365.2583033267</v>
      </c>
      <c r="X44" s="27">
        <v>605.72971528205596</v>
      </c>
      <c r="Y44" s="27">
        <v>2961.9790021286799</v>
      </c>
      <c r="Z44" s="100">
        <v>398.75102373857902</v>
      </c>
      <c r="AA44" s="27">
        <v>110893.341151384</v>
      </c>
      <c r="AB44" s="27">
        <v>79.674734200773202</v>
      </c>
      <c r="AC44" s="27">
        <v>121395.65168419501</v>
      </c>
      <c r="AD44" s="27">
        <v>3159.2594583540299</v>
      </c>
      <c r="AE44" s="27">
        <v>3374.4504392682302</v>
      </c>
      <c r="AF44" s="27">
        <v>389.49886482593001</v>
      </c>
      <c r="AG44" s="27">
        <v>794.93380456691398</v>
      </c>
      <c r="AH44" s="27">
        <v>2279.0451985662899</v>
      </c>
      <c r="AI44" s="27">
        <v>2279.0451985662899</v>
      </c>
      <c r="AJ44" s="27">
        <v>687.86934953176797</v>
      </c>
      <c r="AK44" s="27">
        <v>77.763184211594506</v>
      </c>
      <c r="AL44" s="27">
        <v>1702.46967928505</v>
      </c>
      <c r="AM44" s="27">
        <v>37.604640176150497</v>
      </c>
      <c r="AN44" s="27">
        <v>423.79940991321399</v>
      </c>
      <c r="AO44" s="27">
        <v>1065.48147033945</v>
      </c>
      <c r="AP44" s="27">
        <v>56.657829690789299</v>
      </c>
      <c r="AQ44" s="27">
        <v>1943.21252972918</v>
      </c>
      <c r="AR44" s="27">
        <v>0</v>
      </c>
      <c r="AS44" s="27">
        <v>94568.654416537</v>
      </c>
      <c r="AT44" s="27">
        <v>10429.8423849215</v>
      </c>
      <c r="AU44" s="27">
        <v>105076.25998567</v>
      </c>
      <c r="AV44" s="27">
        <v>87.947843285935406</v>
      </c>
      <c r="AW44" s="27">
        <v>2758.1488788237398</v>
      </c>
      <c r="AX44" s="27">
        <v>291.17512689151698</v>
      </c>
      <c r="AY44" s="27">
        <v>30772.183212591499</v>
      </c>
      <c r="AZ44" s="27">
        <v>450.26437305046301</v>
      </c>
      <c r="BA44" s="27">
        <v>287.35367856161099</v>
      </c>
      <c r="BB44" s="27">
        <v>1332.01614167352</v>
      </c>
      <c r="BC44" s="27">
        <v>297.72670045055401</v>
      </c>
      <c r="BD44" s="27">
        <v>323.52949004184302</v>
      </c>
      <c r="BE44" s="27">
        <v>234.121480477765</v>
      </c>
      <c r="BF44" s="27">
        <v>25604.020887757801</v>
      </c>
      <c r="BG44" s="27">
        <v>19585.347571840601</v>
      </c>
      <c r="BH44" s="27">
        <v>6018.6733159171799</v>
      </c>
      <c r="BI44" s="27">
        <v>30.842213113013301</v>
      </c>
      <c r="BJ44" s="27">
        <v>18.616970849155901</v>
      </c>
      <c r="BK44" s="27">
        <v>6582.5236395638904</v>
      </c>
      <c r="BL44" s="27">
        <v>344.27463906842598</v>
      </c>
      <c r="BM44" s="27">
        <v>1430.4968816226301</v>
      </c>
      <c r="BN44" s="27">
        <v>350.54993063117701</v>
      </c>
      <c r="BO44" s="27">
        <v>208.50453446996499</v>
      </c>
      <c r="BP44" s="27">
        <v>3632.7451516841802</v>
      </c>
      <c r="BQ44" s="27">
        <v>3890.7875296854299</v>
      </c>
      <c r="BR44" s="27">
        <v>840.56039292349999</v>
      </c>
      <c r="BS44" s="27">
        <v>2863.5369197845898</v>
      </c>
      <c r="BT44" s="27">
        <v>66.5093069827779</v>
      </c>
      <c r="BU44" s="27">
        <v>61352.297754900399</v>
      </c>
      <c r="BV44" s="27">
        <v>18596.227672399498</v>
      </c>
      <c r="BW44" s="27">
        <v>0.112602576137612</v>
      </c>
      <c r="BX44" s="27">
        <v>2517.9752742780702</v>
      </c>
      <c r="BY44" s="27">
        <v>6603.9335392010698</v>
      </c>
      <c r="BZ44" s="27">
        <v>5864.2623508854604</v>
      </c>
      <c r="CA44" s="27">
        <v>69760.590485637207</v>
      </c>
      <c r="CB44" s="27">
        <v>2290.2018147816598</v>
      </c>
      <c r="CE44" s="36">
        <f t="shared" si="15"/>
        <v>7.4006425640006244E-4</v>
      </c>
      <c r="CF44" s="24">
        <f t="shared" si="16"/>
        <v>-3.7224066002759094E-3</v>
      </c>
      <c r="CG44" s="24">
        <f t="shared" si="17"/>
        <v>1.9633963506077239E-3</v>
      </c>
      <c r="CH44" s="24">
        <f t="shared" si="18"/>
        <v>4.0969363950963447E-4</v>
      </c>
      <c r="CI44" s="24">
        <f t="shared" si="19"/>
        <v>1.8304020771345449E-3</v>
      </c>
      <c r="CJ44" s="24">
        <f t="shared" si="20"/>
        <v>1.7046824803210118E-3</v>
      </c>
      <c r="CK44" s="24">
        <f t="shared" si="21"/>
        <v>1.9397988982270513E-3</v>
      </c>
      <c r="CL44" s="24">
        <f t="shared" si="22"/>
        <v>1.4749172171885248E-3</v>
      </c>
      <c r="CM44" s="24">
        <f t="shared" si="23"/>
        <v>2.7304758437784633E-3</v>
      </c>
      <c r="CN44" s="77">
        <f t="shared" si="24"/>
        <v>2.3059322542520677</v>
      </c>
      <c r="CO44" s="24">
        <f t="shared" si="25"/>
        <v>2.4342922475128355E-3</v>
      </c>
      <c r="CP44" s="77">
        <f t="shared" si="26"/>
        <v>-0.65733987446413544</v>
      </c>
      <c r="CQ44" s="86">
        <f t="shared" si="13"/>
        <v>-1.1788181646341244E-2</v>
      </c>
      <c r="CR44" s="86">
        <f t="shared" si="14"/>
        <v>3.7807949615242299E-4</v>
      </c>
      <c r="CS44" s="77">
        <f t="shared" si="27"/>
        <v>-0.62711748893074659</v>
      </c>
    </row>
    <row r="45" spans="1:97" x14ac:dyDescent="0.3">
      <c r="A45" s="29" t="s">
        <v>44</v>
      </c>
      <c r="B45" s="92">
        <v>18399.661749999999</v>
      </c>
      <c r="C45" s="92">
        <v>284.32190458000002</v>
      </c>
      <c r="D45" s="92">
        <v>13143.314408</v>
      </c>
      <c r="E45" s="92">
        <v>4947.0377809000001</v>
      </c>
      <c r="F45" s="92">
        <v>2331.1505103</v>
      </c>
      <c r="G45" s="92">
        <v>2318.4682984999999</v>
      </c>
      <c r="H45" s="92">
        <v>3748.9603522000002</v>
      </c>
      <c r="I45" s="94">
        <v>12.643536786</v>
      </c>
      <c r="J45" s="94">
        <v>21.981715270999999</v>
      </c>
      <c r="K45" s="92">
        <v>2419.9419069999999</v>
      </c>
      <c r="L45" s="94">
        <v>49.959977909999999</v>
      </c>
      <c r="M45" s="92">
        <v>1239.849788</v>
      </c>
      <c r="N45" s="94">
        <v>10.600865771</v>
      </c>
      <c r="O45" s="96">
        <v>6.9602138691000004</v>
      </c>
      <c r="P45" s="96">
        <v>5.3369444404999999</v>
      </c>
      <c r="Q45" s="94">
        <v>9.8041679234999997</v>
      </c>
      <c r="R45" s="27"/>
      <c r="S45" s="29" t="s">
        <v>44</v>
      </c>
      <c r="T45" s="27">
        <v>54.218154188069903</v>
      </c>
      <c r="U45" s="100">
        <v>6.8202764321658496</v>
      </c>
      <c r="V45" s="27">
        <v>36.862743769888297</v>
      </c>
      <c r="W45" s="27">
        <v>34.379827832674401</v>
      </c>
      <c r="X45" s="27">
        <v>56.027779417781403</v>
      </c>
      <c r="Y45" s="27">
        <v>134.796865485197</v>
      </c>
      <c r="Z45" s="100">
        <v>5.2318074585022796</v>
      </c>
      <c r="AA45" s="27">
        <v>8310.9623739103299</v>
      </c>
      <c r="AB45" s="27">
        <v>2427.10886195494</v>
      </c>
      <c r="AC45" s="27">
        <v>18334.558140269</v>
      </c>
      <c r="AD45" s="27">
        <v>213.109707870444</v>
      </c>
      <c r="AE45" s="27">
        <v>210.013872727462</v>
      </c>
      <c r="AF45" s="27">
        <v>63.504466355921203</v>
      </c>
      <c r="AG45" s="27">
        <v>28.5673522326246</v>
      </c>
      <c r="AH45" s="27">
        <v>116.471477711761</v>
      </c>
      <c r="AI45" s="27">
        <v>116.471477711761</v>
      </c>
      <c r="AJ45" s="27">
        <v>1243.1991624147799</v>
      </c>
      <c r="AK45" s="27">
        <v>9.5404787815252696</v>
      </c>
      <c r="AL45" s="27">
        <v>171.22689909146499</v>
      </c>
      <c r="AM45" s="27">
        <v>3.72448293264938</v>
      </c>
      <c r="AN45" s="27">
        <v>23.099507383218601</v>
      </c>
      <c r="AO45" s="27">
        <v>32.160771196124699</v>
      </c>
      <c r="AP45" s="27">
        <v>3.7481001292198899</v>
      </c>
      <c r="AQ45" s="27">
        <v>285.10257417770299</v>
      </c>
      <c r="AR45" s="27">
        <v>0</v>
      </c>
      <c r="AS45" s="27">
        <v>11832.371537381599</v>
      </c>
      <c r="AT45" s="27">
        <v>1305.16856655015</v>
      </c>
      <c r="AU45" s="27">
        <v>13147.080582713301</v>
      </c>
      <c r="AV45" s="27">
        <v>6.0137285961468399</v>
      </c>
      <c r="AW45" s="27">
        <v>211.56723885118799</v>
      </c>
      <c r="AX45" s="27">
        <v>24.700834956274999</v>
      </c>
      <c r="AY45" s="27">
        <v>1714.1770920296699</v>
      </c>
      <c r="AZ45" s="27">
        <v>72.7665305509571</v>
      </c>
      <c r="BA45" s="27">
        <v>117.670803418509</v>
      </c>
      <c r="BB45" s="27">
        <v>396.55348907664899</v>
      </c>
      <c r="BC45" s="27">
        <v>64.421522620590096</v>
      </c>
      <c r="BD45" s="27">
        <v>13.986089570131799</v>
      </c>
      <c r="BE45" s="27">
        <v>143.95955365475001</v>
      </c>
      <c r="BF45" s="27">
        <v>4957.1137217277001</v>
      </c>
      <c r="BG45" s="27">
        <v>2335.0035481301402</v>
      </c>
      <c r="BH45" s="27">
        <v>2622.1101735975499</v>
      </c>
      <c r="BI45" s="27">
        <v>8.3634358306189096</v>
      </c>
      <c r="BJ45" s="27">
        <v>2.9301744320154599</v>
      </c>
      <c r="BK45" s="27">
        <v>790.60883576657397</v>
      </c>
      <c r="BL45" s="27">
        <v>88.612626231391999</v>
      </c>
      <c r="BM45" s="27">
        <v>84.826526395277497</v>
      </c>
      <c r="BN45" s="27">
        <v>21.936855052195899</v>
      </c>
      <c r="BO45" s="27">
        <v>32.724030215667099</v>
      </c>
      <c r="BP45" s="27">
        <v>243.55098625197701</v>
      </c>
      <c r="BQ45" s="27">
        <v>175.547888533514</v>
      </c>
      <c r="BR45" s="27">
        <v>70.071803954924803</v>
      </c>
      <c r="BS45" s="27">
        <v>154.45440246476701</v>
      </c>
      <c r="BT45" s="27">
        <v>2.8650476868735599</v>
      </c>
      <c r="BU45" s="27">
        <v>2321.8564910416198</v>
      </c>
      <c r="BV45" s="27">
        <v>1043.3108838251301</v>
      </c>
      <c r="BW45" s="27">
        <v>3.4611066735891698</v>
      </c>
      <c r="BX45" s="27">
        <v>12.82178975373</v>
      </c>
      <c r="BY45" s="27">
        <v>282.50607485701403</v>
      </c>
      <c r="BZ45" s="27">
        <v>271.41681496164898</v>
      </c>
      <c r="CA45" s="27">
        <v>3750.0075456274099</v>
      </c>
      <c r="CB45" s="27">
        <v>116.29986713908301</v>
      </c>
      <c r="CE45" s="36">
        <f t="shared" si="15"/>
        <v>7.2567280024660055E-4</v>
      </c>
      <c r="CF45" s="24">
        <f t="shared" si="16"/>
        <v>-3.5383047044872371E-3</v>
      </c>
      <c r="CG45" s="24">
        <f t="shared" si="17"/>
        <v>2.745724424068458E-3</v>
      </c>
      <c r="CH45" s="24">
        <f t="shared" si="18"/>
        <v>2.8654680215275594E-4</v>
      </c>
      <c r="CI45" s="24">
        <f t="shared" si="19"/>
        <v>2.0367624574451578E-3</v>
      </c>
      <c r="CJ45" s="24">
        <f t="shared" si="20"/>
        <v>1.6528481593598963E-3</v>
      </c>
      <c r="CK45" s="24">
        <f t="shared" si="21"/>
        <v>1.4613926547160426E-3</v>
      </c>
      <c r="CL45" s="24">
        <f t="shared" si="22"/>
        <v>2.7932902165666131E-4</v>
      </c>
      <c r="CM45" s="24">
        <f t="shared" si="23"/>
        <v>2.9616227291278273E-3</v>
      </c>
      <c r="CN45" s="77">
        <f t="shared" si="24"/>
        <v>1.3312956206981839</v>
      </c>
      <c r="CO45" s="24">
        <f t="shared" si="25"/>
        <v>2.701435647444704E-3</v>
      </c>
      <c r="CP45" s="77">
        <f t="shared" si="26"/>
        <v>2.0337872293510713</v>
      </c>
      <c r="CQ45" s="86">
        <f t="shared" si="13"/>
        <v>-2.0105335779322199E-2</v>
      </c>
      <c r="CR45" s="86">
        <f t="shared" si="14"/>
        <v>-1.9699845701948219E-2</v>
      </c>
      <c r="CS45" s="77">
        <f t="shared" si="27"/>
        <v>-0.61770339324401824</v>
      </c>
    </row>
    <row r="46" spans="1:97" x14ac:dyDescent="0.3">
      <c r="A46" s="29" t="s">
        <v>45</v>
      </c>
      <c r="B46" s="92">
        <v>877.14221593000002</v>
      </c>
      <c r="C46" s="92">
        <v>6.7404999999999999</v>
      </c>
      <c r="D46" s="92">
        <v>289.36672455000001</v>
      </c>
      <c r="E46" s="92">
        <v>148.01024243000001</v>
      </c>
      <c r="F46" s="92">
        <v>109.11107122</v>
      </c>
      <c r="G46" s="92">
        <v>190.49255213999999</v>
      </c>
      <c r="H46" s="92">
        <v>352.85651288999998</v>
      </c>
      <c r="I46" s="94">
        <v>4.1536619957000003</v>
      </c>
      <c r="J46" s="94">
        <v>3.3575428289999998</v>
      </c>
      <c r="K46" s="92">
        <v>0.44500000000000001</v>
      </c>
      <c r="L46" s="94">
        <v>9.1621664498000008</v>
      </c>
      <c r="M46" s="92">
        <v>4.1455390000000003</v>
      </c>
      <c r="N46" s="94">
        <v>7.5759475926000004</v>
      </c>
      <c r="O46" s="96">
        <v>2.8386177233000001</v>
      </c>
      <c r="P46" s="96">
        <v>1.0204795812</v>
      </c>
      <c r="Q46" s="94">
        <v>1.1468142555</v>
      </c>
      <c r="R46" s="27"/>
      <c r="S46" s="29" t="s">
        <v>45</v>
      </c>
      <c r="T46" s="27">
        <v>5.1997228322329399</v>
      </c>
      <c r="U46" s="100">
        <v>2.8164525279493202</v>
      </c>
      <c r="V46" s="27">
        <v>2.9225080236477599</v>
      </c>
      <c r="W46" s="27">
        <v>2.9224066796261998</v>
      </c>
      <c r="X46" s="27">
        <v>5.2743851716959602</v>
      </c>
      <c r="Y46" s="27">
        <v>3.5147595750885898</v>
      </c>
      <c r="Z46" s="100">
        <v>1.0013672996254801</v>
      </c>
      <c r="AA46" s="27">
        <v>9.9668937495701595</v>
      </c>
      <c r="AB46" s="27">
        <v>0.44623294022718502</v>
      </c>
      <c r="AC46" s="27">
        <v>863.45406465053998</v>
      </c>
      <c r="AD46" s="27">
        <v>11.739835101003299</v>
      </c>
      <c r="AE46" s="27">
        <v>0.91898251510659701</v>
      </c>
      <c r="AF46" s="27">
        <v>2.5284782501354801</v>
      </c>
      <c r="AG46" s="27">
        <v>24.306894057811402</v>
      </c>
      <c r="AH46" s="27">
        <v>8.8310206503136506</v>
      </c>
      <c r="AI46" s="27">
        <v>8.8310206503136506</v>
      </c>
      <c r="AJ46" s="27">
        <v>4.1569499581188003</v>
      </c>
      <c r="AK46" s="27">
        <v>1.0249971056553999</v>
      </c>
      <c r="AL46" s="27">
        <v>3.0269001187418199</v>
      </c>
      <c r="AM46" s="27">
        <v>4.9653218196691697E-2</v>
      </c>
      <c r="AN46" s="27">
        <v>11.5169384855689</v>
      </c>
      <c r="AO46" s="27">
        <v>3.7794247831479102</v>
      </c>
      <c r="AP46" s="27">
        <v>0.40420190165029801</v>
      </c>
      <c r="AQ46" s="27">
        <v>6.7589924436581104</v>
      </c>
      <c r="AR46" s="27">
        <v>0</v>
      </c>
      <c r="AS46" s="27">
        <v>258.60175019692701</v>
      </c>
      <c r="AT46" s="27">
        <v>27.708537612658901</v>
      </c>
      <c r="AU46" s="27">
        <v>287.335284915241</v>
      </c>
      <c r="AV46" s="27">
        <v>5.7303858766746998E-2</v>
      </c>
      <c r="AW46" s="27">
        <v>5.0440315263424802</v>
      </c>
      <c r="AX46" s="27">
        <v>2.4383580824538401E-2</v>
      </c>
      <c r="AY46" s="27">
        <v>122.044100326708</v>
      </c>
      <c r="AZ46" s="27">
        <v>0.55811392590265396</v>
      </c>
      <c r="BA46" s="27">
        <v>2.2413357989605101</v>
      </c>
      <c r="BB46" s="27">
        <v>16.493567798188899</v>
      </c>
      <c r="BC46" s="27">
        <v>0.82245115000799496</v>
      </c>
      <c r="BD46" s="27">
        <v>0.37414549050083601</v>
      </c>
      <c r="BE46" s="27">
        <v>3.96127062212117</v>
      </c>
      <c r="BF46" s="27">
        <v>148.00941326359899</v>
      </c>
      <c r="BG46" s="27">
        <v>109.062488002489</v>
      </c>
      <c r="BH46" s="27">
        <v>38.946925261109897</v>
      </c>
      <c r="BI46" s="27">
        <v>3.4780216824572698E-2</v>
      </c>
      <c r="BJ46" s="27">
        <v>0.11828889868564101</v>
      </c>
      <c r="BK46" s="27">
        <v>20.659517193295599</v>
      </c>
      <c r="BL46" s="27">
        <v>1.6098262526966101</v>
      </c>
      <c r="BM46" s="27">
        <v>13.9055345126958</v>
      </c>
      <c r="BN46" s="27">
        <v>0.13911251488561299</v>
      </c>
      <c r="BO46" s="27">
        <v>0.63088673624453595</v>
      </c>
      <c r="BP46" s="27">
        <v>35.783281642663802</v>
      </c>
      <c r="BQ46" s="27">
        <v>0.72572106742660902</v>
      </c>
      <c r="BR46" s="27">
        <v>4.2202462972136896</v>
      </c>
      <c r="BS46" s="27">
        <v>7.4798647076395604</v>
      </c>
      <c r="BT46" s="27">
        <v>5.88066313684642E-3</v>
      </c>
      <c r="BU46" s="27">
        <v>190.67020320203699</v>
      </c>
      <c r="BV46" s="27">
        <v>86.718552868996596</v>
      </c>
      <c r="BW46" s="27">
        <v>2.6539565804460801</v>
      </c>
      <c r="BX46" s="27">
        <v>9.7033263922698492</v>
      </c>
      <c r="BY46" s="27">
        <v>72.174777873319201</v>
      </c>
      <c r="BZ46" s="27">
        <v>12.9324383704353</v>
      </c>
      <c r="CA46" s="27">
        <v>352.432170319173</v>
      </c>
      <c r="CB46" s="27">
        <v>38.953253187788597</v>
      </c>
      <c r="CE46" s="36">
        <f t="shared" si="15"/>
        <v>3.5672510807635634E-3</v>
      </c>
      <c r="CF46" s="24">
        <f t="shared" si="16"/>
        <v>-1.5605395602749579E-2</v>
      </c>
      <c r="CG46" s="24">
        <f t="shared" si="17"/>
        <v>2.7434824802478192E-3</v>
      </c>
      <c r="CH46" s="24">
        <f t="shared" si="18"/>
        <v>-7.0202945342735688E-3</v>
      </c>
      <c r="CI46" s="24">
        <f t="shared" si="19"/>
        <v>-5.6020879866530636E-6</v>
      </c>
      <c r="CJ46" s="24">
        <f t="shared" si="20"/>
        <v>-4.452638670647524E-4</v>
      </c>
      <c r="CK46" s="24">
        <f t="shared" si="21"/>
        <v>9.3258796756756201E-4</v>
      </c>
      <c r="CL46" s="24">
        <f t="shared" si="22"/>
        <v>-1.2025924287226205E-3</v>
      </c>
      <c r="CM46" s="24">
        <f t="shared" si="23"/>
        <v>2.7706521959213679E-3</v>
      </c>
      <c r="CN46" s="77">
        <f t="shared" si="24"/>
        <v>-3.6142739962291205E-2</v>
      </c>
      <c r="CO46" s="24">
        <f t="shared" si="25"/>
        <v>2.7525873279204455E-3</v>
      </c>
      <c r="CP46" s="77">
        <f t="shared" si="26"/>
        <v>-0.50112844143225599</v>
      </c>
      <c r="CQ46" s="86">
        <f t="shared" si="13"/>
        <v>-7.8084467551734899E-3</v>
      </c>
      <c r="CR46" s="86">
        <f t="shared" si="14"/>
        <v>-1.8728725127498846E-2</v>
      </c>
      <c r="CS46" s="77">
        <f t="shared" si="27"/>
        <v>-0.64754370665363781</v>
      </c>
    </row>
    <row r="47" spans="1:97" x14ac:dyDescent="0.3">
      <c r="A47" s="29" t="s">
        <v>46</v>
      </c>
      <c r="B47" s="92">
        <v>33651.031930999998</v>
      </c>
      <c r="C47" s="92">
        <v>2066.1743683999998</v>
      </c>
      <c r="D47" s="92">
        <v>25331.427335</v>
      </c>
      <c r="E47" s="92">
        <v>5574.0755798999999</v>
      </c>
      <c r="F47" s="92">
        <v>3887.6380044000002</v>
      </c>
      <c r="G47" s="92">
        <v>22772.132008</v>
      </c>
      <c r="H47" s="92">
        <v>19056.852148000002</v>
      </c>
      <c r="I47" s="94">
        <v>249.09884904</v>
      </c>
      <c r="J47" s="94">
        <v>76.631099860999996</v>
      </c>
      <c r="K47" s="92">
        <v>12.403141943</v>
      </c>
      <c r="L47" s="94">
        <v>358.02766608000002</v>
      </c>
      <c r="M47" s="92">
        <v>1282.3361494000001</v>
      </c>
      <c r="N47" s="94">
        <v>1546.1981506</v>
      </c>
      <c r="O47" s="96">
        <v>85.173451490000005</v>
      </c>
      <c r="P47" s="96">
        <v>41.821912058999999</v>
      </c>
      <c r="Q47" s="94">
        <v>75.529702491999998</v>
      </c>
      <c r="R47" s="27"/>
      <c r="S47" s="29" t="s">
        <v>46</v>
      </c>
      <c r="T47" s="27">
        <v>449.11824438955801</v>
      </c>
      <c r="U47" s="100">
        <v>84.117407386779107</v>
      </c>
      <c r="V47" s="27">
        <v>206.783041439405</v>
      </c>
      <c r="W47" s="27">
        <v>198.64328862987699</v>
      </c>
      <c r="X47" s="27">
        <v>270.06206931693799</v>
      </c>
      <c r="Y47" s="27">
        <v>1199.9890671747701</v>
      </c>
      <c r="Z47" s="100">
        <v>41.037166405259498</v>
      </c>
      <c r="AA47" s="27">
        <v>7857.4353754387603</v>
      </c>
      <c r="AB47" s="27">
        <v>12.436979970950601</v>
      </c>
      <c r="AC47" s="27">
        <v>33435.641612458698</v>
      </c>
      <c r="AD47" s="27">
        <v>683.89543313234401</v>
      </c>
      <c r="AE47" s="27">
        <v>207.284337842573</v>
      </c>
      <c r="AF47" s="27">
        <v>133.34487972178701</v>
      </c>
      <c r="AG47" s="27">
        <v>283.44149863302698</v>
      </c>
      <c r="AH47" s="27">
        <v>455.352438414679</v>
      </c>
      <c r="AI47" s="27">
        <v>455.352438414679</v>
      </c>
      <c r="AJ47" s="27">
        <v>1284.9956099521801</v>
      </c>
      <c r="AK47" s="27">
        <v>43.906444563711702</v>
      </c>
      <c r="AL47" s="27">
        <v>456.55810367357702</v>
      </c>
      <c r="AM47" s="27">
        <v>11.706625069940699</v>
      </c>
      <c r="AN47" s="27">
        <v>158.39557320596799</v>
      </c>
      <c r="AO47" s="27">
        <v>669.48443556876202</v>
      </c>
      <c r="AP47" s="27">
        <v>29.2885337019021</v>
      </c>
      <c r="AQ47" s="27">
        <v>2071.1314808003599</v>
      </c>
      <c r="AR47" s="27">
        <v>0</v>
      </c>
      <c r="AS47" s="27">
        <v>22747.745917194599</v>
      </c>
      <c r="AT47" s="27">
        <v>2483.6217308310702</v>
      </c>
      <c r="AU47" s="27">
        <v>25275.2740925894</v>
      </c>
      <c r="AV47" s="27">
        <v>14.438323864834899</v>
      </c>
      <c r="AW47" s="27">
        <v>709.49959424250596</v>
      </c>
      <c r="AX47" s="27">
        <v>56.132431761558898</v>
      </c>
      <c r="AY47" s="27">
        <v>7598.6181410671797</v>
      </c>
      <c r="AZ47" s="27">
        <v>108.25421152776001</v>
      </c>
      <c r="BA47" s="27">
        <v>39.638975213393202</v>
      </c>
      <c r="BB47" s="27">
        <v>381.95587381239699</v>
      </c>
      <c r="BC47" s="27">
        <v>47.247601483077403</v>
      </c>
      <c r="BD47" s="27">
        <v>21.932985953075701</v>
      </c>
      <c r="BE47" s="27">
        <v>62.786973763369502</v>
      </c>
      <c r="BF47" s="27">
        <v>5580.5234359947099</v>
      </c>
      <c r="BG47" s="27">
        <v>3890.9110333991798</v>
      </c>
      <c r="BH47" s="27">
        <v>1689.6124025955201</v>
      </c>
      <c r="BI47" s="27">
        <v>9.2469650932389609</v>
      </c>
      <c r="BJ47" s="27">
        <v>3.7108882598022901</v>
      </c>
      <c r="BK47" s="27">
        <v>1279.7379120698599</v>
      </c>
      <c r="BL47" s="27">
        <v>157.82764089013199</v>
      </c>
      <c r="BM47" s="27">
        <v>284.37937403613103</v>
      </c>
      <c r="BN47" s="27">
        <v>23.536803274965902</v>
      </c>
      <c r="BO47" s="27">
        <v>20.013368702217999</v>
      </c>
      <c r="BP47" s="27">
        <v>734.19879831955905</v>
      </c>
      <c r="BQ47" s="27">
        <v>455.916413527016</v>
      </c>
      <c r="BR47" s="27">
        <v>156.953310811253</v>
      </c>
      <c r="BS47" s="27">
        <v>476.27352754528198</v>
      </c>
      <c r="BT47" s="27">
        <v>27.083390882109601</v>
      </c>
      <c r="BU47" s="27">
        <v>22810.513039985599</v>
      </c>
      <c r="BV47" s="27">
        <v>4067.7612740838099</v>
      </c>
      <c r="BW47" s="27">
        <v>91.439256040694403</v>
      </c>
      <c r="BX47" s="27">
        <v>947.09725440826298</v>
      </c>
      <c r="BY47" s="27">
        <v>1969.52492121567</v>
      </c>
      <c r="BZ47" s="27">
        <v>1458.86527813116</v>
      </c>
      <c r="CA47" s="27">
        <v>19037.167895404498</v>
      </c>
      <c r="CB47" s="27">
        <v>969.79065099957495</v>
      </c>
      <c r="CE47" s="36">
        <f t="shared" si="15"/>
        <v>1.7371303038246726E-3</v>
      </c>
      <c r="CF47" s="24">
        <f t="shared" si="16"/>
        <v>-6.4007047089357826E-3</v>
      </c>
      <c r="CG47" s="24">
        <f t="shared" si="17"/>
        <v>2.3991742788866139E-3</v>
      </c>
      <c r="CH47" s="24">
        <f t="shared" si="18"/>
        <v>-2.2167421388456393E-3</v>
      </c>
      <c r="CI47" s="24">
        <f t="shared" si="19"/>
        <v>1.1567579237642272E-3</v>
      </c>
      <c r="CJ47" s="24">
        <f t="shared" si="20"/>
        <v>8.419068327542834E-4</v>
      </c>
      <c r="CK47" s="24">
        <f t="shared" si="21"/>
        <v>1.6854386744339473E-3</v>
      </c>
      <c r="CL47" s="24">
        <f t="shared" si="22"/>
        <v>-1.032922564683346E-3</v>
      </c>
      <c r="CM47" s="24">
        <f t="shared" si="23"/>
        <v>2.7281819482601727E-3</v>
      </c>
      <c r="CN47" s="77">
        <f t="shared" si="24"/>
        <v>0.27183589860603707</v>
      </c>
      <c r="CO47" s="24">
        <f t="shared" si="25"/>
        <v>2.073918413221337E-3</v>
      </c>
      <c r="CP47" s="77">
        <f t="shared" si="26"/>
        <v>-0.56701252338908203</v>
      </c>
      <c r="CQ47" s="86">
        <f t="shared" si="13"/>
        <v>-1.239874731793493E-2</v>
      </c>
      <c r="CR47" s="86">
        <f t="shared" si="14"/>
        <v>-1.8763983163501131E-2</v>
      </c>
      <c r="CS47" s="77">
        <f t="shared" si="27"/>
        <v>-0.61222495606937821</v>
      </c>
    </row>
    <row r="48" spans="1:97" x14ac:dyDescent="0.3">
      <c r="A48" s="29" t="s">
        <v>47</v>
      </c>
      <c r="B48" s="92">
        <v>56336.139103000001</v>
      </c>
      <c r="C48" s="92">
        <v>402.56583289000002</v>
      </c>
      <c r="D48" s="92">
        <v>19938.712946</v>
      </c>
      <c r="E48" s="92">
        <v>3859.1857801000001</v>
      </c>
      <c r="F48" s="92">
        <v>3372.2341357999999</v>
      </c>
      <c r="G48" s="92">
        <v>8169.6400868999999</v>
      </c>
      <c r="H48" s="92">
        <v>10525.338680999999</v>
      </c>
      <c r="I48" s="94">
        <v>198.46410918999999</v>
      </c>
      <c r="J48" s="94">
        <v>71.336441085000004</v>
      </c>
      <c r="K48" s="92">
        <v>3.0321120499999998</v>
      </c>
      <c r="L48" s="94">
        <v>188.37113457000001</v>
      </c>
      <c r="M48" s="92">
        <v>240.8914</v>
      </c>
      <c r="N48" s="94">
        <v>1229.699245</v>
      </c>
      <c r="O48" s="96">
        <v>51.913457723</v>
      </c>
      <c r="P48" s="96">
        <v>17.812204034000001</v>
      </c>
      <c r="Q48" s="94">
        <v>20.867614594999999</v>
      </c>
      <c r="R48" s="27"/>
      <c r="S48" s="29" t="s">
        <v>47</v>
      </c>
      <c r="T48" s="27">
        <v>137.773733442066</v>
      </c>
      <c r="U48" s="100">
        <v>51.461839168339502</v>
      </c>
      <c r="V48" s="27">
        <v>111.16791348152999</v>
      </c>
      <c r="W48" s="27">
        <v>105.69264064880301</v>
      </c>
      <c r="X48" s="27">
        <v>136.25987839151099</v>
      </c>
      <c r="Y48" s="27">
        <v>348.18135011207897</v>
      </c>
      <c r="Z48" s="100">
        <v>17.4312783374852</v>
      </c>
      <c r="AA48" s="27">
        <v>20828.692662082402</v>
      </c>
      <c r="AB48" s="27">
        <v>3.0404092155062101</v>
      </c>
      <c r="AC48" s="27">
        <v>56153.767508038502</v>
      </c>
      <c r="AD48" s="27">
        <v>298.92620810102602</v>
      </c>
      <c r="AE48" s="27">
        <v>330.45115648972302</v>
      </c>
      <c r="AF48" s="27">
        <v>65.797783982276499</v>
      </c>
      <c r="AG48" s="27">
        <v>103.731134766818</v>
      </c>
      <c r="AH48" s="27">
        <v>238.38544228864799</v>
      </c>
      <c r="AI48" s="27">
        <v>238.38544228864799</v>
      </c>
      <c r="AJ48" s="27">
        <v>241.535984805184</v>
      </c>
      <c r="AK48" s="27">
        <v>32.090731409349303</v>
      </c>
      <c r="AL48" s="27">
        <v>199.053426910035</v>
      </c>
      <c r="AM48" s="27">
        <v>10.902047632558499</v>
      </c>
      <c r="AN48" s="27">
        <v>69.104913461270698</v>
      </c>
      <c r="AO48" s="27">
        <v>490.81294377580599</v>
      </c>
      <c r="AP48" s="27">
        <v>31.602379670168801</v>
      </c>
      <c r="AQ48" s="27">
        <v>403.66760152460603</v>
      </c>
      <c r="AR48" s="27">
        <v>0</v>
      </c>
      <c r="AS48" s="27">
        <v>17901.972366298101</v>
      </c>
      <c r="AT48" s="27">
        <v>1957.0201320568201</v>
      </c>
      <c r="AU48" s="27">
        <v>19891.083229764299</v>
      </c>
      <c r="AV48" s="27">
        <v>12.814251802805</v>
      </c>
      <c r="AW48" s="27">
        <v>329.59355798328698</v>
      </c>
      <c r="AX48" s="27">
        <v>200.15143032786901</v>
      </c>
      <c r="AY48" s="27">
        <v>4310.5778093052304</v>
      </c>
      <c r="AZ48" s="27">
        <v>56.648385466729401</v>
      </c>
      <c r="BA48" s="27">
        <v>51.062847633451703</v>
      </c>
      <c r="BB48" s="27">
        <v>307.30204660273199</v>
      </c>
      <c r="BC48" s="27">
        <v>15.359256526433899</v>
      </c>
      <c r="BD48" s="27">
        <v>29.865207347564098</v>
      </c>
      <c r="BE48" s="27">
        <v>51.547863727191</v>
      </c>
      <c r="BF48" s="27">
        <v>3861.7868990878401</v>
      </c>
      <c r="BG48" s="27">
        <v>3374.6482727308098</v>
      </c>
      <c r="BH48" s="27">
        <v>487.13862635702702</v>
      </c>
      <c r="BI48" s="27">
        <v>22.837385890419299</v>
      </c>
      <c r="BJ48" s="27">
        <v>0.61383717234205704</v>
      </c>
      <c r="BK48" s="27">
        <v>921.25721776133696</v>
      </c>
      <c r="BL48" s="27">
        <v>284.26323611825501</v>
      </c>
      <c r="BM48" s="27">
        <v>177.688198297811</v>
      </c>
      <c r="BN48" s="27">
        <v>22.808788593030599</v>
      </c>
      <c r="BO48" s="27">
        <v>20.041529562018699</v>
      </c>
      <c r="BP48" s="27">
        <v>463.803201500245</v>
      </c>
      <c r="BQ48" s="27">
        <v>265.714112046965</v>
      </c>
      <c r="BR48" s="27">
        <v>57.311232246758998</v>
      </c>
      <c r="BS48" s="27">
        <v>688.73524077166201</v>
      </c>
      <c r="BT48" s="27">
        <v>3.3513671849584199</v>
      </c>
      <c r="BU48" s="27">
        <v>8180.8930649250797</v>
      </c>
      <c r="BV48" s="27">
        <v>2625.4725150222098</v>
      </c>
      <c r="BW48" s="27">
        <v>3.0130369298125701</v>
      </c>
      <c r="BX48" s="27">
        <v>860.65162506980005</v>
      </c>
      <c r="BY48" s="27">
        <v>1033.65306271597</v>
      </c>
      <c r="BZ48" s="27">
        <v>707.33878676812503</v>
      </c>
      <c r="CA48" s="27">
        <v>10525.2474412872</v>
      </c>
      <c r="CB48" s="27">
        <v>695.85819696753902</v>
      </c>
      <c r="CE48" s="36">
        <f t="shared" si="15"/>
        <v>1.6133224640742486E-3</v>
      </c>
      <c r="CF48" s="24">
        <f t="shared" si="16"/>
        <v>-3.2372043570126048E-3</v>
      </c>
      <c r="CG48" s="24">
        <f t="shared" si="17"/>
        <v>2.7368657362112953E-3</v>
      </c>
      <c r="CH48" s="24">
        <f t="shared" si="18"/>
        <v>-2.3888059557653492E-3</v>
      </c>
      <c r="CI48" s="24">
        <f t="shared" si="19"/>
        <v>6.7400719635025736E-4</v>
      </c>
      <c r="CJ48" s="24">
        <f t="shared" si="20"/>
        <v>7.1588651131343712E-4</v>
      </c>
      <c r="CK48" s="24">
        <f t="shared" si="21"/>
        <v>1.3774141706834652E-3</v>
      </c>
      <c r="CL48" s="24">
        <f t="shared" si="22"/>
        <v>-8.6685773792922557E-6</v>
      </c>
      <c r="CM48" s="24">
        <f t="shared" si="23"/>
        <v>2.736431032029404E-3</v>
      </c>
      <c r="CN48" s="77">
        <f t="shared" si="24"/>
        <v>0.26550940425568398</v>
      </c>
      <c r="CO48" s="24">
        <f t="shared" si="25"/>
        <v>2.6758315372985334E-3</v>
      </c>
      <c r="CP48" s="77">
        <f t="shared" si="26"/>
        <v>-0.6008674919729613</v>
      </c>
      <c r="CQ48" s="86">
        <f t="shared" si="13"/>
        <v>-8.6994504791078741E-3</v>
      </c>
      <c r="CR48" s="86">
        <f t="shared" si="14"/>
        <v>-2.1385657596762787E-2</v>
      </c>
      <c r="CS48" s="77">
        <f t="shared" si="27"/>
        <v>0.51442224152160232</v>
      </c>
    </row>
    <row r="49" spans="1:97" x14ac:dyDescent="0.3">
      <c r="A49" s="29" t="s">
        <v>48</v>
      </c>
      <c r="B49" s="92">
        <v>7365.2086292000004</v>
      </c>
      <c r="C49" s="92">
        <v>291.39660312000001</v>
      </c>
      <c r="D49" s="92">
        <v>8422.4792004999999</v>
      </c>
      <c r="E49" s="92">
        <v>3948.7271642000001</v>
      </c>
      <c r="F49" s="92">
        <v>2551.6414052999999</v>
      </c>
      <c r="G49" s="92">
        <v>7702.8038999999999</v>
      </c>
      <c r="H49" s="92">
        <v>4783.4322115000004</v>
      </c>
      <c r="I49" s="94">
        <v>37.364083242</v>
      </c>
      <c r="J49" s="94">
        <v>28.748187058999999</v>
      </c>
      <c r="K49" s="92">
        <v>17.286107165000001</v>
      </c>
      <c r="L49" s="94">
        <v>60.370133709999998</v>
      </c>
      <c r="M49" s="92">
        <v>430.69254403999997</v>
      </c>
      <c r="N49" s="94">
        <v>303.69893003999999</v>
      </c>
      <c r="O49" s="96">
        <v>8.5823611435</v>
      </c>
      <c r="P49" s="96">
        <v>4.3293576242</v>
      </c>
      <c r="Q49" s="94">
        <v>10.245932308</v>
      </c>
      <c r="R49" s="27"/>
      <c r="S49" s="29" t="s">
        <v>48</v>
      </c>
      <c r="T49" s="27">
        <v>30.514505905196401</v>
      </c>
      <c r="U49" s="100">
        <v>8.5032008772157894</v>
      </c>
      <c r="V49" s="27">
        <v>23.8482795874739</v>
      </c>
      <c r="W49" s="27">
        <v>22.878714203667801</v>
      </c>
      <c r="X49" s="27">
        <v>41.159412003075403</v>
      </c>
      <c r="Y49" s="27">
        <v>190.53314671052999</v>
      </c>
      <c r="Z49" s="100">
        <v>4.2683947489610299</v>
      </c>
      <c r="AA49" s="27">
        <v>774.427071828208</v>
      </c>
      <c r="AB49" s="27">
        <v>17.3343553535924</v>
      </c>
      <c r="AC49" s="27">
        <v>7351.2109409172299</v>
      </c>
      <c r="AD49" s="27">
        <v>421.09681248791401</v>
      </c>
      <c r="AE49" s="27">
        <v>71.464892360817501</v>
      </c>
      <c r="AF49" s="27">
        <v>28.303058042134801</v>
      </c>
      <c r="AG49" s="27">
        <v>57.312233726442997</v>
      </c>
      <c r="AH49" s="27">
        <v>77.1137284705447</v>
      </c>
      <c r="AI49" s="27">
        <v>77.1137284705447</v>
      </c>
      <c r="AJ49" s="27">
        <v>431.66730934971997</v>
      </c>
      <c r="AK49" s="27">
        <v>3.0155557880456501</v>
      </c>
      <c r="AL49" s="27">
        <v>37.490485690038398</v>
      </c>
      <c r="AM49" s="27">
        <v>5.0490140232981897</v>
      </c>
      <c r="AN49" s="27">
        <v>39.481959454988001</v>
      </c>
      <c r="AO49" s="27">
        <v>46.291638206470402</v>
      </c>
      <c r="AP49" s="27">
        <v>4.6549849278744801</v>
      </c>
      <c r="AQ49" s="27">
        <v>292.17381850471497</v>
      </c>
      <c r="AR49" s="27">
        <v>0</v>
      </c>
      <c r="AS49" s="27">
        <v>7592.79667285292</v>
      </c>
      <c r="AT49" s="27">
        <v>840.62834010225004</v>
      </c>
      <c r="AU49" s="27">
        <v>8436.44056874321</v>
      </c>
      <c r="AV49" s="27">
        <v>7.3462417544890402</v>
      </c>
      <c r="AW49" s="27">
        <v>234.076985323016</v>
      </c>
      <c r="AX49" s="27">
        <v>49.671623509367997</v>
      </c>
      <c r="AY49" s="27">
        <v>1680.7328419748701</v>
      </c>
      <c r="AZ49" s="27">
        <v>87.827586479994594</v>
      </c>
      <c r="BA49" s="27">
        <v>38.632263234329301</v>
      </c>
      <c r="BB49" s="27">
        <v>168.612822360488</v>
      </c>
      <c r="BC49" s="27">
        <v>52.943080819533002</v>
      </c>
      <c r="BD49" s="27">
        <v>24.297072548267401</v>
      </c>
      <c r="BE49" s="27">
        <v>91.531922894657399</v>
      </c>
      <c r="BF49" s="27">
        <v>3950.4969023305998</v>
      </c>
      <c r="BG49" s="27">
        <v>2553.6052658714402</v>
      </c>
      <c r="BH49" s="27">
        <v>1396.89163645915</v>
      </c>
      <c r="BI49" s="27">
        <v>23.092719114403401</v>
      </c>
      <c r="BJ49" s="27">
        <v>2.35369994267562</v>
      </c>
      <c r="BK49" s="27">
        <v>1160.2144497721499</v>
      </c>
      <c r="BL49" s="27">
        <v>77.720460047986705</v>
      </c>
      <c r="BM49" s="27">
        <v>83.878797355335394</v>
      </c>
      <c r="BN49" s="27">
        <v>9.5510697905375395</v>
      </c>
      <c r="BO49" s="27">
        <v>55.517072999167901</v>
      </c>
      <c r="BP49" s="27">
        <v>213.55917889823999</v>
      </c>
      <c r="BQ49" s="27">
        <v>192.98326161640699</v>
      </c>
      <c r="BR49" s="27">
        <v>127.048997105894</v>
      </c>
      <c r="BS49" s="27">
        <v>283.402643087044</v>
      </c>
      <c r="BT49" s="27">
        <v>3.7498059113717099</v>
      </c>
      <c r="BU49" s="27">
        <v>7722.8206585676799</v>
      </c>
      <c r="BV49" s="27">
        <v>806.57491106758096</v>
      </c>
      <c r="BW49" s="27">
        <v>105.697684540217</v>
      </c>
      <c r="BX49" s="27">
        <v>207.463902115336</v>
      </c>
      <c r="BY49" s="27">
        <v>515.03690483084199</v>
      </c>
      <c r="BZ49" s="27">
        <v>568.22876300280302</v>
      </c>
      <c r="CA49" s="27">
        <v>4784.0578708767198</v>
      </c>
      <c r="CB49" s="27">
        <v>324.48812290989503</v>
      </c>
      <c r="CE49" s="36">
        <f t="shared" si="15"/>
        <v>3.5744408598315799E-4</v>
      </c>
      <c r="CF49" s="24">
        <f t="shared" si="16"/>
        <v>-1.9005148377298417E-3</v>
      </c>
      <c r="CG49" s="24">
        <f t="shared" si="17"/>
        <v>2.6672081156515707E-3</v>
      </c>
      <c r="CH49" s="24">
        <f t="shared" si="18"/>
        <v>1.6576316676901028E-3</v>
      </c>
      <c r="CI49" s="24">
        <f t="shared" si="19"/>
        <v>4.4817938971438304E-4</v>
      </c>
      <c r="CJ49" s="24">
        <f t="shared" si="20"/>
        <v>7.6964598840622363E-4</v>
      </c>
      <c r="CK49" s="24">
        <f t="shared" si="21"/>
        <v>2.5986327612053024E-3</v>
      </c>
      <c r="CL49" s="24">
        <f t="shared" si="22"/>
        <v>1.3079716593770752E-4</v>
      </c>
      <c r="CM49" s="24">
        <f t="shared" si="23"/>
        <v>2.7911540829788405E-3</v>
      </c>
      <c r="CN49" s="77">
        <f t="shared" si="24"/>
        <v>0.2773489759187201</v>
      </c>
      <c r="CO49" s="24">
        <f t="shared" si="25"/>
        <v>2.2632509506119256E-3</v>
      </c>
      <c r="CP49" s="77">
        <f t="shared" si="26"/>
        <v>-0.84757391736489374</v>
      </c>
      <c r="CQ49" s="86">
        <f t="shared" si="13"/>
        <v>-9.2236000047800342E-3</v>
      </c>
      <c r="CR49" s="86">
        <f t="shared" si="14"/>
        <v>-1.4081274990590588E-2</v>
      </c>
      <c r="CS49" s="77">
        <f t="shared" si="27"/>
        <v>-0.54567483095316971</v>
      </c>
    </row>
    <row r="50" spans="1:97" x14ac:dyDescent="0.3">
      <c r="A50" s="29" t="s">
        <v>49</v>
      </c>
      <c r="B50" s="92">
        <v>30581.040047999999</v>
      </c>
      <c r="C50" s="92">
        <v>887.82553700000005</v>
      </c>
      <c r="D50" s="92">
        <v>23987.026311000001</v>
      </c>
      <c r="E50" s="92">
        <v>6998.1706796999997</v>
      </c>
      <c r="F50" s="92">
        <v>4210.7342232999999</v>
      </c>
      <c r="G50" s="92">
        <v>20614.179611</v>
      </c>
      <c r="H50" s="92">
        <v>21830.453932</v>
      </c>
      <c r="I50" s="94">
        <v>115.03171330000001</v>
      </c>
      <c r="J50" s="94">
        <v>130.60049029000001</v>
      </c>
      <c r="K50" s="92">
        <v>12.666971</v>
      </c>
      <c r="L50" s="94">
        <v>262.12516144</v>
      </c>
      <c r="M50" s="92">
        <v>821.24829711999996</v>
      </c>
      <c r="N50" s="94">
        <v>1852.5450874999999</v>
      </c>
      <c r="O50" s="96">
        <v>27.817763580000001</v>
      </c>
      <c r="P50" s="96">
        <v>6.7109190409000004</v>
      </c>
      <c r="Q50" s="94">
        <v>22.749624678</v>
      </c>
      <c r="R50" s="27"/>
      <c r="S50" s="29" t="s">
        <v>49</v>
      </c>
      <c r="T50" s="27">
        <v>897.11279353439897</v>
      </c>
      <c r="U50" s="100">
        <v>27.697038605230802</v>
      </c>
      <c r="V50" s="27">
        <v>230.158295142405</v>
      </c>
      <c r="W50" s="27">
        <v>141.70383722279101</v>
      </c>
      <c r="X50" s="27">
        <v>180.841726959824</v>
      </c>
      <c r="Y50" s="27">
        <v>600.51746304421101</v>
      </c>
      <c r="Z50" s="100">
        <v>6.5807495152006803</v>
      </c>
      <c r="AA50" s="27">
        <v>31958.618115839501</v>
      </c>
      <c r="AB50" s="27">
        <v>12.701289097101</v>
      </c>
      <c r="AC50" s="27">
        <v>30495.668040525299</v>
      </c>
      <c r="AD50" s="27">
        <v>461.12880730565502</v>
      </c>
      <c r="AE50" s="27">
        <v>1392.48587673462</v>
      </c>
      <c r="AF50" s="27">
        <v>102.843235074639</v>
      </c>
      <c r="AG50" s="27">
        <v>458.64300352929399</v>
      </c>
      <c r="AH50" s="27">
        <v>409.508063495101</v>
      </c>
      <c r="AI50" s="27">
        <v>409.508063495101</v>
      </c>
      <c r="AJ50" s="27">
        <v>823.57679673057896</v>
      </c>
      <c r="AK50" s="27">
        <v>7.9599821349978201</v>
      </c>
      <c r="AL50" s="27">
        <v>241.359184989688</v>
      </c>
      <c r="AM50" s="27">
        <v>18.6017701980293</v>
      </c>
      <c r="AN50" s="27">
        <v>725.58703186844002</v>
      </c>
      <c r="AO50" s="27">
        <v>521.63042112857499</v>
      </c>
      <c r="AP50" s="27">
        <v>19.0079453713299</v>
      </c>
      <c r="AQ50" s="27">
        <v>889.65715521365496</v>
      </c>
      <c r="AR50" s="27">
        <v>0</v>
      </c>
      <c r="AS50" s="27">
        <v>21622.5532624558</v>
      </c>
      <c r="AT50" s="27">
        <v>2394.5457828325598</v>
      </c>
      <c r="AU50" s="27">
        <v>24025.059027423398</v>
      </c>
      <c r="AV50" s="27">
        <v>16.9547451222736</v>
      </c>
      <c r="AW50" s="27">
        <v>696.13923873053602</v>
      </c>
      <c r="AX50" s="27">
        <v>41.320872794631697</v>
      </c>
      <c r="AY50" s="27">
        <v>9157.0768195322398</v>
      </c>
      <c r="AZ50" s="27">
        <v>49.559946109911401</v>
      </c>
      <c r="BA50" s="27">
        <v>56.692446623378899</v>
      </c>
      <c r="BB50" s="27">
        <v>224.55142144215301</v>
      </c>
      <c r="BC50" s="27">
        <v>59.4858231298577</v>
      </c>
      <c r="BD50" s="27">
        <v>22.422152179753802</v>
      </c>
      <c r="BE50" s="27">
        <v>97.244024813812999</v>
      </c>
      <c r="BF50" s="27">
        <v>7006.5549243135001</v>
      </c>
      <c r="BG50" s="27">
        <v>4216.5176047303903</v>
      </c>
      <c r="BH50" s="27">
        <v>2790.0373195830998</v>
      </c>
      <c r="BI50" s="27">
        <v>7.6342970792065499</v>
      </c>
      <c r="BJ50" s="27">
        <v>5.3539673469656099</v>
      </c>
      <c r="BK50" s="27">
        <v>1694.3097424642101</v>
      </c>
      <c r="BL50" s="27">
        <v>172.97104011441999</v>
      </c>
      <c r="BM50" s="27">
        <v>279.34713920997302</v>
      </c>
      <c r="BN50" s="27">
        <v>25.5256800812293</v>
      </c>
      <c r="BO50" s="27">
        <v>22.662314702260201</v>
      </c>
      <c r="BP50" s="27">
        <v>709.703897935702</v>
      </c>
      <c r="BQ50" s="27">
        <v>347.21871611209798</v>
      </c>
      <c r="BR50" s="27">
        <v>228.127527971251</v>
      </c>
      <c r="BS50" s="27">
        <v>510.88443451930902</v>
      </c>
      <c r="BT50" s="27">
        <v>8.7208762123604799</v>
      </c>
      <c r="BU50" s="27">
        <v>20666.024337806899</v>
      </c>
      <c r="BV50" s="27">
        <v>5910.8660494878404</v>
      </c>
      <c r="BW50" s="27">
        <v>332.54502652513702</v>
      </c>
      <c r="BX50" s="27">
        <v>892.57601163627498</v>
      </c>
      <c r="BY50" s="27">
        <v>2523.53255430942</v>
      </c>
      <c r="BZ50" s="27">
        <v>1760.59303029892</v>
      </c>
      <c r="CA50" s="27">
        <v>21867.697987105101</v>
      </c>
      <c r="CB50" s="27">
        <v>1687.6423503921601</v>
      </c>
      <c r="CE50" s="36">
        <f t="shared" si="15"/>
        <v>3.3131998243633449E-4</v>
      </c>
      <c r="CF50" s="24">
        <f t="shared" si="16"/>
        <v>-2.7916646177075692E-3</v>
      </c>
      <c r="CG50" s="24">
        <f t="shared" si="17"/>
        <v>2.0630384431653331E-3</v>
      </c>
      <c r="CH50" s="24">
        <f t="shared" si="18"/>
        <v>1.5855536209569956E-3</v>
      </c>
      <c r="CI50" s="24">
        <f t="shared" si="19"/>
        <v>1.1980623218895018E-3</v>
      </c>
      <c r="CJ50" s="24">
        <f t="shared" si="20"/>
        <v>1.3734852697157083E-3</v>
      </c>
      <c r="CK50" s="24">
        <f t="shared" si="21"/>
        <v>2.5150031573041298E-3</v>
      </c>
      <c r="CL50" s="24">
        <f t="shared" si="22"/>
        <v>1.7060595817710647E-3</v>
      </c>
      <c r="CM50" s="24">
        <f t="shared" si="23"/>
        <v>2.7092583618451467E-3</v>
      </c>
      <c r="CN50" s="77">
        <f t="shared" si="24"/>
        <v>0.56226155949869272</v>
      </c>
      <c r="CO50" s="24">
        <f t="shared" si="25"/>
        <v>2.8353174292655653E-3</v>
      </c>
      <c r="CP50" s="77">
        <f t="shared" si="26"/>
        <v>-0.71842497942519046</v>
      </c>
      <c r="CQ50" s="86">
        <f t="shared" si="13"/>
        <v>-4.3398519231070271E-3</v>
      </c>
      <c r="CR50" s="86">
        <f t="shared" si="14"/>
        <v>-1.9396676506749071E-2</v>
      </c>
      <c r="CS50" s="77">
        <f t="shared" si="27"/>
        <v>-0.16447213348044759</v>
      </c>
    </row>
    <row r="51" spans="1:97" x14ac:dyDescent="0.3">
      <c r="A51" s="29" t="s">
        <v>50</v>
      </c>
      <c r="B51" s="92">
        <v>22594.525441000002</v>
      </c>
      <c r="C51" s="92">
        <v>210.87439334999999</v>
      </c>
      <c r="D51" s="92">
        <v>19330.870299999999</v>
      </c>
      <c r="E51" s="92">
        <v>20879.020827</v>
      </c>
      <c r="F51" s="92">
        <v>6338.7823581000002</v>
      </c>
      <c r="G51" s="92">
        <v>11779.524257999999</v>
      </c>
      <c r="H51" s="92">
        <v>7046.7421936999999</v>
      </c>
      <c r="I51" s="94">
        <v>40.460983706</v>
      </c>
      <c r="J51" s="94">
        <v>159.42545473999999</v>
      </c>
      <c r="K51" s="92">
        <v>0.25364658499999998</v>
      </c>
      <c r="L51" s="94">
        <v>54.309705461999997</v>
      </c>
      <c r="M51" s="92">
        <v>102.0791796</v>
      </c>
      <c r="N51" s="94">
        <v>13.736421672000001</v>
      </c>
      <c r="O51" s="96">
        <v>30.197818907999999</v>
      </c>
      <c r="P51" s="96">
        <v>81.997834932000004</v>
      </c>
      <c r="Q51" s="94">
        <v>9.6546342304999992</v>
      </c>
      <c r="R51" s="27"/>
      <c r="S51" s="29" t="s">
        <v>50</v>
      </c>
      <c r="T51" s="27">
        <v>36.106444131473197</v>
      </c>
      <c r="U51" s="100">
        <v>30.2113220854263</v>
      </c>
      <c r="V51" s="27">
        <v>25.841284015124302</v>
      </c>
      <c r="W51" s="27">
        <v>24.806751374716299</v>
      </c>
      <c r="X51" s="27">
        <v>46.195855382463201</v>
      </c>
      <c r="Y51" s="27">
        <v>362.78761834661498</v>
      </c>
      <c r="Z51" s="100">
        <v>82.172285585417697</v>
      </c>
      <c r="AA51" s="27">
        <v>8143.8465637629697</v>
      </c>
      <c r="AB51" s="27">
        <v>0.25433922370387502</v>
      </c>
      <c r="AC51" s="27">
        <v>22625.102281064999</v>
      </c>
      <c r="AD51" s="27">
        <v>112.249815469357</v>
      </c>
      <c r="AE51" s="27">
        <v>337.265633777407</v>
      </c>
      <c r="AF51" s="27">
        <v>70.995830942599198</v>
      </c>
      <c r="AG51" s="27">
        <v>41.274068429443602</v>
      </c>
      <c r="AH51" s="27">
        <v>516.133654725003</v>
      </c>
      <c r="AI51" s="27">
        <v>516.133654725003</v>
      </c>
      <c r="AJ51" s="27">
        <v>102.355651700712</v>
      </c>
      <c r="AK51" s="27">
        <v>2.02489598361745</v>
      </c>
      <c r="AL51" s="27">
        <v>56.967821173091501</v>
      </c>
      <c r="AM51" s="27">
        <v>7.4195706022353196</v>
      </c>
      <c r="AN51" s="27">
        <v>20.308306075845099</v>
      </c>
      <c r="AO51" s="27">
        <v>45.249478109133399</v>
      </c>
      <c r="AP51" s="27">
        <v>4.2435867819475703</v>
      </c>
      <c r="AQ51" s="27">
        <v>211.410656486824</v>
      </c>
      <c r="AR51" s="27">
        <v>0</v>
      </c>
      <c r="AS51" s="27">
        <v>17401.008828623701</v>
      </c>
      <c r="AT51" s="27">
        <v>1931.4174771146099</v>
      </c>
      <c r="AU51" s="27">
        <v>19334.451201721899</v>
      </c>
      <c r="AV51" s="27">
        <v>7.7331096510207704</v>
      </c>
      <c r="AW51" s="27">
        <v>176.850308191945</v>
      </c>
      <c r="AX51" s="27">
        <v>129.79428265237999</v>
      </c>
      <c r="AY51" s="27">
        <v>3789.6854354601901</v>
      </c>
      <c r="AZ51" s="27">
        <v>108.039254021671</v>
      </c>
      <c r="BA51" s="27">
        <v>13.028429605714299</v>
      </c>
      <c r="BB51" s="27">
        <v>135.18249186770001</v>
      </c>
      <c r="BC51" s="27">
        <v>73.990648557758306</v>
      </c>
      <c r="BD51" s="27">
        <v>89.024098428766095</v>
      </c>
      <c r="BE51" s="27">
        <v>36.1126555898202</v>
      </c>
      <c r="BF51" s="27">
        <v>20895.93297342</v>
      </c>
      <c r="BG51" s="27">
        <v>6347.5684971334804</v>
      </c>
      <c r="BH51" s="27">
        <v>14548.364476286501</v>
      </c>
      <c r="BI51" s="27">
        <v>8.9862418492810097</v>
      </c>
      <c r="BJ51" s="27">
        <v>1.6287473618942101</v>
      </c>
      <c r="BK51" s="27">
        <v>4410.0505172395897</v>
      </c>
      <c r="BL51" s="27">
        <v>11.7786128443261</v>
      </c>
      <c r="BM51" s="27">
        <v>127.579909753688</v>
      </c>
      <c r="BN51" s="27">
        <v>17.391076190192699</v>
      </c>
      <c r="BO51" s="27">
        <v>23.727139031388301</v>
      </c>
      <c r="BP51" s="27">
        <v>324.01737067896801</v>
      </c>
      <c r="BQ51" s="27">
        <v>683.53952074257904</v>
      </c>
      <c r="BR51" s="27">
        <v>342.57914543340098</v>
      </c>
      <c r="BS51" s="27">
        <v>485.67347079327698</v>
      </c>
      <c r="BT51" s="27">
        <v>8.9844052336648001</v>
      </c>
      <c r="BU51" s="27">
        <v>11811.1946251598</v>
      </c>
      <c r="BV51" s="27">
        <v>2616.87146186377</v>
      </c>
      <c r="BW51" s="27">
        <v>197.02197647924001</v>
      </c>
      <c r="BX51" s="27">
        <v>36.302688748207302</v>
      </c>
      <c r="BY51" s="27">
        <v>399.62632939185602</v>
      </c>
      <c r="BZ51" s="27">
        <v>386.65426709486798</v>
      </c>
      <c r="CA51" s="27">
        <v>7062.8258134294501</v>
      </c>
      <c r="CB51" s="27">
        <v>156.97380096190901</v>
      </c>
      <c r="CE51" s="36">
        <f t="shared" si="15"/>
        <v>1.0472994358573341E-4</v>
      </c>
      <c r="CF51" s="24">
        <f t="shared" si="16"/>
        <v>1.3532853409486958E-3</v>
      </c>
      <c r="CG51" s="24">
        <f t="shared" si="17"/>
        <v>2.5430453091283525E-3</v>
      </c>
      <c r="CH51" s="24">
        <f t="shared" si="18"/>
        <v>1.8524265417578552E-4</v>
      </c>
      <c r="CI51" s="24">
        <f t="shared" si="19"/>
        <v>8.1000668374877E-4</v>
      </c>
      <c r="CJ51" s="24">
        <f t="shared" si="20"/>
        <v>1.3860925548662812E-3</v>
      </c>
      <c r="CK51" s="24">
        <f t="shared" si="21"/>
        <v>2.6885947569819644E-3</v>
      </c>
      <c r="CL51" s="24">
        <f t="shared" si="22"/>
        <v>2.2824192069676483E-3</v>
      </c>
      <c r="CM51" s="24">
        <f t="shared" si="23"/>
        <v>2.7307235533056244E-3</v>
      </c>
      <c r="CN51" s="77">
        <f t="shared" si="24"/>
        <v>8.5035252048298613</v>
      </c>
      <c r="CO51" s="24">
        <f t="shared" si="25"/>
        <v>2.7084083335638287E-3</v>
      </c>
      <c r="CP51" s="77">
        <f t="shared" si="26"/>
        <v>2.2941241314227323</v>
      </c>
      <c r="CQ51" s="86">
        <f t="shared" si="13"/>
        <v>4.4715737475741971E-4</v>
      </c>
      <c r="CR51" s="86">
        <f t="shared" si="14"/>
        <v>2.1275031659355849E-3</v>
      </c>
      <c r="CS51" s="77">
        <f t="shared" si="27"/>
        <v>-0.56046115465030921</v>
      </c>
    </row>
    <row r="52" spans="1:97" s="29" customFormat="1" x14ac:dyDescent="0.3">
      <c r="B52" s="92"/>
      <c r="C52" s="92"/>
      <c r="D52" s="92"/>
      <c r="E52" s="92"/>
      <c r="F52" s="92"/>
      <c r="G52" s="92"/>
      <c r="H52" s="92"/>
      <c r="I52" s="94"/>
      <c r="J52" s="94"/>
      <c r="K52" s="92"/>
      <c r="L52" s="94"/>
      <c r="M52" s="92"/>
      <c r="N52" s="94"/>
      <c r="O52" s="96"/>
      <c r="P52" s="96"/>
      <c r="Q52" s="94"/>
      <c r="R52" s="27"/>
      <c r="T52" s="27"/>
      <c r="U52" s="100"/>
      <c r="V52" s="27"/>
      <c r="W52" s="27"/>
      <c r="X52" s="27"/>
      <c r="Y52" s="27"/>
      <c r="Z52" s="100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F52" s="24"/>
      <c r="CG52" s="24"/>
      <c r="CH52" s="24"/>
      <c r="CI52" s="24"/>
      <c r="CJ52" s="24"/>
      <c r="CK52" s="24"/>
      <c r="CL52" s="24"/>
      <c r="CM52" s="24"/>
      <c r="CN52" s="77"/>
      <c r="CO52" s="24"/>
      <c r="CP52" s="77"/>
      <c r="CQ52" s="24"/>
      <c r="CR52" s="24"/>
      <c r="CS52" s="77"/>
    </row>
    <row r="53" spans="1:97" s="29" customFormat="1" x14ac:dyDescent="0.3">
      <c r="B53" s="92"/>
      <c r="C53" s="92"/>
      <c r="D53" s="92"/>
      <c r="E53" s="92"/>
      <c r="F53" s="92"/>
      <c r="G53" s="92"/>
      <c r="H53" s="92"/>
      <c r="I53" s="94"/>
      <c r="J53" s="94"/>
      <c r="K53" s="92"/>
      <c r="L53" s="94"/>
      <c r="M53" s="92"/>
      <c r="N53" s="94"/>
      <c r="O53" s="96"/>
      <c r="P53" s="96"/>
      <c r="Q53" s="94"/>
      <c r="R53" s="27"/>
      <c r="T53" s="27"/>
      <c r="U53" s="100"/>
      <c r="V53" s="27"/>
      <c r="W53" s="27"/>
      <c r="X53" s="27"/>
      <c r="Y53" s="27"/>
      <c r="Z53" s="100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F53" s="24"/>
      <c r="CG53" s="24"/>
      <c r="CH53" s="24"/>
      <c r="CI53" s="24"/>
      <c r="CJ53" s="24"/>
      <c r="CK53" s="24"/>
      <c r="CL53" s="24"/>
      <c r="CM53" s="24"/>
      <c r="CN53" s="77"/>
      <c r="CO53" s="24"/>
      <c r="CP53" s="77"/>
      <c r="CQ53" s="24"/>
      <c r="CR53" s="24"/>
      <c r="CS53" s="77"/>
    </row>
    <row r="54" spans="1:97" s="29" customFormat="1" x14ac:dyDescent="0.3">
      <c r="A54" s="29" t="s">
        <v>51</v>
      </c>
      <c r="B54" s="92">
        <v>566.30734413000005</v>
      </c>
      <c r="C54" s="92">
        <v>0.36099999999999999</v>
      </c>
      <c r="D54" s="92">
        <v>224.33957827</v>
      </c>
      <c r="E54" s="92">
        <v>2517.3204344999999</v>
      </c>
      <c r="F54" s="92">
        <v>732.26147548999995</v>
      </c>
      <c r="G54" s="92">
        <v>31.142678085</v>
      </c>
      <c r="H54" s="92">
        <v>715.04694586000005</v>
      </c>
      <c r="I54" s="94">
        <v>5.8974022429000001</v>
      </c>
      <c r="J54" s="94">
        <v>4.1889146967000004</v>
      </c>
      <c r="K54" s="92">
        <v>0.81310400000000005</v>
      </c>
      <c r="L54" s="94">
        <v>10.903850397999999</v>
      </c>
      <c r="M54" s="92">
        <v>46.056899999999999</v>
      </c>
      <c r="N54" s="94">
        <v>21.190038014999999</v>
      </c>
      <c r="O54" s="96">
        <v>4.1572217610999997</v>
      </c>
      <c r="P54" s="96">
        <v>0.23955690299999999</v>
      </c>
      <c r="Q54" s="94">
        <v>0.50097617090000002</v>
      </c>
      <c r="R54" s="27"/>
      <c r="S54" s="29" t="s">
        <v>51</v>
      </c>
      <c r="T54" s="27">
        <v>10.1166524411857</v>
      </c>
      <c r="U54" s="100">
        <v>4.16105595822936</v>
      </c>
      <c r="V54" s="27">
        <v>1.66487931184533</v>
      </c>
      <c r="W54" s="27">
        <v>1.6533857974958901</v>
      </c>
      <c r="X54" s="27">
        <v>1.8084687696936099</v>
      </c>
      <c r="Y54" s="27">
        <v>31.9238185408291</v>
      </c>
      <c r="Z54" s="100">
        <v>0.23444693423857799</v>
      </c>
      <c r="AA54" s="27">
        <v>688.73045680548</v>
      </c>
      <c r="AB54" s="27">
        <v>0.81532112191890105</v>
      </c>
      <c r="AC54" s="27">
        <v>561.49793831688203</v>
      </c>
      <c r="AD54" s="27">
        <v>34.541173122360703</v>
      </c>
      <c r="AE54" s="27">
        <v>23.5948060354917</v>
      </c>
      <c r="AF54" s="27">
        <v>1.3910865150857601</v>
      </c>
      <c r="AG54" s="27">
        <v>18.082700444424098</v>
      </c>
      <c r="AH54" s="27">
        <v>3.4664527106721499</v>
      </c>
      <c r="AI54" s="27">
        <v>3.4664527106721499</v>
      </c>
      <c r="AJ54" s="27">
        <v>46.106549129670398</v>
      </c>
      <c r="AK54" s="27">
        <v>0.149683475088322</v>
      </c>
      <c r="AL54" s="27">
        <v>19.7815566652258</v>
      </c>
      <c r="AM54" s="27">
        <v>0.54290038865415302</v>
      </c>
      <c r="AN54" s="27">
        <v>1.3630141166095</v>
      </c>
      <c r="AO54" s="27">
        <v>25.781464380244099</v>
      </c>
      <c r="AP54" s="27">
        <v>0.635855656162854</v>
      </c>
      <c r="AQ54" s="27">
        <v>0.36198894161609801</v>
      </c>
      <c r="AR54" s="27">
        <v>0</v>
      </c>
      <c r="AS54" s="27">
        <v>201.98969741761499</v>
      </c>
      <c r="AT54" s="27">
        <v>22.2935900384375</v>
      </c>
      <c r="AU54" s="27">
        <v>224.432970931141</v>
      </c>
      <c r="AV54" s="27">
        <v>0.47500073845553697</v>
      </c>
      <c r="AW54" s="27">
        <v>15.798594072350699</v>
      </c>
      <c r="AX54" s="27">
        <v>26.432515588331</v>
      </c>
      <c r="AY54" s="27">
        <v>240.62695725188499</v>
      </c>
      <c r="AZ54" s="27">
        <v>17.748325864625201</v>
      </c>
      <c r="BA54" s="27">
        <v>2.16051541861362</v>
      </c>
      <c r="BB54" s="27">
        <v>14.538286999013399</v>
      </c>
      <c r="BC54" s="27">
        <v>17.598171824761199</v>
      </c>
      <c r="BD54" s="27">
        <v>4.4774003778722102</v>
      </c>
      <c r="BE54" s="27">
        <v>15.284875520578</v>
      </c>
      <c r="BF54" s="27">
        <v>2520.89058393701</v>
      </c>
      <c r="BG54" s="27">
        <v>733.14936608751805</v>
      </c>
      <c r="BH54" s="27">
        <v>1787.7412178494999</v>
      </c>
      <c r="BI54" s="27">
        <v>3.0063662262934199</v>
      </c>
      <c r="BJ54" s="27">
        <v>0.43195717620992402</v>
      </c>
      <c r="BK54" s="27">
        <v>344.74428782338799</v>
      </c>
      <c r="BL54" s="27">
        <v>6.9366304962052796</v>
      </c>
      <c r="BM54" s="27">
        <v>41.790004783698997</v>
      </c>
      <c r="BN54" s="27">
        <v>1.0519610456521999</v>
      </c>
      <c r="BO54" s="27">
        <v>1.7373183896559099</v>
      </c>
      <c r="BP54" s="27">
        <v>104.830946729828</v>
      </c>
      <c r="BQ54" s="27">
        <v>4.5984641873188297</v>
      </c>
      <c r="BR54" s="27">
        <v>96.709410781703596</v>
      </c>
      <c r="BS54" s="27">
        <v>31.399944355892099</v>
      </c>
      <c r="BT54" s="27">
        <v>2.2704466851942202</v>
      </c>
      <c r="BU54" s="27">
        <v>31.158914134779501</v>
      </c>
      <c r="BV54" s="27">
        <v>164.26372487034399</v>
      </c>
      <c r="BW54" s="27">
        <v>1.3575817060467199E-2</v>
      </c>
      <c r="BX54" s="27">
        <v>148.00517445667199</v>
      </c>
      <c r="BY54" s="27">
        <v>103.89675948958801</v>
      </c>
      <c r="BZ54" s="27">
        <v>32.081834090246097</v>
      </c>
      <c r="CA54" s="27">
        <v>716.62030248075098</v>
      </c>
      <c r="CB54" s="27">
        <v>26.143842904415401</v>
      </c>
      <c r="CC54" s="27"/>
      <c r="CD54"/>
      <c r="CF54" s="24">
        <f>+(AC54-B54)/B54</f>
        <v>-8.4925718569067062E-3</v>
      </c>
      <c r="CG54" s="24">
        <f>+(AQ54-C54)/C54</f>
        <v>2.7394504601053376E-3</v>
      </c>
      <c r="CH54" s="24">
        <f>+(AU54-D54)/D54</f>
        <v>4.1630042215999336E-4</v>
      </c>
      <c r="CI54" s="24">
        <f t="shared" ref="CI54:CJ58" si="28">+(BF54-E54)/E54</f>
        <v>1.4182340031411917E-3</v>
      </c>
      <c r="CJ54" s="24">
        <f t="shared" si="28"/>
        <v>1.2125321722325395E-3</v>
      </c>
      <c r="CK54" s="24">
        <f>+(BU54-G54)/G54</f>
        <v>5.2134404546668779E-4</v>
      </c>
      <c r="CL54" s="24">
        <f>+(CA54-H54)/H54</f>
        <v>2.2003542982183127E-3</v>
      </c>
      <c r="CM54" s="24">
        <f>+(AB54-K54)/K54</f>
        <v>2.7267384232533593E-3</v>
      </c>
      <c r="CN54" s="77">
        <f t="shared" ref="CN54:CO58" si="29">+(AI54-L54)/L54</f>
        <v>-0.6820891167666816</v>
      </c>
      <c r="CO54" s="24">
        <f t="shared" si="29"/>
        <v>1.0779954723483206E-3</v>
      </c>
      <c r="CP54" s="77">
        <f>+(AO54-N54)/N54</f>
        <v>0.21667853365784065</v>
      </c>
      <c r="CQ54" s="86">
        <f t="shared" ref="CQ54:CQ58" si="30">+(U54-O54)/O54</f>
        <v>9.2229795514823739E-4</v>
      </c>
      <c r="CR54" s="86">
        <f t="shared" ref="CR54:CR58" si="31">+(Z54-P54)/P54</f>
        <v>-2.1330918447472171E-2</v>
      </c>
      <c r="CS54" s="77">
        <f>+(AP54-Q54)/Q54</f>
        <v>0.26923333503177205</v>
      </c>
    </row>
    <row r="55" spans="1:97" s="29" customFormat="1" x14ac:dyDescent="0.3">
      <c r="A55" s="29" t="s">
        <v>1</v>
      </c>
      <c r="B55" s="92">
        <v>16098.003327</v>
      </c>
      <c r="C55" s="92">
        <v>49.843000000000004</v>
      </c>
      <c r="D55" s="92">
        <v>11662.568557000001</v>
      </c>
      <c r="E55" s="92">
        <v>1481.6503594000001</v>
      </c>
      <c r="F55" s="92">
        <v>851.48951195999996</v>
      </c>
      <c r="G55" s="92">
        <v>1813.9017712</v>
      </c>
      <c r="H55" s="92">
        <v>2475.6916031000001</v>
      </c>
      <c r="I55" s="94">
        <v>64.066236900999996</v>
      </c>
      <c r="J55" s="94">
        <v>29.234145518999998</v>
      </c>
      <c r="K55" s="92"/>
      <c r="L55" s="94">
        <v>188.64566515999999</v>
      </c>
      <c r="M55" s="92"/>
      <c r="N55" s="94">
        <v>127.33132422</v>
      </c>
      <c r="O55" s="96">
        <v>35.758099072</v>
      </c>
      <c r="P55" s="96">
        <v>25.249504975000001</v>
      </c>
      <c r="Q55" s="94">
        <v>13.632228888</v>
      </c>
      <c r="R55" s="27"/>
      <c r="S55" s="29" t="s">
        <v>1</v>
      </c>
      <c r="T55" s="27">
        <v>0.36079231655704103</v>
      </c>
      <c r="U55" s="100">
        <v>2.27542887790954</v>
      </c>
      <c r="V55" s="27">
        <v>4.4753083175797199</v>
      </c>
      <c r="W55" s="27">
        <v>4.4753083175797199</v>
      </c>
      <c r="X55" s="27">
        <v>8.2511114057772108</v>
      </c>
      <c r="Y55" s="27">
        <v>1.71908873241407</v>
      </c>
      <c r="Z55" s="100">
        <v>1.6109816719899901</v>
      </c>
      <c r="AA55" s="27">
        <v>9.0495569753598404E-2</v>
      </c>
      <c r="AB55" s="27">
        <v>0</v>
      </c>
      <c r="AC55" s="27">
        <v>1058.6296858964799</v>
      </c>
      <c r="AD55" s="27">
        <v>15.370074297177499</v>
      </c>
      <c r="AE55" s="27">
        <v>0.53119778695084197</v>
      </c>
      <c r="AF55" s="27">
        <v>3.96580882839663</v>
      </c>
      <c r="AG55" s="27">
        <v>0</v>
      </c>
      <c r="AH55" s="27">
        <v>12.1964345339925</v>
      </c>
      <c r="AI55" s="27">
        <v>12.1964345339925</v>
      </c>
      <c r="AJ55" s="27">
        <v>0</v>
      </c>
      <c r="AK55" s="27">
        <v>1.35017763388945</v>
      </c>
      <c r="AL55" s="27">
        <v>4.2558681875317497</v>
      </c>
      <c r="AM55" s="27">
        <v>4.40387964282615E-4</v>
      </c>
      <c r="AN55" s="27">
        <v>2.1634081064755201E-2</v>
      </c>
      <c r="AO55" s="27">
        <v>1.7696745367978901</v>
      </c>
      <c r="AP55" s="27">
        <v>0.53340127626895295</v>
      </c>
      <c r="AQ55" s="27">
        <v>0</v>
      </c>
      <c r="AR55" s="27">
        <v>0</v>
      </c>
      <c r="AS55" s="27">
        <v>167.29988422868499</v>
      </c>
      <c r="AT55" s="27">
        <v>17.238675679602299</v>
      </c>
      <c r="AU55" s="27">
        <v>185.88873754217701</v>
      </c>
      <c r="AV55" s="27">
        <v>2.0704163916828399E-2</v>
      </c>
      <c r="AW55" s="27">
        <v>6.7680374860144301</v>
      </c>
      <c r="AX55" s="27">
        <v>0.60510691355789203</v>
      </c>
      <c r="AY55" s="27">
        <v>34.849720678582599</v>
      </c>
      <c r="AZ55" s="27">
        <v>0.156976807045971</v>
      </c>
      <c r="BA55" s="27">
        <v>2.57467055782447E-2</v>
      </c>
      <c r="BB55" s="27">
        <v>19.536482084690501</v>
      </c>
      <c r="BC55" s="27">
        <v>0.22805683449351499</v>
      </c>
      <c r="BD55" s="27">
        <v>6.8434200300930802E-3</v>
      </c>
      <c r="BE55" s="27">
        <v>0.10644133894409601</v>
      </c>
      <c r="BF55" s="27">
        <v>53.438133532233202</v>
      </c>
      <c r="BG55" s="27">
        <v>32.933824270065102</v>
      </c>
      <c r="BH55" s="27">
        <v>20.5043092621681</v>
      </c>
      <c r="BI55" s="27">
        <v>3.09505756819171E-2</v>
      </c>
      <c r="BJ55" s="27">
        <v>9.7256929462788601E-3</v>
      </c>
      <c r="BK55" s="27">
        <v>4.9975296724482901</v>
      </c>
      <c r="BL55" s="27">
        <v>3.7561380066800001E-2</v>
      </c>
      <c r="BM55" s="27">
        <v>1.1205678698391099</v>
      </c>
      <c r="BN55" s="27">
        <v>3.3781195566505102E-5</v>
      </c>
      <c r="BO55" s="27">
        <v>3.3169266136455003E-2</v>
      </c>
      <c r="BP55" s="27">
        <v>4.4766819116277201</v>
      </c>
      <c r="BQ55" s="27">
        <v>7.9188018567326393E-2</v>
      </c>
      <c r="BR55" s="27">
        <v>1.4287609270962001</v>
      </c>
      <c r="BS55" s="27">
        <v>0.11511630362054</v>
      </c>
      <c r="BT55" s="27">
        <v>1.8072785065890599E-2</v>
      </c>
      <c r="BU55" s="27">
        <v>23.921559690691499</v>
      </c>
      <c r="BV55" s="27">
        <v>11.603374068678299</v>
      </c>
      <c r="BW55" s="27">
        <v>1.5543411321836199E-4</v>
      </c>
      <c r="BX55" s="27">
        <v>0</v>
      </c>
      <c r="BY55" s="27">
        <v>2.0756968202000698</v>
      </c>
      <c r="BZ55" s="27">
        <v>1.7922437107690199</v>
      </c>
      <c r="CA55" s="27">
        <v>99.7702262493316</v>
      </c>
      <c r="CB55" s="27">
        <v>2.33553400287758</v>
      </c>
      <c r="CC55" s="27"/>
      <c r="CD55"/>
      <c r="CF55" s="24">
        <f>+(AC55-B55)/B55</f>
        <v>-0.93423844781290866</v>
      </c>
      <c r="CG55" s="24">
        <f>+(AQ55-C55)/C55</f>
        <v>-1</v>
      </c>
      <c r="CH55" s="24">
        <f>+(AU55-D55)/D55</f>
        <v>-0.98406108083020838</v>
      </c>
      <c r="CI55" s="24">
        <f t="shared" si="28"/>
        <v>-0.96393337119435307</v>
      </c>
      <c r="CJ55" s="24">
        <f t="shared" si="28"/>
        <v>-0.96132210226024228</v>
      </c>
      <c r="CK55" s="24">
        <f>+(BU55-G55)/G55</f>
        <v>-0.98681209750687549</v>
      </c>
      <c r="CL55" s="24">
        <f>+(CA55-H55)/H55</f>
        <v>-0.95970005871312813</v>
      </c>
      <c r="CM55" s="24" t="e">
        <f>+(AB55-K55)/K55</f>
        <v>#DIV/0!</v>
      </c>
      <c r="CN55" s="77">
        <f t="shared" si="29"/>
        <v>-0.93534739044415327</v>
      </c>
      <c r="CO55" s="24" t="e">
        <f t="shared" si="29"/>
        <v>#DIV/0!</v>
      </c>
      <c r="CP55" s="77">
        <f>+(AO55-N55)/N55</f>
        <v>-0.98610181314269307</v>
      </c>
      <c r="CQ55" s="86">
        <f t="shared" si="30"/>
        <v>-0.93636605588770538</v>
      </c>
      <c r="CR55" s="86">
        <f t="shared" si="31"/>
        <v>-0.93619749481880721</v>
      </c>
      <c r="CS55" s="77">
        <f>+(AP55-Q55)/Q55</f>
        <v>-0.960872042227923</v>
      </c>
    </row>
    <row r="56" spans="1:97" x14ac:dyDescent="0.3">
      <c r="A56" s="29" t="s">
        <v>11</v>
      </c>
      <c r="B56" s="92">
        <v>9332.2600547999991</v>
      </c>
      <c r="C56" s="92">
        <v>67.184577386000001</v>
      </c>
      <c r="D56" s="92">
        <v>6113.7906415999996</v>
      </c>
      <c r="E56" s="92">
        <v>727.77014502999998</v>
      </c>
      <c r="F56" s="92">
        <v>630.31713978000005</v>
      </c>
      <c r="G56" s="92">
        <v>1245.6655450000001</v>
      </c>
      <c r="H56" s="92">
        <v>3739.1687255000002</v>
      </c>
      <c r="I56" s="94">
        <v>33.007729539000003</v>
      </c>
      <c r="J56" s="94">
        <v>71.170716643000006</v>
      </c>
      <c r="K56" s="92">
        <v>4.1200000000000001E-2</v>
      </c>
      <c r="L56" s="94">
        <v>104.64269459</v>
      </c>
      <c r="M56" s="92">
        <v>35.43412</v>
      </c>
      <c r="N56" s="94">
        <v>13.518564839</v>
      </c>
      <c r="O56" s="96">
        <v>18.825512436</v>
      </c>
      <c r="P56" s="96">
        <v>14.410517048999999</v>
      </c>
      <c r="Q56" s="94">
        <v>14.501945699</v>
      </c>
      <c r="R56" s="27"/>
      <c r="S56" s="29" t="s">
        <v>11</v>
      </c>
      <c r="T56" s="27">
        <v>0</v>
      </c>
      <c r="U56" s="100">
        <v>0</v>
      </c>
      <c r="V56" s="27">
        <v>0</v>
      </c>
      <c r="W56" s="27">
        <v>0</v>
      </c>
      <c r="X56" s="27">
        <v>0</v>
      </c>
      <c r="Y56" s="27">
        <v>0</v>
      </c>
      <c r="Z56" s="100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 s="27">
        <v>0</v>
      </c>
      <c r="CA56" s="27">
        <v>0</v>
      </c>
      <c r="CB56" s="27">
        <v>0</v>
      </c>
      <c r="CF56" s="24">
        <f>+(AC56-B56)/B56</f>
        <v>-1</v>
      </c>
      <c r="CG56" s="24">
        <f>+(AQ56-C56)/C56</f>
        <v>-1</v>
      </c>
      <c r="CH56" s="24">
        <f>+(AU56-D56)/D56</f>
        <v>-1</v>
      </c>
      <c r="CI56" s="24">
        <f t="shared" si="28"/>
        <v>-1</v>
      </c>
      <c r="CJ56" s="24">
        <f t="shared" si="28"/>
        <v>-1</v>
      </c>
      <c r="CK56" s="24">
        <f>+(BU56-G56)/G56</f>
        <v>-1</v>
      </c>
      <c r="CL56" s="24">
        <f>+(CA56-H56)/H56</f>
        <v>-1</v>
      </c>
      <c r="CM56" s="24">
        <f>+(AB56-K56)/K56</f>
        <v>-1</v>
      </c>
      <c r="CN56" s="77">
        <f t="shared" si="29"/>
        <v>-1</v>
      </c>
      <c r="CO56" s="24">
        <f t="shared" si="29"/>
        <v>-1</v>
      </c>
      <c r="CP56" s="77">
        <f>+(AO56-N56)/N56</f>
        <v>-1</v>
      </c>
      <c r="CQ56" s="86">
        <f t="shared" si="30"/>
        <v>-1</v>
      </c>
      <c r="CR56" s="86">
        <f t="shared" si="31"/>
        <v>-1</v>
      </c>
      <c r="CS56" s="77">
        <f>+(AP56-Q56)/Q56</f>
        <v>-1</v>
      </c>
    </row>
    <row r="57" spans="1:97" s="29" customFormat="1" x14ac:dyDescent="0.3">
      <c r="A57" s="29" t="s">
        <v>58</v>
      </c>
      <c r="B57" s="92">
        <v>3122.5651985</v>
      </c>
      <c r="C57" s="92">
        <v>172.42267025999999</v>
      </c>
      <c r="D57" s="92">
        <v>2581.9713015000002</v>
      </c>
      <c r="E57" s="92">
        <v>333.89686484999999</v>
      </c>
      <c r="F57" s="92">
        <v>136.54744264999999</v>
      </c>
      <c r="G57" s="92">
        <v>2118.3385868</v>
      </c>
      <c r="H57" s="92">
        <v>517.87377605999995</v>
      </c>
      <c r="I57" s="94">
        <v>10.78513381</v>
      </c>
      <c r="J57" s="94">
        <v>7.5064633017000002</v>
      </c>
      <c r="K57" s="92">
        <v>6.5500000000000003E-3</v>
      </c>
      <c r="L57" s="94">
        <v>32.223818668</v>
      </c>
      <c r="M57" s="92">
        <v>59.435499999999998</v>
      </c>
      <c r="N57" s="94">
        <v>14.120025111</v>
      </c>
      <c r="O57" s="96">
        <v>5.9378698707000002</v>
      </c>
      <c r="P57" s="96">
        <v>4.2175477490000004</v>
      </c>
      <c r="Q57" s="94">
        <v>3.1084611055</v>
      </c>
      <c r="R57" s="27"/>
      <c r="S57" s="29" t="s">
        <v>58</v>
      </c>
      <c r="T57" s="27">
        <v>0</v>
      </c>
      <c r="U57" s="100">
        <v>0</v>
      </c>
      <c r="V57" s="27">
        <v>0</v>
      </c>
      <c r="W57" s="27">
        <v>0</v>
      </c>
      <c r="X57" s="27">
        <v>0</v>
      </c>
      <c r="Y57" s="27">
        <v>0</v>
      </c>
      <c r="Z57" s="100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0</v>
      </c>
      <c r="AF57" s="27">
        <v>0</v>
      </c>
      <c r="AG57" s="27">
        <v>0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0</v>
      </c>
      <c r="BZ57" s="27">
        <v>0</v>
      </c>
      <c r="CA57" s="27">
        <v>0</v>
      </c>
      <c r="CB57" s="27">
        <v>0</v>
      </c>
      <c r="CC57" s="27"/>
      <c r="CD57"/>
      <c r="CF57" s="24">
        <f>+(AC57-B57)/B57</f>
        <v>-1</v>
      </c>
      <c r="CG57" s="24">
        <f>+(AQ57-C57)/C57</f>
        <v>-1</v>
      </c>
      <c r="CH57" s="24">
        <f>+(AU57-D57)/D57</f>
        <v>-1</v>
      </c>
      <c r="CI57" s="24">
        <f t="shared" si="28"/>
        <v>-1</v>
      </c>
      <c r="CJ57" s="24">
        <f t="shared" si="28"/>
        <v>-1</v>
      </c>
      <c r="CK57" s="24">
        <f>+(BU57-G57)/G57</f>
        <v>-1</v>
      </c>
      <c r="CL57" s="24">
        <f>+(CA57-H57)/H57</f>
        <v>-1</v>
      </c>
      <c r="CM57" s="24">
        <f>+(AB57-K57)/K57</f>
        <v>-1</v>
      </c>
      <c r="CN57" s="77">
        <f t="shared" si="29"/>
        <v>-1</v>
      </c>
      <c r="CO57" s="24">
        <f t="shared" si="29"/>
        <v>-1</v>
      </c>
      <c r="CP57" s="77">
        <f>+(AO57-N57)/N57</f>
        <v>-1</v>
      </c>
      <c r="CQ57" s="86">
        <f t="shared" si="30"/>
        <v>-1</v>
      </c>
      <c r="CR57" s="86">
        <f t="shared" si="31"/>
        <v>-1</v>
      </c>
      <c r="CS57" s="77">
        <f>+(AP57-Q57)/Q57</f>
        <v>-1</v>
      </c>
    </row>
    <row r="58" spans="1:97" s="29" customFormat="1" x14ac:dyDescent="0.3">
      <c r="A58" s="29" t="s">
        <v>75</v>
      </c>
      <c r="B58" s="92">
        <v>599.45334351999998</v>
      </c>
      <c r="C58" s="92"/>
      <c r="D58" s="92">
        <v>134.03392961</v>
      </c>
      <c r="E58" s="92">
        <v>11.791877785000001</v>
      </c>
      <c r="F58" s="92">
        <v>11.250702861000001</v>
      </c>
      <c r="G58" s="92">
        <v>133.59855382999999</v>
      </c>
      <c r="H58" s="92">
        <v>46.033552862999997</v>
      </c>
      <c r="I58" s="94">
        <v>1.8581363435</v>
      </c>
      <c r="J58" s="94">
        <v>1.7306049828000001</v>
      </c>
      <c r="K58" s="92"/>
      <c r="L58" s="94">
        <v>5.5755034537999997</v>
      </c>
      <c r="M58" s="92"/>
      <c r="N58" s="94">
        <v>0.54929908230000002</v>
      </c>
      <c r="O58" s="96">
        <v>1.0025742468000001</v>
      </c>
      <c r="P58" s="96">
        <v>0.71917235319999995</v>
      </c>
      <c r="Q58" s="94">
        <v>0.57775442779999997</v>
      </c>
      <c r="R58" s="27"/>
      <c r="S58" s="29" t="s">
        <v>176</v>
      </c>
      <c r="T58" s="27">
        <v>0</v>
      </c>
      <c r="U58" s="100">
        <v>0</v>
      </c>
      <c r="V58" s="27">
        <v>0</v>
      </c>
      <c r="W58" s="27">
        <v>0</v>
      </c>
      <c r="X58" s="27">
        <v>0</v>
      </c>
      <c r="Y58" s="27">
        <v>0</v>
      </c>
      <c r="Z58" s="100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/>
      <c r="CD58"/>
      <c r="CF58" s="24">
        <f>+(AC58-B58)/B58</f>
        <v>-1</v>
      </c>
      <c r="CG58" s="24" t="e">
        <f>+(AQ58-C58)/C58</f>
        <v>#DIV/0!</v>
      </c>
      <c r="CH58" s="24">
        <f>+(AU58-D58)/D58</f>
        <v>-1</v>
      </c>
      <c r="CI58" s="24">
        <f t="shared" si="28"/>
        <v>-1</v>
      </c>
      <c r="CJ58" s="24">
        <f t="shared" si="28"/>
        <v>-1</v>
      </c>
      <c r="CK58" s="24">
        <f>+(BU58-G58)/G58</f>
        <v>-1</v>
      </c>
      <c r="CL58" s="24">
        <f>+(CA58-H58)/H58</f>
        <v>-1</v>
      </c>
      <c r="CM58" s="24" t="e">
        <f>+(AB58-K58)/K58</f>
        <v>#DIV/0!</v>
      </c>
      <c r="CN58" s="77">
        <f t="shared" si="29"/>
        <v>-1</v>
      </c>
      <c r="CO58" s="24" t="e">
        <f t="shared" si="29"/>
        <v>#DIV/0!</v>
      </c>
      <c r="CP58" s="77">
        <f>+(AO58-N58)/N58</f>
        <v>-1</v>
      </c>
      <c r="CQ58" s="86">
        <f t="shared" si="30"/>
        <v>-1</v>
      </c>
      <c r="CR58" s="86">
        <f t="shared" si="31"/>
        <v>-1</v>
      </c>
      <c r="CS58" s="77">
        <f>+(AP58-Q58)/Q58</f>
        <v>-1</v>
      </c>
    </row>
    <row r="59" spans="1:97" s="29" customFormat="1" x14ac:dyDescent="0.3">
      <c r="A59" s="29" t="s">
        <v>237</v>
      </c>
      <c r="B59" s="91"/>
      <c r="C59" s="91"/>
      <c r="D59" s="91"/>
      <c r="E59" s="91"/>
      <c r="F59" s="91"/>
      <c r="G59" s="91"/>
      <c r="H59" s="91"/>
      <c r="I59" s="93"/>
      <c r="J59" s="93"/>
      <c r="K59" s="91"/>
      <c r="L59" s="93"/>
      <c r="M59" s="91"/>
      <c r="N59" s="93"/>
      <c r="O59" s="95"/>
      <c r="P59" s="95"/>
      <c r="Q59" s="93"/>
      <c r="R59" s="27"/>
      <c r="U59" s="99"/>
      <c r="V59" s="27"/>
      <c r="W59" s="27"/>
      <c r="X59" s="27"/>
      <c r="Y59" s="27"/>
      <c r="Z59" s="100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F59" s="24"/>
      <c r="CG59" s="24"/>
      <c r="CH59" s="24"/>
      <c r="CI59" s="24"/>
      <c r="CJ59" s="24"/>
      <c r="CK59" s="24"/>
      <c r="CL59" s="24"/>
      <c r="CM59" s="24"/>
      <c r="CN59" s="77"/>
      <c r="CO59" s="24"/>
      <c r="CP59" s="77"/>
      <c r="CQ59" s="24"/>
      <c r="CR59" s="24"/>
      <c r="CS59" s="77"/>
    </row>
    <row r="60" spans="1:97" s="29" customFormat="1" x14ac:dyDescent="0.3">
      <c r="I60" s="52"/>
      <c r="J60" s="52"/>
      <c r="L60" s="52"/>
      <c r="N60" s="52"/>
      <c r="O60" s="65"/>
      <c r="P60" s="65"/>
      <c r="Q60" s="52"/>
      <c r="R60" s="27"/>
      <c r="U60" s="99"/>
      <c r="V60" s="27"/>
      <c r="W60" s="27"/>
      <c r="X60" s="27"/>
      <c r="Y60" s="27"/>
      <c r="Z60" s="100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F60" s="24"/>
      <c r="CG60" s="24"/>
      <c r="CH60" s="24"/>
      <c r="CI60" s="24"/>
      <c r="CJ60" s="24"/>
      <c r="CK60" s="24"/>
      <c r="CL60" s="24"/>
      <c r="CM60" s="24"/>
      <c r="CN60" s="77"/>
      <c r="CO60" s="24"/>
      <c r="CP60" s="77"/>
      <c r="CQ60" s="24"/>
      <c r="CR60" s="24"/>
      <c r="CS60" s="77"/>
    </row>
    <row r="61" spans="1:97" x14ac:dyDescent="0.3">
      <c r="A61" s="2" t="s">
        <v>55</v>
      </c>
      <c r="B61" s="1">
        <f>SUM(B3:B58)</f>
        <v>1888627.5116538196</v>
      </c>
      <c r="C61" s="1">
        <f t="shared" ref="C61:N61" si="32">SUM(C3:C58)</f>
        <v>63864.633054017009</v>
      </c>
      <c r="D61" s="1">
        <f t="shared" si="32"/>
        <v>1111301.86153822</v>
      </c>
      <c r="E61" s="1">
        <f t="shared" si="32"/>
        <v>407136.02503063797</v>
      </c>
      <c r="F61" s="1">
        <f t="shared" si="32"/>
        <v>262916.34933506401</v>
      </c>
      <c r="G61" s="1">
        <f t="shared" si="32"/>
        <v>680972.38923641096</v>
      </c>
      <c r="H61" s="1">
        <f t="shared" si="32"/>
        <v>822184.04611406813</v>
      </c>
      <c r="I61" s="54">
        <f t="shared" si="32"/>
        <v>6848.7596217849996</v>
      </c>
      <c r="J61" s="54">
        <f t="shared" si="32"/>
        <v>3978.7643054849004</v>
      </c>
      <c r="K61" s="1">
        <f t="shared" si="32"/>
        <v>3429.0303634762995</v>
      </c>
      <c r="L61" s="54">
        <f t="shared" si="32"/>
        <v>11277.106965434101</v>
      </c>
      <c r="M61" s="1">
        <f t="shared" si="32"/>
        <v>19994.050260521009</v>
      </c>
      <c r="N61" s="54">
        <f t="shared" si="32"/>
        <v>52093.125616919919</v>
      </c>
      <c r="O61" s="1">
        <f t="shared" ref="O61:Q61" si="33">SUM(O3:O58)</f>
        <v>2093.4514706953996</v>
      </c>
      <c r="P61" s="1">
        <f t="shared" si="33"/>
        <v>1361.1509117672997</v>
      </c>
      <c r="Q61" s="54">
        <f t="shared" si="33"/>
        <v>1494.0168653576004</v>
      </c>
      <c r="T61" s="1">
        <f t="shared" ref="T61:BY61" si="34">SUM(T3:T58)</f>
        <v>18663.903524860714</v>
      </c>
      <c r="U61" s="1"/>
      <c r="V61" s="1">
        <f t="shared" si="34"/>
        <v>6960.99856892358</v>
      </c>
      <c r="W61" s="1">
        <f t="shared" si="34"/>
        <v>6304.293667893221</v>
      </c>
      <c r="X61" s="1">
        <f t="shared" si="34"/>
        <v>7608.145110502338</v>
      </c>
      <c r="Y61" s="1">
        <f t="shared" si="34"/>
        <v>24532.376548362743</v>
      </c>
      <c r="Z61" s="1"/>
      <c r="AA61" s="1">
        <f t="shared" si="34"/>
        <v>1101866.2346700074</v>
      </c>
      <c r="AB61" s="1">
        <f t="shared" si="34"/>
        <v>3438.9042305533339</v>
      </c>
      <c r="AC61" s="1">
        <f t="shared" si="34"/>
        <v>1855394.2257427846</v>
      </c>
      <c r="AD61" s="1">
        <f t="shared" si="34"/>
        <v>25962.290114939457</v>
      </c>
      <c r="AE61" s="1">
        <f t="shared" si="34"/>
        <v>28092.079796887283</v>
      </c>
      <c r="AF61" s="1">
        <f t="shared" si="34"/>
        <v>5301.0076901611719</v>
      </c>
      <c r="AG61" s="1">
        <f t="shared" si="34"/>
        <v>51911.587311770032</v>
      </c>
      <c r="AH61" s="1">
        <f t="shared" si="34"/>
        <v>18329.816625923435</v>
      </c>
      <c r="AI61" s="1">
        <f t="shared" si="34"/>
        <v>18329.816625923435</v>
      </c>
      <c r="AJ61" s="1">
        <f t="shared" si="34"/>
        <v>19943.050177434085</v>
      </c>
      <c r="AK61" s="1">
        <f t="shared" si="34"/>
        <v>1234.5093312276379</v>
      </c>
      <c r="AL61" s="1">
        <f t="shared" si="34"/>
        <v>20975.900560391645</v>
      </c>
      <c r="AM61" s="1">
        <f t="shared" si="34"/>
        <v>710.41087924571832</v>
      </c>
      <c r="AN61" s="1">
        <f t="shared" si="34"/>
        <v>9685.0441569921677</v>
      </c>
      <c r="AO61" s="1">
        <f t="shared" si="34"/>
        <v>24173.8311157393</v>
      </c>
      <c r="AP61" s="1">
        <f t="shared" si="34"/>
        <v>946.81125994396155</v>
      </c>
      <c r="AQ61" s="1">
        <f t="shared" si="34"/>
        <v>63725.338077852226</v>
      </c>
      <c r="AR61" s="1">
        <f t="shared" si="34"/>
        <v>0</v>
      </c>
      <c r="AS61" s="1">
        <f t="shared" si="34"/>
        <v>981145.51239278272</v>
      </c>
      <c r="AT61" s="1">
        <f t="shared" si="34"/>
        <v>107781.58319021556</v>
      </c>
      <c r="AU61" s="1">
        <f t="shared" si="34"/>
        <v>1090161.6049142259</v>
      </c>
      <c r="AV61" s="1">
        <f t="shared" si="34"/>
        <v>1119.2636400977442</v>
      </c>
      <c r="AW61" s="1">
        <f t="shared" si="34"/>
        <v>26199.648462556921</v>
      </c>
      <c r="AX61" s="1">
        <f t="shared" si="34"/>
        <v>4166.1697080343356</v>
      </c>
      <c r="AY61" s="1">
        <f t="shared" si="34"/>
        <v>306424.02286946325</v>
      </c>
      <c r="AZ61" s="1">
        <f t="shared" si="34"/>
        <v>5782.7309542718804</v>
      </c>
      <c r="BA61" s="1">
        <f t="shared" si="34"/>
        <v>4550.2650071658754</v>
      </c>
      <c r="BB61" s="1">
        <f t="shared" si="34"/>
        <v>16251.878013646427</v>
      </c>
      <c r="BC61" s="1">
        <f t="shared" si="34"/>
        <v>4055.5344302658445</v>
      </c>
      <c r="BD61" s="1">
        <f t="shared" si="34"/>
        <v>2749.4173052760111</v>
      </c>
      <c r="BE61" s="1">
        <f t="shared" si="34"/>
        <v>5272.2876970498892</v>
      </c>
      <c r="BF61" s="1">
        <f t="shared" si="34"/>
        <v>405234.77481761505</v>
      </c>
      <c r="BG61" s="1">
        <f t="shared" si="34"/>
        <v>261706.02133063125</v>
      </c>
      <c r="BH61" s="1">
        <f t="shared" si="34"/>
        <v>143528.75348698394</v>
      </c>
      <c r="BI61" s="1">
        <f t="shared" si="34"/>
        <v>560.02909649492062</v>
      </c>
      <c r="BJ61" s="1">
        <f t="shared" si="34"/>
        <v>261.35354920113502</v>
      </c>
      <c r="BK61" s="1">
        <f t="shared" si="34"/>
        <v>101410.74555658287</v>
      </c>
      <c r="BL61" s="1">
        <f t="shared" si="34"/>
        <v>7903.1331254248753</v>
      </c>
      <c r="BM61" s="1">
        <f t="shared" si="34"/>
        <v>16397.089800656577</v>
      </c>
      <c r="BN61" s="1">
        <f t="shared" si="34"/>
        <v>2559.6758750940385</v>
      </c>
      <c r="BO61" s="1">
        <f t="shared" si="34"/>
        <v>2357.5634501061518</v>
      </c>
      <c r="BP61" s="1">
        <f t="shared" si="34"/>
        <v>41699.150186409308</v>
      </c>
      <c r="BQ61" s="1">
        <f t="shared" si="34"/>
        <v>23936.703112094361</v>
      </c>
      <c r="BR61" s="1">
        <f t="shared" ref="BR61" si="35">SUM(BR3:BR58)</f>
        <v>12038.555032173041</v>
      </c>
      <c r="BS61" s="1">
        <f t="shared" si="34"/>
        <v>32260.479493567924</v>
      </c>
      <c r="BT61" s="1">
        <f t="shared" si="34"/>
        <v>1429.9630492100994</v>
      </c>
      <c r="BU61" s="1">
        <f t="shared" si="34"/>
        <v>677079.05900527211</v>
      </c>
      <c r="BV61" s="1">
        <f t="shared" ref="BV61" si="36">SUM(BV3:BV58)</f>
        <v>189081.72363323887</v>
      </c>
      <c r="BW61" s="1">
        <f t="shared" si="34"/>
        <v>3497.7793802978454</v>
      </c>
      <c r="BX61" s="1">
        <f t="shared" si="34"/>
        <v>36082.028343200043</v>
      </c>
      <c r="BY61" s="1">
        <f t="shared" si="34"/>
        <v>89746.67619397369</v>
      </c>
      <c r="BZ61" s="1">
        <f t="shared" ref="BZ61:CB61" si="37">SUM(BZ3:BZ58)</f>
        <v>63784.333798884181</v>
      </c>
      <c r="CA61" s="1">
        <f t="shared" si="37"/>
        <v>816239.55553469539</v>
      </c>
      <c r="CB61" s="1">
        <f t="shared" si="37"/>
        <v>49484.476141530795</v>
      </c>
      <c r="CC61" s="1"/>
      <c r="CF61" s="24">
        <f>+(AC61-B61)/B61</f>
        <v>-1.7596527481447913E-2</v>
      </c>
      <c r="CG61" s="24">
        <f>+(AQ61-C61)/C61</f>
        <v>-2.1810972599962636E-3</v>
      </c>
      <c r="CH61" s="24">
        <f>+(AU61-D61)/D61</f>
        <v>-1.9022965186733864E-2</v>
      </c>
      <c r="CI61" s="24">
        <f t="shared" ref="CI61:CJ63" si="38">+(BF61-E61)/E61</f>
        <v>-4.6698157277530331E-3</v>
      </c>
      <c r="CJ61" s="24">
        <f t="shared" si="38"/>
        <v>-4.6034718171531321E-3</v>
      </c>
      <c r="CK61" s="24">
        <f>+(BU61-G61)/G61</f>
        <v>-5.7173099712670133E-3</v>
      </c>
      <c r="CL61" s="24">
        <f>+(CA61-H61)/H61</f>
        <v>-7.2301215372257551E-3</v>
      </c>
      <c r="CM61" s="24">
        <f>+(AB61-K61)/K61</f>
        <v>2.8794924600855586E-3</v>
      </c>
      <c r="CN61" s="77">
        <f t="shared" ref="CN61:CO63" si="39">+(AI61-L61)/L61</f>
        <v>0.62540061756147824</v>
      </c>
      <c r="CO61" s="24">
        <f t="shared" si="39"/>
        <v>-2.5507629731043742E-3</v>
      </c>
      <c r="CP61" s="77">
        <f>+(AO61-N61)/N61</f>
        <v>-0.53594968953278532</v>
      </c>
      <c r="CQ61" s="86">
        <f t="shared" ref="CQ61:CQ63" si="40">+(U61-O61)/O61</f>
        <v>-1</v>
      </c>
      <c r="CR61" s="86">
        <f t="shared" ref="CR61:CR63" si="41">+(Z61-P61)/P61</f>
        <v>-1</v>
      </c>
      <c r="CS61" s="77">
        <f>+(AP61-Q61)/Q61</f>
        <v>-0.36626467752936809</v>
      </c>
    </row>
    <row r="62" spans="1:97" x14ac:dyDescent="0.3">
      <c r="A62" s="29" t="s">
        <v>56</v>
      </c>
      <c r="B62" s="27">
        <f>SUM(B2:B54)</f>
        <v>1859475.2297299998</v>
      </c>
      <c r="C62" s="27">
        <f t="shared" ref="C62:Q62" si="42">SUM(C2:C54)</f>
        <v>63575.182806371013</v>
      </c>
      <c r="D62" s="27">
        <f t="shared" si="42"/>
        <v>1090809.49710851</v>
      </c>
      <c r="E62" s="27">
        <f t="shared" si="42"/>
        <v>404580.91578357294</v>
      </c>
      <c r="F62" s="27">
        <f t="shared" si="42"/>
        <v>261286.74453781301</v>
      </c>
      <c r="G62" s="27">
        <f t="shared" si="42"/>
        <v>675660.88477958099</v>
      </c>
      <c r="H62" s="27">
        <f t="shared" si="42"/>
        <v>815405.27845654509</v>
      </c>
      <c r="I62" s="27">
        <f t="shared" si="42"/>
        <v>6739.0423851915002</v>
      </c>
      <c r="J62" s="27">
        <f t="shared" si="42"/>
        <v>3869.1223750384006</v>
      </c>
      <c r="K62" s="27">
        <f t="shared" si="42"/>
        <v>3428.9826134762993</v>
      </c>
      <c r="L62" s="27">
        <f t="shared" si="42"/>
        <v>10946.0192835623</v>
      </c>
      <c r="M62" s="27">
        <f t="shared" si="42"/>
        <v>19899.180640521008</v>
      </c>
      <c r="N62" s="27">
        <f t="shared" si="42"/>
        <v>51937.606403667618</v>
      </c>
      <c r="O62" s="27">
        <f t="shared" si="42"/>
        <v>2031.9274150698996</v>
      </c>
      <c r="P62" s="27">
        <f t="shared" si="42"/>
        <v>1316.5541696410996</v>
      </c>
      <c r="Q62" s="53">
        <f t="shared" si="42"/>
        <v>1462.1964752373001</v>
      </c>
      <c r="T62" s="27">
        <f>SUM(T2:T54)</f>
        <v>18663.542732544156</v>
      </c>
      <c r="U62" s="100"/>
      <c r="V62" s="27">
        <f t="shared" ref="V62:CB62" si="43">SUM(V2:V54)</f>
        <v>6956.5232606059999</v>
      </c>
      <c r="W62" s="27">
        <f t="shared" si="43"/>
        <v>6299.8183595756409</v>
      </c>
      <c r="X62" s="27">
        <f t="shared" si="43"/>
        <v>7599.8939990965609</v>
      </c>
      <c r="Y62" s="27">
        <f t="shared" si="43"/>
        <v>24530.657459630329</v>
      </c>
      <c r="AA62" s="27">
        <f t="shared" si="43"/>
        <v>1101866.1441744375</v>
      </c>
      <c r="AB62" s="27">
        <f t="shared" si="43"/>
        <v>3438.9042305533339</v>
      </c>
      <c r="AC62" s="27">
        <f t="shared" si="43"/>
        <v>1854335.5960568881</v>
      </c>
      <c r="AD62" s="27">
        <f t="shared" si="43"/>
        <v>25946.920040642279</v>
      </c>
      <c r="AE62" s="27">
        <f t="shared" si="43"/>
        <v>28091.548599100333</v>
      </c>
      <c r="AF62" s="27">
        <f t="shared" si="43"/>
        <v>5297.0418813327751</v>
      </c>
      <c r="AG62" s="27">
        <f t="shared" si="43"/>
        <v>51911.587311770032</v>
      </c>
      <c r="AH62" s="27">
        <f t="shared" si="43"/>
        <v>18317.620191389444</v>
      </c>
      <c r="AI62" s="27">
        <f t="shared" si="43"/>
        <v>18317.620191389444</v>
      </c>
      <c r="AJ62" s="27">
        <f t="shared" si="43"/>
        <v>19943.050177434085</v>
      </c>
      <c r="AK62" s="27">
        <f t="shared" si="43"/>
        <v>1233.1591535937484</v>
      </c>
      <c r="AL62" s="27">
        <f t="shared" si="43"/>
        <v>20971.644692204114</v>
      </c>
      <c r="AM62" s="27">
        <f t="shared" si="43"/>
        <v>710.410438857754</v>
      </c>
      <c r="AN62" s="27">
        <f t="shared" si="43"/>
        <v>9685.0225229111038</v>
      </c>
      <c r="AO62" s="27">
        <f t="shared" si="43"/>
        <v>24172.061441202502</v>
      </c>
      <c r="AP62" s="27">
        <f t="shared" si="43"/>
        <v>946.27785866769261</v>
      </c>
      <c r="AQ62" s="27">
        <f t="shared" si="43"/>
        <v>63725.338077852226</v>
      </c>
      <c r="AR62" s="27">
        <f t="shared" si="43"/>
        <v>0</v>
      </c>
      <c r="AS62" s="27">
        <f t="shared" si="43"/>
        <v>980978.21250855399</v>
      </c>
      <c r="AT62" s="27">
        <f t="shared" si="43"/>
        <v>107764.34451453596</v>
      </c>
      <c r="AU62" s="27">
        <f t="shared" si="43"/>
        <v>1089975.7161766838</v>
      </c>
      <c r="AV62" s="27">
        <f t="shared" si="43"/>
        <v>1119.2429359338273</v>
      </c>
      <c r="AW62" s="27">
        <f t="shared" si="43"/>
        <v>26192.880425070907</v>
      </c>
      <c r="AX62" s="27">
        <f t="shared" si="43"/>
        <v>4165.5646011207773</v>
      </c>
      <c r="AY62" s="27">
        <f t="shared" si="43"/>
        <v>306389.17314878467</v>
      </c>
      <c r="AZ62" s="27">
        <f t="shared" si="43"/>
        <v>5782.5739774648346</v>
      </c>
      <c r="BA62" s="27">
        <f t="shared" si="43"/>
        <v>4550.2392604602974</v>
      </c>
      <c r="BB62" s="27">
        <f t="shared" si="43"/>
        <v>16232.341531561737</v>
      </c>
      <c r="BC62" s="27">
        <f t="shared" si="43"/>
        <v>4055.3063734313509</v>
      </c>
      <c r="BD62" s="27">
        <f t="shared" si="43"/>
        <v>2749.4104618559809</v>
      </c>
      <c r="BE62" s="27">
        <f t="shared" si="43"/>
        <v>5272.1812557109452</v>
      </c>
      <c r="BF62" s="27">
        <f t="shared" si="43"/>
        <v>405181.33668408281</v>
      </c>
      <c r="BG62" s="27">
        <f t="shared" si="43"/>
        <v>261673.08750636119</v>
      </c>
      <c r="BH62" s="27">
        <f t="shared" si="43"/>
        <v>143508.24917772177</v>
      </c>
      <c r="BI62" s="27">
        <f t="shared" si="43"/>
        <v>559.99814591923871</v>
      </c>
      <c r="BJ62" s="27">
        <f t="shared" si="43"/>
        <v>261.34382350818873</v>
      </c>
      <c r="BK62" s="27">
        <f t="shared" si="43"/>
        <v>101405.74802691043</v>
      </c>
      <c r="BL62" s="27">
        <f t="shared" si="43"/>
        <v>7903.0955640448083</v>
      </c>
      <c r="BM62" s="27">
        <f t="shared" si="43"/>
        <v>16395.969232786738</v>
      </c>
      <c r="BN62" s="27">
        <f t="shared" si="43"/>
        <v>2559.6758413128427</v>
      </c>
      <c r="BO62" s="27">
        <f t="shared" si="43"/>
        <v>2357.5302808400152</v>
      </c>
      <c r="BP62" s="27">
        <f t="shared" si="43"/>
        <v>41694.673504497681</v>
      </c>
      <c r="BQ62" s="27">
        <f t="shared" si="43"/>
        <v>23936.623924075793</v>
      </c>
      <c r="BR62" s="27">
        <f t="shared" si="43"/>
        <v>12037.126271245945</v>
      </c>
      <c r="BS62" s="27">
        <f t="shared" si="43"/>
        <v>32260.364377264304</v>
      </c>
      <c r="BT62" s="27">
        <f t="shared" si="43"/>
        <v>1429.9449764250335</v>
      </c>
      <c r="BU62" s="27">
        <f t="shared" si="43"/>
        <v>677055.13744558138</v>
      </c>
      <c r="BV62" s="27">
        <f t="shared" ref="BV62" si="44">SUM(BV2:BV54)</f>
        <v>189070.12025917019</v>
      </c>
      <c r="BW62" s="27">
        <f t="shared" si="43"/>
        <v>3497.779224863732</v>
      </c>
      <c r="BX62" s="27">
        <f t="shared" si="43"/>
        <v>36082.028343200043</v>
      </c>
      <c r="BY62" s="27">
        <f t="shared" si="43"/>
        <v>89744.600497153486</v>
      </c>
      <c r="BZ62" s="27">
        <f t="shared" si="43"/>
        <v>63782.541555173411</v>
      </c>
      <c r="CA62" s="27">
        <f t="shared" si="43"/>
        <v>816139.78530844604</v>
      </c>
      <c r="CB62" s="27">
        <f t="shared" si="43"/>
        <v>49482.140607527916</v>
      </c>
      <c r="CF62" s="24">
        <f>+(AC62-B62)/B62</f>
        <v>-2.7640237368786904E-3</v>
      </c>
      <c r="CG62" s="24">
        <f>+(AQ62-C62)/C62</f>
        <v>2.3618535543741431E-3</v>
      </c>
      <c r="CH62" s="24">
        <f>+(AU62-D62)/D62</f>
        <v>-7.6436897005057293E-4</v>
      </c>
      <c r="CI62" s="24">
        <f t="shared" si="38"/>
        <v>1.4840564077200748E-3</v>
      </c>
      <c r="CJ62" s="24">
        <f t="shared" si="38"/>
        <v>1.4786167940956203E-3</v>
      </c>
      <c r="CK62" s="24">
        <f>+(BU62-G62)/G62</f>
        <v>2.0635391176377429E-3</v>
      </c>
      <c r="CL62" s="24">
        <f>+(CA62-H62)/H62</f>
        <v>9.0078746275873498E-4</v>
      </c>
      <c r="CM62" s="24">
        <f>+(AB62-K62)/K62</f>
        <v>2.8934579714815466E-3</v>
      </c>
      <c r="CN62" s="77">
        <f t="shared" si="39"/>
        <v>0.67345038564815241</v>
      </c>
      <c r="CO62" s="24">
        <f t="shared" si="39"/>
        <v>2.2045901138132407E-3</v>
      </c>
      <c r="CP62" s="77">
        <f>+(AO62-N62)/N62</f>
        <v>-0.53459423498778003</v>
      </c>
      <c r="CQ62" s="86">
        <f t="shared" si="40"/>
        <v>-1</v>
      </c>
      <c r="CR62" s="86">
        <f t="shared" si="41"/>
        <v>-1</v>
      </c>
      <c r="CS62" s="77">
        <f>+(AP62-Q62)/Q62</f>
        <v>-0.352838093448337</v>
      </c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1579856.3369065695</v>
      </c>
      <c r="C63" s="27">
        <f t="shared" ref="C63:Q63" si="45">+C3+C5+C8+C9+C11+C12+C14+C15+C16+C17+C18+C19+C20+C21+C22+C23+C24+C25+C26+C28+C30+C31+C33+C34+C35+C36+C37+C39+C40+C41+C42+C43+C44+C46+C47+C49+C50+C10</f>
        <v>51963.963048632999</v>
      </c>
      <c r="D63" s="27">
        <f t="shared" si="45"/>
        <v>912367.97020503995</v>
      </c>
      <c r="E63" s="27">
        <f t="shared" si="45"/>
        <v>308900.51263417298</v>
      </c>
      <c r="F63" s="27">
        <f t="shared" si="45"/>
        <v>217236.27847313296</v>
      </c>
      <c r="G63" s="27">
        <f t="shared" si="45"/>
        <v>596184.16537979606</v>
      </c>
      <c r="H63" s="27">
        <f t="shared" si="45"/>
        <v>708081.6080031849</v>
      </c>
      <c r="I63" s="27">
        <f t="shared" si="45"/>
        <v>5871.0673314175983</v>
      </c>
      <c r="J63" s="27">
        <f t="shared" si="45"/>
        <v>3130.1395395567001</v>
      </c>
      <c r="K63" s="27">
        <f t="shared" si="45"/>
        <v>986.540560852</v>
      </c>
      <c r="L63" s="27">
        <f t="shared" si="45"/>
        <v>8994.272816979299</v>
      </c>
      <c r="M63" s="27">
        <f t="shared" si="45"/>
        <v>17483.682550761001</v>
      </c>
      <c r="N63" s="27">
        <f t="shared" si="45"/>
        <v>48277.030857435617</v>
      </c>
      <c r="O63" s="27">
        <f t="shared" si="45"/>
        <v>1677.6344319526997</v>
      </c>
      <c r="P63" s="27">
        <f t="shared" si="45"/>
        <v>1063.0678830039999</v>
      </c>
      <c r="Q63" s="27">
        <f t="shared" si="45"/>
        <v>1275.2364917785003</v>
      </c>
      <c r="T63" s="27">
        <f t="shared" ref="T63:CB63" si="46">+T3+T5+T8+T9+T11+T12+T14+T15+T16+T17+T18+T19+T20+T21+T22+T23+T24+T25+T26+T28+T30+T31+T33+T34+T35+T36+T37+T39+T40+T41+T42+T43+T44+T46+T47+T49+T50+T10</f>
        <v>17451.420665884063</v>
      </c>
      <c r="U63" s="100"/>
      <c r="V63" s="27">
        <f t="shared" si="46"/>
        <v>6027.7113421924687</v>
      </c>
      <c r="W63" s="27">
        <f t="shared" si="46"/>
        <v>5390.426908776928</v>
      </c>
      <c r="X63" s="27">
        <f t="shared" si="46"/>
        <v>6374.3381303650594</v>
      </c>
      <c r="Y63" s="27">
        <f t="shared" si="46"/>
        <v>21211.40944717393</v>
      </c>
      <c r="AA63" s="27">
        <f t="shared" si="46"/>
        <v>729745.1334008954</v>
      </c>
      <c r="AB63" s="27">
        <f t="shared" si="46"/>
        <v>989.23955953616428</v>
      </c>
      <c r="AC63" s="27">
        <f t="shared" si="46"/>
        <v>1576801.1263499998</v>
      </c>
      <c r="AD63" s="27">
        <f t="shared" si="46"/>
        <v>22321.529416729292</v>
      </c>
      <c r="AE63" s="27">
        <f t="shared" si="46"/>
        <v>21243.624309340044</v>
      </c>
      <c r="AF63" s="27">
        <f t="shared" si="46"/>
        <v>4421.923310571362</v>
      </c>
      <c r="AG63" s="27">
        <f t="shared" si="46"/>
        <v>48271.600770630052</v>
      </c>
      <c r="AH63" s="27">
        <f t="shared" si="46"/>
        <v>14477.480792368704</v>
      </c>
      <c r="AI63" s="27">
        <f t="shared" si="46"/>
        <v>14477.480792368704</v>
      </c>
      <c r="AJ63" s="27">
        <f t="shared" si="46"/>
        <v>17521.507260176324</v>
      </c>
      <c r="AK63" s="27">
        <f t="shared" si="46"/>
        <v>925.99566131321308</v>
      </c>
      <c r="AL63" s="27">
        <f t="shared" si="46"/>
        <v>17682.435700152171</v>
      </c>
      <c r="AM63" s="27">
        <f t="shared" si="46"/>
        <v>632.59959042510229</v>
      </c>
      <c r="AN63" s="27">
        <f t="shared" si="46"/>
        <v>9021.9281842147702</v>
      </c>
      <c r="AO63" s="27">
        <f t="shared" si="46"/>
        <v>22036.022406813194</v>
      </c>
      <c r="AP63" s="27">
        <f t="shared" si="46"/>
        <v>813.30291844382816</v>
      </c>
      <c r="AQ63" s="27">
        <f t="shared" si="46"/>
        <v>52100.75353932679</v>
      </c>
      <c r="AR63" s="27">
        <f t="shared" si="46"/>
        <v>0</v>
      </c>
      <c r="AS63" s="27">
        <f t="shared" si="46"/>
        <v>820864.84621935838</v>
      </c>
      <c r="AT63" s="27">
        <f t="shared" si="46"/>
        <v>90281.150627452225</v>
      </c>
      <c r="AU63" s="27">
        <f t="shared" si="46"/>
        <v>912071.99250812386</v>
      </c>
      <c r="AV63" s="27">
        <f t="shared" si="46"/>
        <v>995.51581627544999</v>
      </c>
      <c r="AW63" s="27">
        <f t="shared" si="46"/>
        <v>22480.893076885641</v>
      </c>
      <c r="AX63" s="27">
        <f t="shared" si="46"/>
        <v>3158.4771172400237</v>
      </c>
      <c r="AY63" s="27">
        <f t="shared" si="46"/>
        <v>258794.56340084405</v>
      </c>
      <c r="AZ63" s="27">
        <f t="shared" si="46"/>
        <v>4658.2183138140472</v>
      </c>
      <c r="BA63" s="27">
        <f t="shared" si="46"/>
        <v>3985.0807542150051</v>
      </c>
      <c r="BB63" s="27">
        <f t="shared" si="46"/>
        <v>12729.513599521972</v>
      </c>
      <c r="BC63" s="27">
        <f t="shared" si="46"/>
        <v>3477.0978252525856</v>
      </c>
      <c r="BD63" s="27">
        <f t="shared" si="46"/>
        <v>2256.4084227651933</v>
      </c>
      <c r="BE63" s="27">
        <f t="shared" si="46"/>
        <v>4561.4962738208069</v>
      </c>
      <c r="BF63" s="27">
        <f t="shared" si="46"/>
        <v>309468.65253432712</v>
      </c>
      <c r="BG63" s="27">
        <f t="shared" si="46"/>
        <v>217609.12033727113</v>
      </c>
      <c r="BH63" s="27">
        <f t="shared" si="46"/>
        <v>91859.532197056178</v>
      </c>
      <c r="BI63" s="27">
        <f t="shared" si="46"/>
        <v>463.96646565865251</v>
      </c>
      <c r="BJ63" s="27">
        <f t="shared" si="46"/>
        <v>235.58169146980052</v>
      </c>
      <c r="BK63" s="27">
        <f t="shared" si="46"/>
        <v>82439.453904652531</v>
      </c>
      <c r="BL63" s="27">
        <f t="shared" si="46"/>
        <v>6887.9678645635686</v>
      </c>
      <c r="BM63" s="27">
        <f t="shared" si="46"/>
        <v>14127.632137125111</v>
      </c>
      <c r="BN63" s="27">
        <f t="shared" si="46"/>
        <v>2160.4770302468737</v>
      </c>
      <c r="BO63" s="27">
        <f t="shared" si="46"/>
        <v>2010.5649256776458</v>
      </c>
      <c r="BP63" s="27">
        <f t="shared" si="46"/>
        <v>35806.343680309365</v>
      </c>
      <c r="BQ63" s="27">
        <f t="shared" si="46"/>
        <v>19375.156665812534</v>
      </c>
      <c r="BR63" s="27">
        <f t="shared" si="46"/>
        <v>9656.7516988038788</v>
      </c>
      <c r="BS63" s="27">
        <f t="shared" si="46"/>
        <v>27744.330819626564</v>
      </c>
      <c r="BT63" s="27">
        <f t="shared" si="46"/>
        <v>1249.7578125074435</v>
      </c>
      <c r="BU63" s="27">
        <f t="shared" si="46"/>
        <v>597465.48015480384</v>
      </c>
      <c r="BV63" s="27">
        <f t="shared" si="46"/>
        <v>157930.55645365565</v>
      </c>
      <c r="BW63" s="27">
        <f t="shared" si="46"/>
        <v>3264.8842442285581</v>
      </c>
      <c r="BX63" s="27">
        <f t="shared" si="46"/>
        <v>31656.474406813275</v>
      </c>
      <c r="BY63" s="27">
        <f t="shared" si="46"/>
        <v>79805.083681942764</v>
      </c>
      <c r="BZ63" s="27">
        <f t="shared" si="46"/>
        <v>57318.42220518276</v>
      </c>
      <c r="CA63" s="27">
        <f t="shared" si="46"/>
        <v>708824.14505760628</v>
      </c>
      <c r="CB63" s="27">
        <f t="shared" si="46"/>
        <v>44282.287457938932</v>
      </c>
      <c r="CF63" s="24">
        <f>+(AC63-B63)/B63</f>
        <v>-1.933853405020347E-3</v>
      </c>
      <c r="CG63" s="24">
        <f>+(AQ63-C63)/C63</f>
        <v>2.6324106682503999E-3</v>
      </c>
      <c r="CH63" s="24">
        <f>+(AU63-D63)/D63</f>
        <v>-3.2440605828103794E-4</v>
      </c>
      <c r="CI63" s="24">
        <f t="shared" si="38"/>
        <v>1.8392326231811214E-3</v>
      </c>
      <c r="CJ63" s="24">
        <f t="shared" si="38"/>
        <v>1.716296498718947E-3</v>
      </c>
      <c r="CK63" s="24">
        <f>+(BU63-G63)/G63</f>
        <v>2.1491928994650873E-3</v>
      </c>
      <c r="CL63" s="24">
        <f>+(CA63-H63)/H63</f>
        <v>1.0486602759184225E-3</v>
      </c>
      <c r="CM63" s="24">
        <f>+(AB63-K63)/K63</f>
        <v>2.7358213045324369E-3</v>
      </c>
      <c r="CN63" s="77">
        <f t="shared" si="39"/>
        <v>0.60963327296880065</v>
      </c>
      <c r="CO63" s="24">
        <f t="shared" si="39"/>
        <v>2.1634292035162032E-3</v>
      </c>
      <c r="CP63" s="77">
        <f>+(AO63-N63)/N63</f>
        <v>-0.54355058678139045</v>
      </c>
      <c r="CQ63" s="86">
        <f t="shared" si="40"/>
        <v>-1</v>
      </c>
      <c r="CR63" s="86">
        <f t="shared" si="41"/>
        <v>-1</v>
      </c>
      <c r="CS63" s="77">
        <f>+(AP63-Q63)/Q63</f>
        <v>-0.36223365337549229</v>
      </c>
    </row>
    <row r="64" spans="1:97" x14ac:dyDescent="0.3">
      <c r="B64" s="27"/>
    </row>
    <row r="66" spans="2:17" x14ac:dyDescent="0.3">
      <c r="B66" s="29" t="s">
        <v>59</v>
      </c>
      <c r="C66" s="29" t="s">
        <v>57</v>
      </c>
      <c r="D66" s="29" t="s">
        <v>60</v>
      </c>
      <c r="E66" s="29" t="s">
        <v>351</v>
      </c>
      <c r="F66" s="29" t="s">
        <v>352</v>
      </c>
      <c r="G66" s="29" t="s">
        <v>61</v>
      </c>
      <c r="H66" s="29" t="s">
        <v>62</v>
      </c>
      <c r="I66" s="29">
        <v>75070</v>
      </c>
      <c r="J66" s="29">
        <v>71432</v>
      </c>
      <c r="K66" s="29"/>
      <c r="L66" s="29">
        <v>50000</v>
      </c>
    </row>
    <row r="67" spans="2:17" x14ac:dyDescent="0.3">
      <c r="B67" s="29">
        <v>295.423</v>
      </c>
      <c r="C67" s="29">
        <v>0</v>
      </c>
      <c r="D67" s="29">
        <v>224</v>
      </c>
      <c r="E67" s="29">
        <v>126.53700000000001</v>
      </c>
      <c r="F67" s="29">
        <v>37</v>
      </c>
      <c r="G67" s="61">
        <v>2</v>
      </c>
      <c r="H67" s="29">
        <v>295</v>
      </c>
      <c r="I67" s="29">
        <v>3.22011</v>
      </c>
      <c r="J67" s="61">
        <v>0.177253999999999</v>
      </c>
      <c r="K67" s="29"/>
      <c r="L67" s="61">
        <v>0.38405</v>
      </c>
    </row>
    <row r="69" spans="2:17" x14ac:dyDescent="0.3">
      <c r="B69" s="27">
        <f>B16-B67</f>
        <v>15111.612725999999</v>
      </c>
      <c r="C69" s="27">
        <f t="shared" ref="C69:L69" si="47">C16-C67</f>
        <v>2332.3259567</v>
      </c>
      <c r="D69" s="27">
        <f t="shared" si="47"/>
        <v>15118.774088</v>
      </c>
      <c r="E69" s="27">
        <f t="shared" si="47"/>
        <v>5907.5316726000001</v>
      </c>
      <c r="F69" s="27">
        <f t="shared" si="47"/>
        <v>4416.3132912999999</v>
      </c>
      <c r="G69" s="27">
        <f t="shared" si="47"/>
        <v>6630.1795258000002</v>
      </c>
      <c r="H69" s="27">
        <f t="shared" si="47"/>
        <v>19200.440729000002</v>
      </c>
      <c r="I69" s="27">
        <f t="shared" si="47"/>
        <v>401.82277482000001</v>
      </c>
      <c r="J69" s="27">
        <f t="shared" si="47"/>
        <v>61.404527003000005</v>
      </c>
      <c r="K69" s="27">
        <f t="shared" si="47"/>
        <v>13.333066362</v>
      </c>
      <c r="L69" s="27">
        <f t="shared" si="47"/>
        <v>140.19592849</v>
      </c>
      <c r="M69" s="27"/>
      <c r="N69" s="27"/>
      <c r="O69" s="66"/>
      <c r="P69" s="66"/>
      <c r="Q69" s="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S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44" sqref="F44"/>
    </sheetView>
  </sheetViews>
  <sheetFormatPr defaultColWidth="9.109375" defaultRowHeight="14.4" x14ac:dyDescent="0.3"/>
  <cols>
    <col min="1" max="1" width="19" style="29" customWidth="1"/>
    <col min="2" max="5" width="9.109375" style="29"/>
    <col min="6" max="6" width="9.6640625" style="29" customWidth="1"/>
    <col min="7" max="7" width="10.5546875" style="29" customWidth="1"/>
    <col min="8" max="8" width="9.109375" style="29"/>
    <col min="9" max="9" width="10.44140625" style="52" customWidth="1"/>
    <col min="10" max="10" width="9.6640625" style="52" customWidth="1"/>
    <col min="11" max="11" width="9.109375" style="29"/>
    <col min="12" max="12" width="11.44140625" style="52" customWidth="1"/>
    <col min="13" max="13" width="9.109375" style="29"/>
    <col min="14" max="14" width="11.5546875" style="52" customWidth="1"/>
    <col min="15" max="17" width="9" style="29" customWidth="1"/>
    <col min="18" max="18" width="9.109375" style="29"/>
    <col min="19" max="19" width="15" style="29" bestFit="1" customWidth="1"/>
    <col min="20" max="20" width="5.44140625" style="27" bestFit="1" customWidth="1"/>
    <col min="21" max="21" width="9.6640625" style="100" bestFit="1" customWidth="1"/>
    <col min="22" max="22" width="5.5546875" style="27" bestFit="1" customWidth="1"/>
    <col min="23" max="23" width="14.5546875" style="27" bestFit="1" customWidth="1"/>
    <col min="24" max="24" width="5.5546875" style="27" bestFit="1" customWidth="1"/>
    <col min="25" max="25" width="5.6640625" style="27" bestFit="1" customWidth="1"/>
    <col min="26" max="26" width="12.88671875" style="100" bestFit="1" customWidth="1"/>
    <col min="27" max="27" width="7.6640625" style="27" bestFit="1" customWidth="1"/>
    <col min="28" max="28" width="4" style="27" bestFit="1" customWidth="1"/>
    <col min="29" max="29" width="7.6640625" style="27" bestFit="1" customWidth="1"/>
    <col min="30" max="30" width="5.6640625" style="27" bestFit="1" customWidth="1"/>
    <col min="31" max="31" width="7.6640625" style="27" bestFit="1" customWidth="1"/>
    <col min="32" max="32" width="5.6640625" style="27" bestFit="1" customWidth="1"/>
    <col min="33" max="33" width="5.88671875" style="27" bestFit="1" customWidth="1"/>
    <col min="34" max="34" width="6.44140625" style="27" bestFit="1" customWidth="1"/>
    <col min="35" max="35" width="15.44140625" style="27" bestFit="1" customWidth="1"/>
    <col min="36" max="36" width="4.33203125" style="27" bestFit="1" customWidth="1"/>
    <col min="37" max="37" width="6.5546875" style="27" bestFit="1" customWidth="1"/>
    <col min="38" max="38" width="5.6640625" style="27" bestFit="1" customWidth="1"/>
    <col min="39" max="39" width="5.109375" style="27" bestFit="1" customWidth="1"/>
    <col min="40" max="40" width="4.109375" style="27" bestFit="1" customWidth="1"/>
    <col min="41" max="41" width="6.5546875" style="27" bestFit="1" customWidth="1"/>
    <col min="42" max="42" width="6.109375" style="27" bestFit="1" customWidth="1"/>
    <col min="43" max="43" width="4.88671875" style="27" bestFit="1" customWidth="1"/>
    <col min="44" max="44" width="10" style="27" bestFit="1" customWidth="1"/>
    <col min="45" max="45" width="7.6640625" style="27" bestFit="1" customWidth="1"/>
    <col min="46" max="46" width="6.6640625" style="27" bestFit="1" customWidth="1"/>
    <col min="47" max="47" width="7.6640625" style="27" bestFit="1" customWidth="1"/>
    <col min="48" max="48" width="6" style="27" bestFit="1" customWidth="1"/>
    <col min="49" max="49" width="5.6640625" style="27" bestFit="1" customWidth="1"/>
    <col min="50" max="50" width="4.33203125" style="27" bestFit="1" customWidth="1"/>
    <col min="51" max="51" width="7.6640625" style="27" bestFit="1" customWidth="1"/>
    <col min="52" max="52" width="4.5546875" style="27" bestFit="1" customWidth="1"/>
    <col min="53" max="53" width="4.109375" style="27" bestFit="1" customWidth="1"/>
    <col min="54" max="54" width="5.6640625" style="27" bestFit="1" customWidth="1"/>
    <col min="55" max="55" width="4.109375" style="27" bestFit="1" customWidth="1"/>
    <col min="56" max="56" width="5.88671875" style="27" bestFit="1" customWidth="1"/>
    <col min="57" max="57" width="3.33203125" style="27" bestFit="1" customWidth="1"/>
    <col min="58" max="58" width="6.6640625" style="27" bestFit="1" customWidth="1"/>
    <col min="59" max="59" width="6.88671875" style="27" bestFit="1" customWidth="1"/>
    <col min="60" max="60" width="5" style="27" bestFit="1" customWidth="1"/>
    <col min="61" max="61" width="5.109375" style="27" bestFit="1" customWidth="1"/>
    <col min="62" max="62" width="5.33203125" style="27" bestFit="1" customWidth="1"/>
    <col min="63" max="63" width="8.6640625" style="27" bestFit="1" customWidth="1"/>
    <col min="64" max="64" width="4.88671875" style="27" bestFit="1" customWidth="1"/>
    <col min="65" max="65" width="7.88671875" style="27" bestFit="1" customWidth="1"/>
    <col min="66" max="66" width="5.88671875" style="27" bestFit="1" customWidth="1"/>
    <col min="67" max="67" width="6" style="27" bestFit="1" customWidth="1"/>
    <col min="68" max="68" width="5.6640625" style="27" bestFit="1" customWidth="1"/>
    <col min="69" max="69" width="6.6640625" style="27" bestFit="1" customWidth="1"/>
    <col min="70" max="70" width="3.88671875" style="27" bestFit="1" customWidth="1"/>
    <col min="71" max="71" width="5.5546875" style="27" bestFit="1" customWidth="1"/>
    <col min="72" max="72" width="4.109375" style="27" bestFit="1" customWidth="1"/>
    <col min="73" max="73" width="6.6640625" style="27" bestFit="1" customWidth="1"/>
    <col min="74" max="74" width="8" style="27" bestFit="1" customWidth="1"/>
    <col min="75" max="76" width="5.33203125" style="27" bestFit="1" customWidth="1"/>
    <col min="77" max="78" width="5.6640625" style="27" bestFit="1" customWidth="1"/>
    <col min="79" max="79" width="9.109375" style="27" bestFit="1" customWidth="1"/>
    <col min="80" max="80" width="7.109375" style="27" bestFit="1" customWidth="1"/>
    <col min="81" max="88" width="9.109375" style="29"/>
    <col min="89" max="90" width="9" style="52" customWidth="1"/>
    <col min="91" max="91" width="9" style="29" customWidth="1"/>
    <col min="92" max="92" width="9" style="52" customWidth="1"/>
    <col min="93" max="93" width="9" style="29" customWidth="1"/>
    <col min="94" max="94" width="9" style="52" customWidth="1"/>
    <col min="95" max="96" width="9" style="29" customWidth="1"/>
    <col min="97" max="97" width="9" style="52" customWidth="1"/>
    <col min="98" max="16384" width="9.109375" style="29"/>
  </cols>
  <sheetData>
    <row r="1" spans="1:97" x14ac:dyDescent="0.3">
      <c r="B1" s="29" t="s">
        <v>482</v>
      </c>
      <c r="S1" s="29" t="s">
        <v>483</v>
      </c>
      <c r="CD1" s="29" t="s">
        <v>338</v>
      </c>
    </row>
    <row r="2" spans="1:97" x14ac:dyDescent="0.3">
      <c r="A2" s="2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53" t="s">
        <v>63</v>
      </c>
      <c r="J2" s="53" t="s">
        <v>64</v>
      </c>
      <c r="K2" s="27" t="s">
        <v>226</v>
      </c>
      <c r="L2" s="53" t="s">
        <v>65</v>
      </c>
      <c r="M2" s="27" t="s">
        <v>67</v>
      </c>
      <c r="N2" s="53" t="s">
        <v>68</v>
      </c>
      <c r="O2" s="27" t="s">
        <v>317</v>
      </c>
      <c r="P2" s="27" t="s">
        <v>320</v>
      </c>
      <c r="Q2" s="53" t="s">
        <v>327</v>
      </c>
      <c r="S2" s="29" t="s">
        <v>227</v>
      </c>
      <c r="T2" s="27" t="s">
        <v>391</v>
      </c>
      <c r="U2" s="100" t="s">
        <v>178</v>
      </c>
      <c r="V2" s="27" t="s">
        <v>131</v>
      </c>
      <c r="W2" s="27" t="s">
        <v>132</v>
      </c>
      <c r="X2" s="27" t="s">
        <v>133</v>
      </c>
      <c r="Y2" s="27" t="s">
        <v>392</v>
      </c>
      <c r="Z2" s="100" t="s">
        <v>179</v>
      </c>
      <c r="AA2" s="99" t="s">
        <v>134</v>
      </c>
      <c r="AB2" s="27" t="s">
        <v>135</v>
      </c>
      <c r="AC2" s="27" t="s">
        <v>59</v>
      </c>
      <c r="AD2" s="27" t="s">
        <v>136</v>
      </c>
      <c r="AE2" s="27" t="s">
        <v>137</v>
      </c>
      <c r="AF2" s="27" t="s">
        <v>393</v>
      </c>
      <c r="AG2" s="27" t="s">
        <v>138</v>
      </c>
      <c r="AH2" s="27" t="s">
        <v>139</v>
      </c>
      <c r="AI2" s="27" t="s">
        <v>140</v>
      </c>
      <c r="AJ2" s="27" t="s">
        <v>67</v>
      </c>
      <c r="AK2" s="27" t="s">
        <v>141</v>
      </c>
      <c r="AL2" s="27" t="s">
        <v>142</v>
      </c>
      <c r="AM2" s="27" t="s">
        <v>143</v>
      </c>
      <c r="AN2" s="27" t="s">
        <v>394</v>
      </c>
      <c r="AO2" s="27" t="s">
        <v>144</v>
      </c>
      <c r="AP2" s="27" t="s">
        <v>400</v>
      </c>
      <c r="AQ2" s="27" t="s">
        <v>57</v>
      </c>
      <c r="AR2" s="27" t="s">
        <v>128</v>
      </c>
      <c r="AS2" s="27" t="s">
        <v>145</v>
      </c>
      <c r="AT2" s="27" t="s">
        <v>146</v>
      </c>
      <c r="AU2" s="27" t="s">
        <v>60</v>
      </c>
      <c r="AV2" s="27" t="s">
        <v>147</v>
      </c>
      <c r="AW2" s="27" t="s">
        <v>148</v>
      </c>
      <c r="AX2" s="27" t="s">
        <v>149</v>
      </c>
      <c r="AY2" s="27" t="s">
        <v>150</v>
      </c>
      <c r="AZ2" s="27" t="s">
        <v>151</v>
      </c>
      <c r="BA2" s="27" t="s">
        <v>152</v>
      </c>
      <c r="BB2" s="27" t="s">
        <v>153</v>
      </c>
      <c r="BC2" s="27" t="s">
        <v>154</v>
      </c>
      <c r="BD2" s="27" t="s">
        <v>155</v>
      </c>
      <c r="BE2" s="27" t="s">
        <v>156</v>
      </c>
      <c r="BF2" s="27" t="s">
        <v>54</v>
      </c>
      <c r="BG2" s="27" t="s">
        <v>53</v>
      </c>
      <c r="BH2" s="27" t="s">
        <v>157</v>
      </c>
      <c r="BI2" s="27" t="s">
        <v>158</v>
      </c>
      <c r="BJ2" s="27" t="s">
        <v>159</v>
      </c>
      <c r="BK2" s="27" t="s">
        <v>160</v>
      </c>
      <c r="BL2" s="27" t="s">
        <v>161</v>
      </c>
      <c r="BM2" s="27" t="s">
        <v>162</v>
      </c>
      <c r="BN2" s="27" t="s">
        <v>163</v>
      </c>
      <c r="BO2" s="27" t="s">
        <v>164</v>
      </c>
      <c r="BP2" s="27" t="s">
        <v>165</v>
      </c>
      <c r="BQ2" s="27" t="s">
        <v>395</v>
      </c>
      <c r="BR2" s="27" t="s">
        <v>166</v>
      </c>
      <c r="BS2" s="27" t="s">
        <v>167</v>
      </c>
      <c r="BT2" s="27" t="s">
        <v>168</v>
      </c>
      <c r="BU2" s="27" t="s">
        <v>61</v>
      </c>
      <c r="BV2" s="27" t="s">
        <v>401</v>
      </c>
      <c r="BW2" s="27" t="s">
        <v>169</v>
      </c>
      <c r="BX2" s="27" t="s">
        <v>170</v>
      </c>
      <c r="BY2" s="27" t="s">
        <v>171</v>
      </c>
      <c r="BZ2" s="27" t="s">
        <v>173</v>
      </c>
      <c r="CA2" s="27" t="s">
        <v>174</v>
      </c>
      <c r="CB2" s="27" t="s">
        <v>402</v>
      </c>
      <c r="CD2" s="27" t="s">
        <v>59</v>
      </c>
      <c r="CE2" s="27" t="s">
        <v>57</v>
      </c>
      <c r="CF2" s="27" t="s">
        <v>60</v>
      </c>
      <c r="CG2" s="27" t="s">
        <v>54</v>
      </c>
      <c r="CH2" s="27" t="s">
        <v>53</v>
      </c>
      <c r="CI2" s="27" t="s">
        <v>61</v>
      </c>
      <c r="CJ2" s="27" t="s">
        <v>62</v>
      </c>
      <c r="CK2" s="53" t="s">
        <v>63</v>
      </c>
      <c r="CL2" s="53" t="s">
        <v>64</v>
      </c>
      <c r="CM2" s="27" t="s">
        <v>66</v>
      </c>
      <c r="CN2" s="53" t="s">
        <v>65</v>
      </c>
      <c r="CO2" s="27" t="s">
        <v>67</v>
      </c>
      <c r="CP2" s="53" t="s">
        <v>68</v>
      </c>
      <c r="CQ2" s="27" t="s">
        <v>317</v>
      </c>
      <c r="CR2" s="27" t="s">
        <v>320</v>
      </c>
      <c r="CS2" s="53" t="s">
        <v>327</v>
      </c>
    </row>
    <row r="3" spans="1:97" x14ac:dyDescent="0.3">
      <c r="A3" s="29" t="s">
        <v>0</v>
      </c>
      <c r="B3" s="27">
        <v>3285.7593004</v>
      </c>
      <c r="C3" s="27">
        <v>0</v>
      </c>
      <c r="D3" s="27">
        <v>8688.9412216000001</v>
      </c>
      <c r="E3" s="27">
        <v>229.12826784999999</v>
      </c>
      <c r="F3" s="27">
        <v>227.40370014999999</v>
      </c>
      <c r="G3" s="27">
        <v>5547.7664860000004</v>
      </c>
      <c r="H3" s="27">
        <v>1267.9262773999999</v>
      </c>
      <c r="I3" s="53">
        <v>31.816822343999998</v>
      </c>
      <c r="J3" s="53">
        <v>23.354236232000002</v>
      </c>
      <c r="K3" s="27"/>
      <c r="L3" s="53">
        <v>236.28856698000001</v>
      </c>
      <c r="M3" s="27"/>
      <c r="N3" s="53">
        <v>13.086091858</v>
      </c>
      <c r="O3" s="27">
        <v>29.791603544000001</v>
      </c>
      <c r="P3" s="27">
        <v>2.6713448482</v>
      </c>
      <c r="Q3" s="53">
        <v>0.2446646277</v>
      </c>
      <c r="R3" s="27"/>
      <c r="S3" s="29" t="s">
        <v>0</v>
      </c>
      <c r="T3" s="27">
        <v>0</v>
      </c>
      <c r="U3" s="100">
        <v>29.8718205703113</v>
      </c>
      <c r="V3" s="27">
        <v>22.120798275947902</v>
      </c>
      <c r="W3" s="27">
        <v>22.120798275947902</v>
      </c>
      <c r="X3" s="27">
        <v>0.63164516770958401</v>
      </c>
      <c r="Y3" s="27">
        <v>21.663700820726</v>
      </c>
      <c r="Z3" s="100">
        <v>2.6784976734121502</v>
      </c>
      <c r="AA3" s="100">
        <v>4966.4287665083702</v>
      </c>
      <c r="AB3" s="27">
        <v>0</v>
      </c>
      <c r="AC3" s="27">
        <v>3293.9120941316201</v>
      </c>
      <c r="AD3" s="27">
        <v>53.893612486061897</v>
      </c>
      <c r="AE3" s="27">
        <v>863.773061060234</v>
      </c>
      <c r="AF3" s="27">
        <v>58.617545214745299</v>
      </c>
      <c r="AG3" s="27">
        <v>1.2638122971840001E-2</v>
      </c>
      <c r="AH3" s="27">
        <v>123.140031248962</v>
      </c>
      <c r="AI3" s="27">
        <v>123.140031248962</v>
      </c>
      <c r="AJ3" s="27">
        <v>0</v>
      </c>
      <c r="AK3" s="27">
        <v>0</v>
      </c>
      <c r="AL3" s="27">
        <v>25.170623221764298</v>
      </c>
      <c r="AM3" s="27">
        <v>2.96357174059316E-2</v>
      </c>
      <c r="AN3" s="27">
        <v>0</v>
      </c>
      <c r="AO3" s="27">
        <v>1.3889797740743901</v>
      </c>
      <c r="AP3" s="27">
        <v>0</v>
      </c>
      <c r="AQ3" s="27">
        <v>0</v>
      </c>
      <c r="AR3" s="27">
        <v>0</v>
      </c>
      <c r="AS3" s="27">
        <v>7839.9082377684699</v>
      </c>
      <c r="AT3" s="27">
        <v>871.09988138406004</v>
      </c>
      <c r="AU3" s="27">
        <v>8711.0081191525296</v>
      </c>
      <c r="AV3" s="27">
        <v>1.17364442822136E-2</v>
      </c>
      <c r="AW3" s="27">
        <v>68.338662801949894</v>
      </c>
      <c r="AX3" s="27">
        <v>2.0530523925108901</v>
      </c>
      <c r="AY3" s="27">
        <v>570.22735132707805</v>
      </c>
      <c r="AZ3" s="27">
        <v>2.6507807398270402</v>
      </c>
      <c r="BA3" s="27">
        <v>5.8717765162563298</v>
      </c>
      <c r="BB3" s="27">
        <v>17.680761198542701</v>
      </c>
      <c r="BC3" s="27">
        <v>3.3193193748794299</v>
      </c>
      <c r="BD3" s="27">
        <v>0</v>
      </c>
      <c r="BE3" s="27">
        <v>0.81118538562696696</v>
      </c>
      <c r="BF3" s="27">
        <v>229.70058656555599</v>
      </c>
      <c r="BG3" s="27">
        <v>227.97126411159101</v>
      </c>
      <c r="BH3" s="27">
        <v>1.7293224539647301</v>
      </c>
      <c r="BI3" s="27">
        <v>6.19652441343279E-5</v>
      </c>
      <c r="BJ3" s="27">
        <v>1.36885133682765E-5</v>
      </c>
      <c r="BK3" s="27">
        <v>15.5649243500498</v>
      </c>
      <c r="BL3" s="27">
        <v>3.6592536252253003E-5</v>
      </c>
      <c r="BM3" s="27">
        <v>39.085470143135097</v>
      </c>
      <c r="BN3" s="27">
        <v>9.4527934509498905</v>
      </c>
      <c r="BO3" s="27">
        <v>5.0715910416287597</v>
      </c>
      <c r="BP3" s="27">
        <v>98.008475988469698</v>
      </c>
      <c r="BQ3" s="27">
        <v>288.20630371133899</v>
      </c>
      <c r="BR3" s="27">
        <v>5.5728780539801601</v>
      </c>
      <c r="BS3" s="27">
        <v>20.0892704685373</v>
      </c>
      <c r="BT3" s="27">
        <v>2.7388727609032202</v>
      </c>
      <c r="BU3" s="27">
        <v>5563.0218359231803</v>
      </c>
      <c r="BV3" s="27">
        <v>343.541636653056</v>
      </c>
      <c r="BW3" s="27">
        <v>0</v>
      </c>
      <c r="BX3" s="27">
        <v>0</v>
      </c>
      <c r="BY3" s="27">
        <v>17.4088530592722</v>
      </c>
      <c r="BZ3" s="27">
        <v>16.484851277857</v>
      </c>
      <c r="CA3" s="27">
        <v>1271.32889580284</v>
      </c>
      <c r="CB3" s="27">
        <v>10.975500028594499</v>
      </c>
      <c r="CD3" s="24">
        <f t="shared" ref="CD3:CD34" si="0">+(AC3-B3)/(B3+1E-50)</f>
        <v>2.4812510553123969E-3</v>
      </c>
      <c r="CE3" s="24">
        <f t="shared" ref="CE3:CE34" si="1">+(AQ3-C3)/(C3+1E-50)</f>
        <v>0</v>
      </c>
      <c r="CF3" s="24">
        <f t="shared" ref="CF3:CF34" si="2">+(AU3-D3)/(D3+1E-50)</f>
        <v>2.5396532200808362E-3</v>
      </c>
      <c r="CG3" s="24">
        <f t="shared" ref="CG3:CG34" si="3">+(BF3-E3)/(E3+1E-50)</f>
        <v>2.4978092878992992E-3</v>
      </c>
      <c r="CH3" s="24">
        <f t="shared" ref="CH3:CH34" si="4">+(BG3-F3)/(F3+1E-50)</f>
        <v>2.4958431248772272E-3</v>
      </c>
      <c r="CI3" s="24">
        <f t="shared" ref="CI3:CI34" si="5">+(BU3-G3)/(G3+1E-50)</f>
        <v>2.7498183208823491E-3</v>
      </c>
      <c r="CJ3" s="24">
        <f t="shared" ref="CJ3:CJ34" si="6">+(CA3-H3)/(H3+1E-50)</f>
        <v>2.6836090263997413E-3</v>
      </c>
      <c r="CK3" s="77">
        <f t="shared" ref="CK3:CK34" si="7">+(W3-I3)/(I3+1E-50)</f>
        <v>-0.30474520564058055</v>
      </c>
      <c r="CL3" s="77">
        <f t="shared" ref="CL3:CL34" si="8">+(Y3-J3)/(J3+1E-50)</f>
        <v>-7.238667085835282E-2</v>
      </c>
      <c r="CM3" s="24">
        <f t="shared" ref="CM3:CM34" si="9">+(AB3-K3)/(K3+1E-50)</f>
        <v>0</v>
      </c>
      <c r="CN3" s="77">
        <f t="shared" ref="CN3:CN34" si="10">+(AI3-L3)/(L3+1E-50)</f>
        <v>-0.47885742919002572</v>
      </c>
      <c r="CO3" s="24">
        <f t="shared" ref="CO3:CO34" si="11">+(AJ3-M3)/(M3+1E-50)</f>
        <v>0</v>
      </c>
      <c r="CP3" s="77">
        <f t="shared" ref="CP3:CP34" si="12">+(AO3-N3)/(N3+1E-50)</f>
        <v>-0.89385832002812537</v>
      </c>
      <c r="CQ3" s="24">
        <f>+(U3-O3)/(O3+1E-50)</f>
        <v>2.692605189674483E-3</v>
      </c>
      <c r="CR3" s="24">
        <f>+(Z3-P3)/(P3+1E-50)</f>
        <v>2.677612071301808E-3</v>
      </c>
      <c r="CS3" s="77">
        <f t="shared" ref="CS3:CS34" si="13">+(AP3-Q3)/(Q3+1E-50)</f>
        <v>-1</v>
      </c>
    </row>
    <row r="4" spans="1:97" x14ac:dyDescent="0.3">
      <c r="A4" s="29" t="s">
        <v>2</v>
      </c>
      <c r="B4" s="27">
        <v>362.85913248999998</v>
      </c>
      <c r="C4" s="27"/>
      <c r="D4" s="27">
        <v>2561.5932990000001</v>
      </c>
      <c r="E4" s="27">
        <v>56.721645267</v>
      </c>
      <c r="F4" s="27">
        <v>56.721645267</v>
      </c>
      <c r="G4" s="27">
        <v>34.592137254999997</v>
      </c>
      <c r="H4" s="27">
        <v>186.95282861999999</v>
      </c>
      <c r="I4" s="53">
        <v>4.4289885680000003</v>
      </c>
      <c r="J4" s="53">
        <v>0.58716435980000004</v>
      </c>
      <c r="K4" s="27"/>
      <c r="L4" s="53">
        <v>33.515545297000003</v>
      </c>
      <c r="M4" s="27"/>
      <c r="N4" s="53">
        <v>0.78011762070000001</v>
      </c>
      <c r="O4" s="27">
        <v>4.1525530110000002</v>
      </c>
      <c r="P4" s="27">
        <v>0.2479017016</v>
      </c>
      <c r="Q4" s="53">
        <v>2.9870993200000001E-2</v>
      </c>
      <c r="R4" s="27"/>
      <c r="S4" s="29" t="s">
        <v>2</v>
      </c>
      <c r="T4" s="27">
        <v>7.8864173735015197E-2</v>
      </c>
      <c r="U4" s="100">
        <v>4.1639295236329099</v>
      </c>
      <c r="V4" s="27">
        <v>0.171218048814373</v>
      </c>
      <c r="W4" s="27">
        <v>0.16810743805195799</v>
      </c>
      <c r="X4" s="27">
        <v>0.138701684003743</v>
      </c>
      <c r="Y4" s="27">
        <v>1.18257200512265</v>
      </c>
      <c r="Z4" s="100">
        <v>0.24858184341812001</v>
      </c>
      <c r="AA4" s="100">
        <v>775.75145341254495</v>
      </c>
      <c r="AB4" s="27">
        <v>0</v>
      </c>
      <c r="AC4" s="27">
        <v>363.828411360416</v>
      </c>
      <c r="AD4" s="27">
        <v>2.7373483313481501</v>
      </c>
      <c r="AE4" s="27">
        <v>128.44510356682099</v>
      </c>
      <c r="AF4" s="27">
        <v>1.3599414152215701</v>
      </c>
      <c r="AG4" s="27">
        <v>8.4975582405599298E-2</v>
      </c>
      <c r="AH4" s="27">
        <v>12.112158677824199</v>
      </c>
      <c r="AI4" s="27">
        <v>12.112158677824199</v>
      </c>
      <c r="AJ4" s="27">
        <v>0</v>
      </c>
      <c r="AK4" s="27">
        <v>0</v>
      </c>
      <c r="AL4" s="27">
        <v>1.35272810202773</v>
      </c>
      <c r="AM4" s="27">
        <v>2.14792567210642E-2</v>
      </c>
      <c r="AN4" s="27">
        <v>5.1550835642123802E-2</v>
      </c>
      <c r="AO4" s="27">
        <v>7.5109681921988802E-2</v>
      </c>
      <c r="AP4" s="27">
        <v>9.6542295563749707E-3</v>
      </c>
      <c r="AQ4" s="27">
        <v>0</v>
      </c>
      <c r="AR4" s="27">
        <v>0</v>
      </c>
      <c r="AS4" s="27">
        <v>2311.70748665376</v>
      </c>
      <c r="AT4" s="27">
        <v>256.85573522710399</v>
      </c>
      <c r="AU4" s="27">
        <v>2568.5632218808701</v>
      </c>
      <c r="AV4" s="27">
        <v>2.0386945648572099E-2</v>
      </c>
      <c r="AW4" s="27">
        <v>5.1613096536671303</v>
      </c>
      <c r="AX4" s="27">
        <v>0.442803674002546</v>
      </c>
      <c r="AY4" s="27">
        <v>91.425165594338907</v>
      </c>
      <c r="AZ4" s="27">
        <v>0.59906009468851396</v>
      </c>
      <c r="BA4" s="27">
        <v>1.5627174909197099</v>
      </c>
      <c r="BB4" s="27">
        <v>3.78525198388422</v>
      </c>
      <c r="BC4" s="27">
        <v>0.88555996626928302</v>
      </c>
      <c r="BD4" s="27">
        <v>0</v>
      </c>
      <c r="BE4" s="27">
        <v>0.20836425921945301</v>
      </c>
      <c r="BF4" s="27">
        <v>56.8759744356135</v>
      </c>
      <c r="BG4" s="27">
        <v>56.8759744356135</v>
      </c>
      <c r="BH4" s="27">
        <v>0</v>
      </c>
      <c r="BI4" s="27">
        <v>0</v>
      </c>
      <c r="BJ4" s="27">
        <v>1.70222170781042E-7</v>
      </c>
      <c r="BK4" s="27">
        <v>3.2119553553023801</v>
      </c>
      <c r="BL4" s="27">
        <v>0</v>
      </c>
      <c r="BM4" s="27">
        <v>10.1582003560464</v>
      </c>
      <c r="BN4" s="27">
        <v>2.5263983652727902</v>
      </c>
      <c r="BO4" s="27">
        <v>1.35435032876425</v>
      </c>
      <c r="BP4" s="27">
        <v>25.3954777911893</v>
      </c>
      <c r="BQ4" s="27">
        <v>67.9603544311164</v>
      </c>
      <c r="BR4" s="27">
        <v>1.3804510006227999</v>
      </c>
      <c r="BS4" s="27">
        <v>5.3653810082838698</v>
      </c>
      <c r="BT4" s="27">
        <v>2.59092577588915E-6</v>
      </c>
      <c r="BU4" s="27">
        <v>34.686409779703197</v>
      </c>
      <c r="BV4" s="27">
        <v>50.021267148512102</v>
      </c>
      <c r="BW4" s="27">
        <v>0</v>
      </c>
      <c r="BX4" s="27">
        <v>3.54346708629441E-2</v>
      </c>
      <c r="BY4" s="27">
        <v>1.0896131581527899</v>
      </c>
      <c r="BZ4" s="27">
        <v>1.9466460803055601</v>
      </c>
      <c r="CA4" s="27">
        <v>187.460754752338</v>
      </c>
      <c r="CB4" s="27">
        <v>0.72807604983245</v>
      </c>
      <c r="CD4" s="24">
        <f t="shared" si="0"/>
        <v>2.6712263344859637E-3</v>
      </c>
      <c r="CE4" s="24">
        <f t="shared" si="1"/>
        <v>0</v>
      </c>
      <c r="CF4" s="24">
        <f t="shared" si="2"/>
        <v>2.7209326646782206E-3</v>
      </c>
      <c r="CG4" s="24">
        <f t="shared" si="3"/>
        <v>2.7208161520534666E-3</v>
      </c>
      <c r="CH4" s="24">
        <f t="shared" si="4"/>
        <v>2.7208161520534666E-3</v>
      </c>
      <c r="CI4" s="24">
        <f t="shared" si="5"/>
        <v>2.7252587490694535E-3</v>
      </c>
      <c r="CJ4" s="24">
        <f t="shared" si="6"/>
        <v>2.7168678649437477E-3</v>
      </c>
      <c r="CK4" s="77">
        <f t="shared" si="7"/>
        <v>-0.96204383112059588</v>
      </c>
      <c r="CL4" s="77">
        <f t="shared" si="8"/>
        <v>1.014039144891999</v>
      </c>
      <c r="CM4" s="24">
        <f t="shared" si="9"/>
        <v>0</v>
      </c>
      <c r="CN4" s="77">
        <f t="shared" si="10"/>
        <v>-0.63861072315871392</v>
      </c>
      <c r="CO4" s="24">
        <f t="shared" si="11"/>
        <v>0</v>
      </c>
      <c r="CP4" s="77">
        <f t="shared" si="12"/>
        <v>-0.90372005460587757</v>
      </c>
      <c r="CQ4" s="86">
        <f t="shared" ref="CQ4:CQ52" si="14">+(U4-O4)/(O4+1E-50)</f>
        <v>2.7396429624796255E-3</v>
      </c>
      <c r="CR4" s="86">
        <f t="shared" ref="CR4:CR52" si="15">+(Z4-P4)/(P4+1E-50)</f>
        <v>2.7435947947523544E-3</v>
      </c>
      <c r="CS4" s="77">
        <f t="shared" si="13"/>
        <v>-0.67680252572335053</v>
      </c>
    </row>
    <row r="5" spans="1:97" x14ac:dyDescent="0.3">
      <c r="A5" s="29" t="s">
        <v>3</v>
      </c>
      <c r="B5" s="27">
        <v>1250.9131096999999</v>
      </c>
      <c r="C5" s="27">
        <v>5.6617199999999999</v>
      </c>
      <c r="D5" s="27">
        <v>5056.4849751000002</v>
      </c>
      <c r="E5" s="27">
        <v>110.09672243999999</v>
      </c>
      <c r="F5" s="27">
        <v>108.9517105</v>
      </c>
      <c r="G5" s="27">
        <v>195.43990296000001</v>
      </c>
      <c r="H5" s="27">
        <v>438.06723556999998</v>
      </c>
      <c r="I5" s="53">
        <v>21.801356406</v>
      </c>
      <c r="J5" s="53">
        <v>2.4829882079000001</v>
      </c>
      <c r="K5" s="27"/>
      <c r="L5" s="53">
        <v>131.46512193000001</v>
      </c>
      <c r="M5" s="27"/>
      <c r="N5" s="53">
        <v>7.5253159185999996</v>
      </c>
      <c r="O5" s="27">
        <v>16.792815386000001</v>
      </c>
      <c r="P5" s="27">
        <v>1.1531833692</v>
      </c>
      <c r="Q5" s="53">
        <v>0.15968832960000001</v>
      </c>
      <c r="R5" s="27"/>
      <c r="S5" s="29" t="s">
        <v>3</v>
      </c>
      <c r="T5" s="27">
        <v>0</v>
      </c>
      <c r="U5" s="100">
        <v>16.838925171083901</v>
      </c>
      <c r="V5" s="27">
        <v>1.61489198067128</v>
      </c>
      <c r="W5" s="27">
        <v>1.61489198067128</v>
      </c>
      <c r="X5" s="27">
        <v>0.52073335385768404</v>
      </c>
      <c r="Y5" s="27">
        <v>4.9671501353363201</v>
      </c>
      <c r="Z5" s="100">
        <v>1.15631420084619</v>
      </c>
      <c r="AA5" s="100">
        <v>3406.1977237043998</v>
      </c>
      <c r="AB5" s="27">
        <v>0</v>
      </c>
      <c r="AC5" s="27">
        <v>1254.3267958266499</v>
      </c>
      <c r="AD5" s="27">
        <v>27.461126737362299</v>
      </c>
      <c r="AE5" s="27">
        <v>619.00132845484495</v>
      </c>
      <c r="AF5" s="27">
        <v>14.440569958049601</v>
      </c>
      <c r="AG5" s="27">
        <v>0</v>
      </c>
      <c r="AH5" s="27">
        <v>37.474437838670298</v>
      </c>
      <c r="AI5" s="27">
        <v>37.474437838670298</v>
      </c>
      <c r="AJ5" s="27">
        <v>0</v>
      </c>
      <c r="AK5" s="27">
        <v>0</v>
      </c>
      <c r="AL5" s="27">
        <v>13.444769148196899</v>
      </c>
      <c r="AM5" s="27">
        <v>0</v>
      </c>
      <c r="AN5" s="27">
        <v>0</v>
      </c>
      <c r="AO5" s="27">
        <v>2.1047738971433499E-2</v>
      </c>
      <c r="AP5" s="27">
        <v>0</v>
      </c>
      <c r="AQ5" s="27">
        <v>5.6772573620595796</v>
      </c>
      <c r="AR5" s="27">
        <v>0</v>
      </c>
      <c r="AS5" s="27">
        <v>4563.2108347205804</v>
      </c>
      <c r="AT5" s="27">
        <v>507.02429462105403</v>
      </c>
      <c r="AU5" s="27">
        <v>5070.2351293416305</v>
      </c>
      <c r="AV5" s="27">
        <v>0</v>
      </c>
      <c r="AW5" s="27">
        <v>51.817051972018703</v>
      </c>
      <c r="AX5" s="27">
        <v>0.87151830025849197</v>
      </c>
      <c r="AY5" s="27">
        <v>140.67348695879801</v>
      </c>
      <c r="AZ5" s="27">
        <v>1.1704245213490001</v>
      </c>
      <c r="BA5" s="27">
        <v>2.98359205498326</v>
      </c>
      <c r="BB5" s="27">
        <v>7.2281022964444901</v>
      </c>
      <c r="BC5" s="27">
        <v>1.6900526981817301</v>
      </c>
      <c r="BD5" s="27">
        <v>0</v>
      </c>
      <c r="BE5" s="27">
        <v>0.39970489384193802</v>
      </c>
      <c r="BF5" s="27">
        <v>110.39537044204</v>
      </c>
      <c r="BG5" s="27">
        <v>109.247209421344</v>
      </c>
      <c r="BH5" s="27">
        <v>1.1481610206958901</v>
      </c>
      <c r="BI5" s="27">
        <v>0</v>
      </c>
      <c r="BJ5" s="27">
        <v>0</v>
      </c>
      <c r="BK5" s="27">
        <v>6.3654922149286</v>
      </c>
      <c r="BL5" s="27">
        <v>0</v>
      </c>
      <c r="BM5" s="27">
        <v>19.442874440384202</v>
      </c>
      <c r="BN5" s="27">
        <v>4.8205992233116701</v>
      </c>
      <c r="BO5" s="27">
        <v>2.5842325732899001</v>
      </c>
      <c r="BP5" s="27">
        <v>48.607245750535903</v>
      </c>
      <c r="BQ5" s="27">
        <v>139.102424333665</v>
      </c>
      <c r="BR5" s="27">
        <v>2.6615056624613498</v>
      </c>
      <c r="BS5" s="27">
        <v>10.2375458408152</v>
      </c>
      <c r="BT5" s="27">
        <v>0.18431895055907899</v>
      </c>
      <c r="BU5" s="27">
        <v>195.97182325051801</v>
      </c>
      <c r="BV5" s="27">
        <v>38.799529962132397</v>
      </c>
      <c r="BW5" s="27">
        <v>0</v>
      </c>
      <c r="BX5" s="27">
        <v>0</v>
      </c>
      <c r="BY5" s="27">
        <v>2.62936914508458</v>
      </c>
      <c r="BZ5" s="27">
        <v>0.73050471185605603</v>
      </c>
      <c r="CA5" s="27">
        <v>439.26870243313101</v>
      </c>
      <c r="CB5" s="27">
        <v>4.4124944899115599</v>
      </c>
      <c r="CD5" s="24">
        <f t="shared" si="0"/>
        <v>2.7289554327787407E-3</v>
      </c>
      <c r="CE5" s="24">
        <f t="shared" si="1"/>
        <v>2.7442830199267687E-3</v>
      </c>
      <c r="CF5" s="24">
        <f t="shared" si="2"/>
        <v>2.7193108076739351E-3</v>
      </c>
      <c r="CG5" s="24">
        <f t="shared" si="3"/>
        <v>2.7125966642900443E-3</v>
      </c>
      <c r="CH5" s="24">
        <f t="shared" si="4"/>
        <v>2.7122008455662712E-3</v>
      </c>
      <c r="CI5" s="24">
        <f t="shared" si="5"/>
        <v>2.7216565423022559E-3</v>
      </c>
      <c r="CJ5" s="24">
        <f t="shared" si="6"/>
        <v>2.7426540164952502E-3</v>
      </c>
      <c r="CK5" s="77">
        <f t="shared" si="7"/>
        <v>-0.92592699506408493</v>
      </c>
      <c r="CL5" s="77">
        <f t="shared" si="8"/>
        <v>1.0004727044343527</v>
      </c>
      <c r="CM5" s="24">
        <f t="shared" si="9"/>
        <v>0</v>
      </c>
      <c r="CN5" s="77">
        <f t="shared" si="10"/>
        <v>-0.71494768126694508</v>
      </c>
      <c r="CO5" s="24">
        <f t="shared" si="11"/>
        <v>0</v>
      </c>
      <c r="CP5" s="77">
        <f t="shared" si="12"/>
        <v>-0.99720307569820277</v>
      </c>
      <c r="CQ5" s="86">
        <f t="shared" si="14"/>
        <v>2.7458043231000373E-3</v>
      </c>
      <c r="CR5" s="86">
        <f t="shared" si="15"/>
        <v>2.7149469284854051E-3</v>
      </c>
      <c r="CS5" s="77">
        <f t="shared" si="13"/>
        <v>-1</v>
      </c>
    </row>
    <row r="6" spans="1:97" x14ac:dyDescent="0.3">
      <c r="A6" s="29" t="s">
        <v>4</v>
      </c>
      <c r="B6" s="27">
        <v>4260.8737435000003</v>
      </c>
      <c r="C6" s="27">
        <v>94.065699615</v>
      </c>
      <c r="D6" s="27">
        <v>4258.3380697000002</v>
      </c>
      <c r="E6" s="27">
        <v>1194.5228632000001</v>
      </c>
      <c r="F6" s="27">
        <v>1188.8559501</v>
      </c>
      <c r="G6" s="27">
        <v>636.45181032000005</v>
      </c>
      <c r="H6" s="27">
        <v>3680.1953729000002</v>
      </c>
      <c r="I6" s="53">
        <v>22.934494050000001</v>
      </c>
      <c r="J6" s="53">
        <v>44.087766203000001</v>
      </c>
      <c r="K6" s="27">
        <v>7.2278140000000005E-2</v>
      </c>
      <c r="L6" s="53">
        <v>259.28309204999999</v>
      </c>
      <c r="M6" s="27">
        <v>0.60573852169999998</v>
      </c>
      <c r="N6" s="53">
        <v>15.573329147000001</v>
      </c>
      <c r="O6" s="27">
        <v>6.1196369837000004</v>
      </c>
      <c r="P6" s="27">
        <v>1.8183099832</v>
      </c>
      <c r="Q6" s="53">
        <v>3.5767945225000002</v>
      </c>
      <c r="R6" s="27"/>
      <c r="S6" s="29" t="s">
        <v>4</v>
      </c>
      <c r="T6" s="27">
        <v>10.739886807614599</v>
      </c>
      <c r="U6" s="100">
        <v>6.13467358876765</v>
      </c>
      <c r="V6" s="27">
        <v>4.6928043311795999</v>
      </c>
      <c r="W6" s="27">
        <v>4.6624580523723598</v>
      </c>
      <c r="X6" s="27">
        <v>1.3466038778365701</v>
      </c>
      <c r="Y6" s="27">
        <v>136.06311883405201</v>
      </c>
      <c r="Z6" s="100">
        <v>1.8228186346697901</v>
      </c>
      <c r="AA6" s="100">
        <v>4647.6762426451596</v>
      </c>
      <c r="AB6" s="27">
        <v>7.2477529205518795E-2</v>
      </c>
      <c r="AC6" s="27">
        <v>4271.3176171934101</v>
      </c>
      <c r="AD6" s="27">
        <v>36.258205347072902</v>
      </c>
      <c r="AE6" s="27">
        <v>588.71617851557903</v>
      </c>
      <c r="AF6" s="27">
        <v>18.4898914148175</v>
      </c>
      <c r="AG6" s="27">
        <v>5.2192555365114703</v>
      </c>
      <c r="AH6" s="27">
        <v>376.58447239884799</v>
      </c>
      <c r="AI6" s="27">
        <v>376.58447239884799</v>
      </c>
      <c r="AJ6" s="27">
        <v>0.60738209140738897</v>
      </c>
      <c r="AK6" s="27">
        <v>0</v>
      </c>
      <c r="AL6" s="27">
        <v>26.824340881414798</v>
      </c>
      <c r="AM6" s="27">
        <v>0.25929630682775501</v>
      </c>
      <c r="AN6" s="27">
        <v>1.77058882298163</v>
      </c>
      <c r="AO6" s="27">
        <v>5.5647728796021898</v>
      </c>
      <c r="AP6" s="27">
        <v>9.5665152545124393E-2</v>
      </c>
      <c r="AQ6" s="27">
        <v>94.303681704526895</v>
      </c>
      <c r="AR6" s="27">
        <v>0</v>
      </c>
      <c r="AS6" s="27">
        <v>3842.36548726709</v>
      </c>
      <c r="AT6" s="27">
        <v>426.930503739149</v>
      </c>
      <c r="AU6" s="27">
        <v>4269.29599100624</v>
      </c>
      <c r="AV6" s="27">
        <v>0.57497308199539399</v>
      </c>
      <c r="AW6" s="27">
        <v>96.062682779568206</v>
      </c>
      <c r="AX6" s="27">
        <v>9.1247284551662702</v>
      </c>
      <c r="AY6" s="27">
        <v>2085.6986234239798</v>
      </c>
      <c r="AZ6" s="27">
        <v>12.2008141193749</v>
      </c>
      <c r="BA6" s="27">
        <v>31.476985518188901</v>
      </c>
      <c r="BB6" s="27">
        <v>94.871897770134694</v>
      </c>
      <c r="BC6" s="27">
        <v>18.050101461563798</v>
      </c>
      <c r="BD6" s="27">
        <v>0.24249769819988101</v>
      </c>
      <c r="BE6" s="27">
        <v>4.2310308384736901</v>
      </c>
      <c r="BF6" s="27">
        <v>1197.6713698011299</v>
      </c>
      <c r="BG6" s="27">
        <v>1192.0069374253101</v>
      </c>
      <c r="BH6" s="27">
        <v>5.6644323758196897</v>
      </c>
      <c r="BI6" s="27">
        <v>7.3183506892199801E-3</v>
      </c>
      <c r="BJ6" s="27">
        <v>4.6227204283580299E-3</v>
      </c>
      <c r="BK6" s="27">
        <v>79.847883656233094</v>
      </c>
      <c r="BL6" s="27">
        <v>2.4297290323362902E-2</v>
      </c>
      <c r="BM6" s="27">
        <v>206.574599016517</v>
      </c>
      <c r="BN6" s="27">
        <v>51.3035317552648</v>
      </c>
      <c r="BO6" s="27">
        <v>27.476374551212601</v>
      </c>
      <c r="BP6" s="27">
        <v>517.93242323516995</v>
      </c>
      <c r="BQ6" s="27">
        <v>500.83920946771701</v>
      </c>
      <c r="BR6" s="27">
        <v>28.475383126815299</v>
      </c>
      <c r="BS6" s="27">
        <v>110.064002896264</v>
      </c>
      <c r="BT6" s="27">
        <v>9.8444965288284197E-2</v>
      </c>
      <c r="BU6" s="27">
        <v>638.18304894560094</v>
      </c>
      <c r="BV6" s="27">
        <v>1125.3131713979601</v>
      </c>
      <c r="BW6" s="27">
        <v>4.0054792659865602E-3</v>
      </c>
      <c r="BX6" s="27">
        <v>3.3051799662749</v>
      </c>
      <c r="BY6" s="27">
        <v>191.170527718785</v>
      </c>
      <c r="BZ6" s="27">
        <v>147.48978930872701</v>
      </c>
      <c r="CA6" s="27">
        <v>3689.48694917794</v>
      </c>
      <c r="CB6" s="27">
        <v>63.7385869909346</v>
      </c>
      <c r="CD6" s="24">
        <f t="shared" si="0"/>
        <v>2.4511108101576726E-3</v>
      </c>
      <c r="CE6" s="24">
        <f t="shared" si="1"/>
        <v>2.5299560892113491E-3</v>
      </c>
      <c r="CF6" s="24">
        <f t="shared" si="2"/>
        <v>2.5732858986021638E-3</v>
      </c>
      <c r="CG6" s="24">
        <f t="shared" si="3"/>
        <v>2.6357859678761805E-3</v>
      </c>
      <c r="CH6" s="24">
        <f t="shared" si="4"/>
        <v>2.6504366025547959E-3</v>
      </c>
      <c r="CI6" s="24">
        <f t="shared" si="5"/>
        <v>2.720140940019402E-3</v>
      </c>
      <c r="CJ6" s="24">
        <f t="shared" si="6"/>
        <v>2.5247508179485757E-3</v>
      </c>
      <c r="CK6" s="77">
        <f t="shared" si="7"/>
        <v>-0.79670543234101299</v>
      </c>
      <c r="CL6" s="77">
        <f t="shared" si="8"/>
        <v>2.0861876332666962</v>
      </c>
      <c r="CM6" s="24">
        <f t="shared" si="9"/>
        <v>2.75863775020761E-3</v>
      </c>
      <c r="CN6" s="77">
        <f t="shared" si="10"/>
        <v>0.45240659320056115</v>
      </c>
      <c r="CO6" s="24">
        <f t="shared" si="11"/>
        <v>2.7133319881593922E-3</v>
      </c>
      <c r="CP6" s="77">
        <f t="shared" si="12"/>
        <v>-0.64267287828600406</v>
      </c>
      <c r="CQ6" s="86">
        <f t="shared" si="14"/>
        <v>2.4571073590966977E-3</v>
      </c>
      <c r="CR6" s="86">
        <f t="shared" si="15"/>
        <v>2.4795835206576841E-3</v>
      </c>
      <c r="CS6" s="77">
        <f t="shared" si="13"/>
        <v>-0.97325394233766072</v>
      </c>
    </row>
    <row r="7" spans="1:97" x14ac:dyDescent="0.3">
      <c r="A7" s="29" t="s">
        <v>5</v>
      </c>
      <c r="B7" s="27">
        <v>18840.182749</v>
      </c>
      <c r="C7" s="27"/>
      <c r="D7" s="27">
        <v>24567.977651000001</v>
      </c>
      <c r="E7" s="27">
        <v>533.21015609999995</v>
      </c>
      <c r="F7" s="27">
        <v>481.59523536</v>
      </c>
      <c r="G7" s="27">
        <v>514.04672763999997</v>
      </c>
      <c r="H7" s="27">
        <v>23942.782374999999</v>
      </c>
      <c r="I7" s="53">
        <v>241.45303131</v>
      </c>
      <c r="J7" s="53">
        <v>462.26951940999999</v>
      </c>
      <c r="K7" s="27"/>
      <c r="L7" s="53">
        <v>950.31225870000003</v>
      </c>
      <c r="M7" s="27"/>
      <c r="N7" s="53">
        <v>775.70616149</v>
      </c>
      <c r="O7" s="27">
        <v>176.80545211</v>
      </c>
      <c r="P7" s="27">
        <v>24.665022461</v>
      </c>
      <c r="Q7" s="53">
        <v>2.1888350527</v>
      </c>
      <c r="R7" s="27"/>
      <c r="S7" s="29" t="s">
        <v>5</v>
      </c>
      <c r="T7" s="27">
        <v>5.2781999807540698</v>
      </c>
      <c r="U7" s="100">
        <v>177.29020458062499</v>
      </c>
      <c r="V7" s="27">
        <v>161.56790291919299</v>
      </c>
      <c r="W7" s="27">
        <v>161.488636549478</v>
      </c>
      <c r="X7" s="27">
        <v>9.7669206834835105</v>
      </c>
      <c r="Y7" s="27">
        <v>244.16667471168199</v>
      </c>
      <c r="Z7" s="100">
        <v>24.732523767484299</v>
      </c>
      <c r="AA7" s="100">
        <v>68155.736806327899</v>
      </c>
      <c r="AB7" s="27">
        <v>0</v>
      </c>
      <c r="AC7" s="27">
        <v>18891.709944410399</v>
      </c>
      <c r="AD7" s="27">
        <v>563.38777586181595</v>
      </c>
      <c r="AE7" s="27">
        <v>12112.2914536232</v>
      </c>
      <c r="AF7" s="27">
        <v>489.993809328054</v>
      </c>
      <c r="AG7" s="27">
        <v>12.7448485326904</v>
      </c>
      <c r="AH7" s="27">
        <v>925.18444591741604</v>
      </c>
      <c r="AI7" s="27">
        <v>925.18444591741604</v>
      </c>
      <c r="AJ7" s="27">
        <v>0</v>
      </c>
      <c r="AK7" s="27">
        <v>0</v>
      </c>
      <c r="AL7" s="27">
        <v>224.180221842398</v>
      </c>
      <c r="AM7" s="27">
        <v>0.64573412625744397</v>
      </c>
      <c r="AN7" s="27">
        <v>1.67357633416336</v>
      </c>
      <c r="AO7" s="27">
        <v>16.484502697751001</v>
      </c>
      <c r="AP7" s="27">
        <v>0.246345739724532</v>
      </c>
      <c r="AQ7" s="27">
        <v>0</v>
      </c>
      <c r="AR7" s="27">
        <v>0</v>
      </c>
      <c r="AS7" s="27">
        <v>22171.817460564602</v>
      </c>
      <c r="AT7" s="27">
        <v>2463.55606488586</v>
      </c>
      <c r="AU7" s="27">
        <v>24635.373525450501</v>
      </c>
      <c r="AV7" s="27">
        <v>1.42811952347823</v>
      </c>
      <c r="AW7" s="27">
        <v>760.48693948665402</v>
      </c>
      <c r="AX7" s="27">
        <v>4.1781509136063697</v>
      </c>
      <c r="AY7" s="27">
        <v>13395.497677994101</v>
      </c>
      <c r="AZ7" s="27">
        <v>5.4831716704090203</v>
      </c>
      <c r="BA7" s="27">
        <v>12.3315225125415</v>
      </c>
      <c r="BB7" s="27">
        <v>38.2728636500823</v>
      </c>
      <c r="BC7" s="27">
        <v>7.0353500365636297</v>
      </c>
      <c r="BD7" s="27">
        <v>0.101447871272121</v>
      </c>
      <c r="BE7" s="27">
        <v>1.71713452892188</v>
      </c>
      <c r="BF7" s="27">
        <v>534.588995700071</v>
      </c>
      <c r="BG7" s="27">
        <v>482.91354857561498</v>
      </c>
      <c r="BH7" s="27">
        <v>51.675447124456603</v>
      </c>
      <c r="BI7" s="27">
        <v>1.03323855773629E-2</v>
      </c>
      <c r="BJ7" s="27">
        <v>1.81826900841613E-3</v>
      </c>
      <c r="BK7" s="27">
        <v>36.251079725304102</v>
      </c>
      <c r="BL7" s="27">
        <v>1.2386586859350599E-2</v>
      </c>
      <c r="BM7" s="27">
        <v>82.088398532603506</v>
      </c>
      <c r="BN7" s="27">
        <v>20.0258814684986</v>
      </c>
      <c r="BO7" s="27">
        <v>10.723288792583601</v>
      </c>
      <c r="BP7" s="27">
        <v>205.888861645199</v>
      </c>
      <c r="BQ7" s="27">
        <v>6576.8464598417304</v>
      </c>
      <c r="BR7" s="27">
        <v>11.657440856275199</v>
      </c>
      <c r="BS7" s="27">
        <v>43.003674252770999</v>
      </c>
      <c r="BT7" s="27">
        <v>4.13074487753744</v>
      </c>
      <c r="BU7" s="27">
        <v>515.45737178987599</v>
      </c>
      <c r="BV7" s="27">
        <v>7253.5491087842702</v>
      </c>
      <c r="BW7" s="27">
        <v>0.20249086812502401</v>
      </c>
      <c r="BX7" s="27">
        <v>0.90516843911307698</v>
      </c>
      <c r="BY7" s="27">
        <v>283.40567689351502</v>
      </c>
      <c r="BZ7" s="27">
        <v>219.122933126172</v>
      </c>
      <c r="CA7" s="27">
        <v>24008.3621740659</v>
      </c>
      <c r="CB7" s="27">
        <v>203.72406727781799</v>
      </c>
      <c r="CD7" s="24">
        <f t="shared" si="0"/>
        <v>2.7349626113968616E-3</v>
      </c>
      <c r="CE7" s="24">
        <f t="shared" si="1"/>
        <v>0</v>
      </c>
      <c r="CF7" s="24">
        <f t="shared" si="2"/>
        <v>2.7432406284265969E-3</v>
      </c>
      <c r="CG7" s="24">
        <f t="shared" si="3"/>
        <v>2.5859214876103268E-3</v>
      </c>
      <c r="CH7" s="24">
        <f t="shared" si="4"/>
        <v>2.7373884100608229E-3</v>
      </c>
      <c r="CI7" s="24">
        <f t="shared" si="5"/>
        <v>2.7441943971753683E-3</v>
      </c>
      <c r="CJ7" s="24">
        <f t="shared" si="6"/>
        <v>2.7390216407921211E-3</v>
      </c>
      <c r="CK7" s="77">
        <f t="shared" si="7"/>
        <v>-0.33117991655220191</v>
      </c>
      <c r="CL7" s="77">
        <f t="shared" si="8"/>
        <v>-0.47180883778944632</v>
      </c>
      <c r="CM7" s="24">
        <f t="shared" si="9"/>
        <v>0</v>
      </c>
      <c r="CN7" s="77">
        <f t="shared" si="10"/>
        <v>-2.6441638053746792E-2</v>
      </c>
      <c r="CO7" s="24">
        <f t="shared" si="11"/>
        <v>0</v>
      </c>
      <c r="CP7" s="77">
        <f t="shared" si="12"/>
        <v>-0.97874903730803542</v>
      </c>
      <c r="CQ7" s="86">
        <f t="shared" si="14"/>
        <v>2.7417280679975452E-3</v>
      </c>
      <c r="CR7" s="86">
        <f t="shared" si="15"/>
        <v>2.7367218736991405E-3</v>
      </c>
      <c r="CS7" s="77">
        <f t="shared" si="13"/>
        <v>-0.88745349293421794</v>
      </c>
    </row>
    <row r="8" spans="1:97" x14ac:dyDescent="0.3">
      <c r="A8" s="29" t="s">
        <v>6</v>
      </c>
      <c r="B8" s="27">
        <v>123.10982066</v>
      </c>
      <c r="C8" s="27">
        <v>2.3659200000000001E-3</v>
      </c>
      <c r="D8" s="27">
        <v>214.46028554</v>
      </c>
      <c r="E8" s="27">
        <v>15.662714536999999</v>
      </c>
      <c r="F8" s="27">
        <v>15.662714536999999</v>
      </c>
      <c r="G8" s="27">
        <v>2.5305460427000002</v>
      </c>
      <c r="H8" s="27">
        <v>85.590113759000005</v>
      </c>
      <c r="I8" s="53">
        <v>7.3112737499999997E-2</v>
      </c>
      <c r="J8" s="53">
        <v>2.0693574999999999E-2</v>
      </c>
      <c r="K8" s="27"/>
      <c r="L8" s="53">
        <v>1.25096502</v>
      </c>
      <c r="M8" s="27"/>
      <c r="N8" s="53">
        <v>1.7725810000000001E-3</v>
      </c>
      <c r="O8" s="27">
        <v>1.44758805E-2</v>
      </c>
      <c r="P8" s="27">
        <v>9.2181350000000001E-4</v>
      </c>
      <c r="Q8" s="53">
        <v>2.2646472999999999E-3</v>
      </c>
      <c r="R8" s="27"/>
      <c r="S8" s="29" t="s">
        <v>6</v>
      </c>
      <c r="T8" s="27">
        <v>2.90914019734267E-2</v>
      </c>
      <c r="U8" s="100">
        <v>1.4515965860904799E-2</v>
      </c>
      <c r="V8" s="27">
        <v>0.14342849934478999</v>
      </c>
      <c r="W8" s="27">
        <v>0.14228165368569601</v>
      </c>
      <c r="X8" s="27">
        <v>8.3514792443658295E-2</v>
      </c>
      <c r="Y8" s="27">
        <v>8.9712937749202695</v>
      </c>
      <c r="Z8" s="100">
        <v>9.2433429355659902E-4</v>
      </c>
      <c r="AA8" s="100">
        <v>332.08480188850501</v>
      </c>
      <c r="AB8" s="27">
        <v>0</v>
      </c>
      <c r="AC8" s="27">
        <v>123.443423916841</v>
      </c>
      <c r="AD8" s="27">
        <v>2.6953704209745801</v>
      </c>
      <c r="AE8" s="27">
        <v>59.064728416246503</v>
      </c>
      <c r="AF8" s="27">
        <v>1.3573721228020099</v>
      </c>
      <c r="AG8" s="27">
        <v>2.97599743051358E-2</v>
      </c>
      <c r="AH8" s="27">
        <v>7.9154071274738902</v>
      </c>
      <c r="AI8" s="27">
        <v>7.9154071274738902</v>
      </c>
      <c r="AJ8" s="27">
        <v>0</v>
      </c>
      <c r="AK8" s="27">
        <v>0</v>
      </c>
      <c r="AL8" s="27">
        <v>1.3386623698401801</v>
      </c>
      <c r="AM8" s="27">
        <v>7.9153645690238899E-3</v>
      </c>
      <c r="AN8" s="27">
        <v>1.9015414518070699E-2</v>
      </c>
      <c r="AO8" s="27">
        <v>2.7705989227152301E-2</v>
      </c>
      <c r="AP8" s="27">
        <v>3.56125188849649E-3</v>
      </c>
      <c r="AQ8" s="27">
        <v>2.3729615238347098E-3</v>
      </c>
      <c r="AR8" s="27">
        <v>0</v>
      </c>
      <c r="AS8" s="27">
        <v>193.54419825217499</v>
      </c>
      <c r="AT8" s="27">
        <v>21.5048622968853</v>
      </c>
      <c r="AU8" s="27">
        <v>215.04906054905999</v>
      </c>
      <c r="AV8" s="27">
        <v>7.5202111234835599E-3</v>
      </c>
      <c r="AW8" s="27">
        <v>7.8559836064397199</v>
      </c>
      <c r="AX8" s="27">
        <v>0.122264482933469</v>
      </c>
      <c r="AY8" s="27">
        <v>31.7196939136361</v>
      </c>
      <c r="AZ8" s="27">
        <v>0.16541641013685099</v>
      </c>
      <c r="BA8" s="27">
        <v>0.431523497191862</v>
      </c>
      <c r="BB8" s="27">
        <v>1.0452401500245201</v>
      </c>
      <c r="BC8" s="27">
        <v>0.24453119892855299</v>
      </c>
      <c r="BD8" s="27">
        <v>0</v>
      </c>
      <c r="BE8" s="27">
        <v>5.75364401417571E-2</v>
      </c>
      <c r="BF8" s="27">
        <v>15.7053826047939</v>
      </c>
      <c r="BG8" s="27">
        <v>15.7053826047939</v>
      </c>
      <c r="BH8" s="27">
        <v>0</v>
      </c>
      <c r="BI8" s="27">
        <v>0</v>
      </c>
      <c r="BJ8" s="27">
        <v>0</v>
      </c>
      <c r="BK8" s="27">
        <v>0.886836679729049</v>
      </c>
      <c r="BL8" s="27">
        <v>0</v>
      </c>
      <c r="BM8" s="27">
        <v>2.8050553158396601</v>
      </c>
      <c r="BN8" s="27">
        <v>0.69762776853673603</v>
      </c>
      <c r="BO8" s="27">
        <v>0.373986766646274</v>
      </c>
      <c r="BP8" s="27">
        <v>7.0126156021098103</v>
      </c>
      <c r="BQ8" s="27">
        <v>15.193052007298901</v>
      </c>
      <c r="BR8" s="27">
        <v>0.38117878227704199</v>
      </c>
      <c r="BS8" s="27">
        <v>1.4815695102983399</v>
      </c>
      <c r="BT8" s="27">
        <v>0</v>
      </c>
      <c r="BU8" s="27">
        <v>2.5373705316556201</v>
      </c>
      <c r="BV8" s="27">
        <v>10.6229317423872</v>
      </c>
      <c r="BW8" s="27">
        <v>0</v>
      </c>
      <c r="BX8" s="27">
        <v>1.3070386415627199E-2</v>
      </c>
      <c r="BY8" s="27">
        <v>3.2216908373109998</v>
      </c>
      <c r="BZ8" s="27">
        <v>3.5100374105586201</v>
      </c>
      <c r="CA8" s="27">
        <v>85.825409671676994</v>
      </c>
      <c r="CB8" s="27">
        <v>1.86129044831236</v>
      </c>
      <c r="CD8" s="24">
        <f t="shared" si="0"/>
        <v>2.7098021510593749E-3</v>
      </c>
      <c r="CE8" s="24">
        <f t="shared" si="1"/>
        <v>2.9762307409843592E-3</v>
      </c>
      <c r="CF8" s="24">
        <f t="shared" si="2"/>
        <v>2.7453801414909118E-3</v>
      </c>
      <c r="CG8" s="24">
        <f t="shared" si="3"/>
        <v>2.724180900641865E-3</v>
      </c>
      <c r="CH8" s="24">
        <f t="shared" si="4"/>
        <v>2.724180900641865E-3</v>
      </c>
      <c r="CI8" s="24">
        <f t="shared" si="5"/>
        <v>2.6968444124171927E-3</v>
      </c>
      <c r="CJ8" s="24">
        <f t="shared" si="6"/>
        <v>2.7491015298743773E-3</v>
      </c>
      <c r="CK8" s="77">
        <f t="shared" si="7"/>
        <v>0.9460583552311389</v>
      </c>
      <c r="CL8" s="77">
        <f t="shared" si="8"/>
        <v>432.53039650810797</v>
      </c>
      <c r="CM8" s="24">
        <f t="shared" si="9"/>
        <v>0</v>
      </c>
      <c r="CN8" s="77">
        <f t="shared" si="10"/>
        <v>5.3274408164297755</v>
      </c>
      <c r="CO8" s="24">
        <f t="shared" si="11"/>
        <v>0</v>
      </c>
      <c r="CP8" s="77">
        <f t="shared" si="12"/>
        <v>14.630309264937569</v>
      </c>
      <c r="CQ8" s="86">
        <f t="shared" si="14"/>
        <v>2.7691138307476058E-3</v>
      </c>
      <c r="CR8" s="86">
        <f t="shared" si="15"/>
        <v>2.7346025596273102E-3</v>
      </c>
      <c r="CS8" s="77">
        <f t="shared" si="13"/>
        <v>0.57254151165017619</v>
      </c>
    </row>
    <row r="9" spans="1:97" x14ac:dyDescent="0.3">
      <c r="A9" s="29" t="s">
        <v>7</v>
      </c>
      <c r="B9" s="27">
        <v>11.208818000000001</v>
      </c>
      <c r="C9" s="27"/>
      <c r="D9" s="27">
        <v>18.781860000000002</v>
      </c>
      <c r="E9" s="27">
        <v>5.926463</v>
      </c>
      <c r="F9" s="27">
        <v>5.926463</v>
      </c>
      <c r="G9" s="27">
        <v>1.3436999999999999E-2</v>
      </c>
      <c r="H9" s="27">
        <v>5.4965400000000004</v>
      </c>
      <c r="I9" s="53">
        <v>0.40132200000000001</v>
      </c>
      <c r="J9" s="53">
        <v>5.3945279999999998E-2</v>
      </c>
      <c r="K9" s="27"/>
      <c r="L9" s="53">
        <v>2.6006040000000001</v>
      </c>
      <c r="M9" s="27"/>
      <c r="N9" s="53">
        <v>0.17098640000000001</v>
      </c>
      <c r="O9" s="27">
        <v>0.26769310000000002</v>
      </c>
      <c r="P9" s="27">
        <v>2.596103E-2</v>
      </c>
      <c r="Q9" s="53">
        <v>3.0028699999999999E-3</v>
      </c>
      <c r="R9" s="27"/>
      <c r="S9" s="29" t="s">
        <v>7</v>
      </c>
      <c r="T9" s="27">
        <v>0</v>
      </c>
      <c r="U9" s="100">
        <v>0.26842509947419801</v>
      </c>
      <c r="V9" s="27">
        <v>1.77603965275882E-2</v>
      </c>
      <c r="W9" s="27">
        <v>1.77603965275882E-2</v>
      </c>
      <c r="X9" s="27">
        <v>7.1581034441706801E-3</v>
      </c>
      <c r="Y9" s="27">
        <v>6.5107675105739699E-2</v>
      </c>
      <c r="Z9" s="100">
        <v>2.6032115132591401E-2</v>
      </c>
      <c r="AA9" s="100">
        <v>45.399361320789197</v>
      </c>
      <c r="AB9" s="27">
        <v>0</v>
      </c>
      <c r="AC9" s="27">
        <v>11.239503616131101</v>
      </c>
      <c r="AD9" s="27">
        <v>0.37295310144545901</v>
      </c>
      <c r="AE9" s="27">
        <v>8.2881292895913994</v>
      </c>
      <c r="AF9" s="27">
        <v>0.189436393370261</v>
      </c>
      <c r="AG9" s="27">
        <v>0</v>
      </c>
      <c r="AH9" s="27">
        <v>0.47952974174308199</v>
      </c>
      <c r="AI9" s="27">
        <v>0.47952974174308199</v>
      </c>
      <c r="AJ9" s="27">
        <v>0</v>
      </c>
      <c r="AK9" s="27">
        <v>0</v>
      </c>
      <c r="AL9" s="27">
        <v>0.18479091255477001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16.949856446039199</v>
      </c>
      <c r="AT9" s="27">
        <v>1.8833359414011499</v>
      </c>
      <c r="AU9" s="27">
        <v>18.833192387440299</v>
      </c>
      <c r="AV9" s="27">
        <v>0</v>
      </c>
      <c r="AW9" s="27">
        <v>0.71186396445047295</v>
      </c>
      <c r="AX9" s="27">
        <v>4.6262648522627202E-2</v>
      </c>
      <c r="AY9" s="27">
        <v>1.66054176398418</v>
      </c>
      <c r="AZ9" s="27">
        <v>6.2589697580978695E-2</v>
      </c>
      <c r="BA9" s="27">
        <v>0.163282593958231</v>
      </c>
      <c r="BB9" s="27">
        <v>0.39550318622993103</v>
      </c>
      <c r="BC9" s="27">
        <v>9.2525297045254501E-2</v>
      </c>
      <c r="BD9" s="27">
        <v>0</v>
      </c>
      <c r="BE9" s="27">
        <v>2.1770864597628899E-2</v>
      </c>
      <c r="BF9" s="27">
        <v>5.9427029282891803</v>
      </c>
      <c r="BG9" s="27">
        <v>5.9427029282891803</v>
      </c>
      <c r="BH9" s="27">
        <v>0</v>
      </c>
      <c r="BI9" s="27">
        <v>0</v>
      </c>
      <c r="BJ9" s="27">
        <v>0</v>
      </c>
      <c r="BK9" s="27">
        <v>0.33557090560360098</v>
      </c>
      <c r="BL9" s="27">
        <v>0</v>
      </c>
      <c r="BM9" s="27">
        <v>1.0613800294317099</v>
      </c>
      <c r="BN9" s="27">
        <v>0.26397141553266301</v>
      </c>
      <c r="BO9" s="27">
        <v>0.14151047867854799</v>
      </c>
      <c r="BP9" s="27">
        <v>2.6534898129929498</v>
      </c>
      <c r="BQ9" s="27">
        <v>1.7227638385026101</v>
      </c>
      <c r="BR9" s="27">
        <v>0.14423301178921599</v>
      </c>
      <c r="BS9" s="27">
        <v>0.56061298632583501</v>
      </c>
      <c r="BT9" s="27">
        <v>0</v>
      </c>
      <c r="BU9" s="27">
        <v>1.3473153987334299E-2</v>
      </c>
      <c r="BV9" s="27">
        <v>0.389192444068584</v>
      </c>
      <c r="BW9" s="27">
        <v>0</v>
      </c>
      <c r="BX9" s="27">
        <v>0</v>
      </c>
      <c r="BY9" s="27">
        <v>3.27825964992806E-2</v>
      </c>
      <c r="BZ9" s="27">
        <v>7.0386962694488501E-3</v>
      </c>
      <c r="CA9" s="27">
        <v>5.5115944377386796</v>
      </c>
      <c r="CB9" s="27">
        <v>5.97675298930204E-2</v>
      </c>
      <c r="CD9" s="24">
        <f t="shared" si="0"/>
        <v>2.7376317584155607E-3</v>
      </c>
      <c r="CE9" s="24">
        <f t="shared" si="1"/>
        <v>0</v>
      </c>
      <c r="CF9" s="24">
        <f t="shared" si="2"/>
        <v>2.7330832750482171E-3</v>
      </c>
      <c r="CG9" s="24">
        <f t="shared" si="3"/>
        <v>2.7402395474636905E-3</v>
      </c>
      <c r="CH9" s="24">
        <f t="shared" si="4"/>
        <v>2.7402395474636905E-3</v>
      </c>
      <c r="CI9" s="24">
        <f t="shared" si="5"/>
        <v>2.6906294064374461E-3</v>
      </c>
      <c r="CJ9" s="24">
        <f t="shared" si="6"/>
        <v>2.7388935109503806E-3</v>
      </c>
      <c r="CK9" s="77">
        <f t="shared" si="7"/>
        <v>-0.95574527056182268</v>
      </c>
      <c r="CL9" s="77">
        <f t="shared" si="8"/>
        <v>0.20692070011944882</v>
      </c>
      <c r="CM9" s="24">
        <f t="shared" si="9"/>
        <v>0</v>
      </c>
      <c r="CN9" s="77">
        <f t="shared" si="10"/>
        <v>-0.81560831955073443</v>
      </c>
      <c r="CO9" s="24">
        <f t="shared" si="11"/>
        <v>0</v>
      </c>
      <c r="CP9" s="77">
        <f t="shared" si="12"/>
        <v>-1</v>
      </c>
      <c r="CQ9" s="86">
        <f t="shared" si="14"/>
        <v>2.7344727010072257E-3</v>
      </c>
      <c r="CR9" s="86">
        <f t="shared" si="15"/>
        <v>2.7381476232415142E-3</v>
      </c>
      <c r="CS9" s="77">
        <f t="shared" si="13"/>
        <v>-1</v>
      </c>
    </row>
    <row r="10" spans="1:97" x14ac:dyDescent="0.3">
      <c r="B10" s="27"/>
      <c r="C10" s="27"/>
      <c r="D10" s="27"/>
      <c r="E10" s="27"/>
      <c r="F10" s="27"/>
      <c r="G10" s="27"/>
      <c r="H10" s="27"/>
      <c r="I10" s="53"/>
      <c r="J10" s="53"/>
      <c r="K10" s="27"/>
      <c r="L10" s="53"/>
      <c r="M10" s="27"/>
      <c r="N10" s="53"/>
      <c r="O10" s="27"/>
      <c r="P10" s="27"/>
      <c r="Q10" s="53"/>
      <c r="R10" s="27"/>
      <c r="AA10" s="100"/>
      <c r="CD10" s="24">
        <f t="shared" si="0"/>
        <v>0</v>
      </c>
      <c r="CE10" s="24">
        <f t="shared" si="1"/>
        <v>0</v>
      </c>
      <c r="CF10" s="24">
        <f t="shared" si="2"/>
        <v>0</v>
      </c>
      <c r="CG10" s="24">
        <f t="shared" si="3"/>
        <v>0</v>
      </c>
      <c r="CH10" s="24">
        <f t="shared" si="4"/>
        <v>0</v>
      </c>
      <c r="CI10" s="24">
        <f t="shared" si="5"/>
        <v>0</v>
      </c>
      <c r="CJ10" s="24">
        <f t="shared" si="6"/>
        <v>0</v>
      </c>
      <c r="CK10" s="77">
        <f t="shared" si="7"/>
        <v>0</v>
      </c>
      <c r="CL10" s="77">
        <f t="shared" si="8"/>
        <v>0</v>
      </c>
      <c r="CM10" s="24">
        <f t="shared" si="9"/>
        <v>0</v>
      </c>
      <c r="CN10" s="77">
        <f t="shared" si="10"/>
        <v>0</v>
      </c>
      <c r="CO10" s="24">
        <f t="shared" si="11"/>
        <v>0</v>
      </c>
      <c r="CP10" s="77">
        <f t="shared" si="12"/>
        <v>0</v>
      </c>
      <c r="CQ10" s="86">
        <f t="shared" si="14"/>
        <v>0</v>
      </c>
      <c r="CR10" s="86">
        <f t="shared" si="15"/>
        <v>0</v>
      </c>
      <c r="CS10" s="77">
        <f t="shared" si="13"/>
        <v>0</v>
      </c>
    </row>
    <row r="11" spans="1:97" x14ac:dyDescent="0.3">
      <c r="A11" s="29" t="s">
        <v>9</v>
      </c>
      <c r="B11" s="27">
        <v>1236.543606</v>
      </c>
      <c r="C11" s="27"/>
      <c r="D11" s="27">
        <v>6432.1168260000004</v>
      </c>
      <c r="E11" s="27">
        <v>96.723801522000002</v>
      </c>
      <c r="F11" s="27">
        <v>95.140952897000005</v>
      </c>
      <c r="G11" s="27">
        <v>1526.8720149999999</v>
      </c>
      <c r="H11" s="27">
        <v>638.01225799999997</v>
      </c>
      <c r="I11" s="53">
        <v>22.534597365</v>
      </c>
      <c r="J11" s="53">
        <v>3.7903268815</v>
      </c>
      <c r="K11" s="27"/>
      <c r="L11" s="53">
        <v>120.98699227</v>
      </c>
      <c r="M11" s="27"/>
      <c r="N11" s="53">
        <v>8.5827062894000008</v>
      </c>
      <c r="O11" s="27">
        <v>16.390345128</v>
      </c>
      <c r="P11" s="27">
        <v>1.5604994963000001</v>
      </c>
      <c r="Q11" s="53">
        <v>0.23583041830000001</v>
      </c>
      <c r="R11" s="27"/>
      <c r="S11" s="29" t="s">
        <v>9</v>
      </c>
      <c r="T11" s="27">
        <v>5.57958788086221E-3</v>
      </c>
      <c r="U11" s="100">
        <v>16.435394403571198</v>
      </c>
      <c r="V11" s="27">
        <v>1.5386529883359701</v>
      </c>
      <c r="W11" s="27">
        <v>1.5386529883359701</v>
      </c>
      <c r="X11" s="27">
        <v>0.52349397525028296</v>
      </c>
      <c r="Y11" s="27">
        <v>6.6867486784494803</v>
      </c>
      <c r="Z11" s="100">
        <v>1.5647873396362799</v>
      </c>
      <c r="AA11" s="100">
        <v>3446.1657922827198</v>
      </c>
      <c r="AB11" s="27">
        <v>0</v>
      </c>
      <c r="AC11" s="27">
        <v>1239.9309531087899</v>
      </c>
      <c r="AD11" s="27">
        <v>28.829589411797699</v>
      </c>
      <c r="AE11" s="27">
        <v>617.50567249370704</v>
      </c>
      <c r="AF11" s="27">
        <v>14.841159147861299</v>
      </c>
      <c r="AG11" s="27">
        <v>1.1838225721501099E-2</v>
      </c>
      <c r="AH11" s="27">
        <v>72.641377246506494</v>
      </c>
      <c r="AI11" s="27">
        <v>72.641377246506494</v>
      </c>
      <c r="AJ11" s="27">
        <v>0</v>
      </c>
      <c r="AK11" s="27">
        <v>0</v>
      </c>
      <c r="AL11" s="27">
        <v>13.754576228052599</v>
      </c>
      <c r="AM11" s="27">
        <v>7.7221792502080197E-6</v>
      </c>
      <c r="AN11" s="27">
        <v>6.1998684083179904E-3</v>
      </c>
      <c r="AO11" s="27">
        <v>1.8787130016920499E-2</v>
      </c>
      <c r="AP11" s="27">
        <v>2.2179288427388E-5</v>
      </c>
      <c r="AQ11" s="27">
        <v>0</v>
      </c>
      <c r="AR11" s="27">
        <v>0</v>
      </c>
      <c r="AS11" s="27">
        <v>5804.7540982392702</v>
      </c>
      <c r="AT11" s="27">
        <v>644.97141203613501</v>
      </c>
      <c r="AU11" s="27">
        <v>6449.7255102753998</v>
      </c>
      <c r="AV11" s="27">
        <v>3.2973363751605402E-4</v>
      </c>
      <c r="AW11" s="27">
        <v>52.940632892047503</v>
      </c>
      <c r="AX11" s="27">
        <v>0.74268638833313905</v>
      </c>
      <c r="AY11" s="27">
        <v>270.341240213145</v>
      </c>
      <c r="AZ11" s="27">
        <v>1.0048110037092699</v>
      </c>
      <c r="BA11" s="27">
        <v>2.6212414755534899</v>
      </c>
      <c r="BB11" s="27">
        <v>6.3493382937328198</v>
      </c>
      <c r="BC11" s="27">
        <v>1.4853699691904001</v>
      </c>
      <c r="BD11" s="27">
        <v>0</v>
      </c>
      <c r="BE11" s="27">
        <v>0.34950027579821102</v>
      </c>
      <c r="BF11" s="27">
        <v>96.988308803953501</v>
      </c>
      <c r="BG11" s="27">
        <v>95.401119730060103</v>
      </c>
      <c r="BH11" s="27">
        <v>1.58718907389341</v>
      </c>
      <c r="BI11" s="27">
        <v>0</v>
      </c>
      <c r="BJ11" s="27">
        <v>0</v>
      </c>
      <c r="BK11" s="27">
        <v>5.3870527235348904</v>
      </c>
      <c r="BL11" s="27">
        <v>0</v>
      </c>
      <c r="BM11" s="27">
        <v>17.039023890386201</v>
      </c>
      <c r="BN11" s="27">
        <v>4.2376791999426802</v>
      </c>
      <c r="BO11" s="27">
        <v>2.2717491746446301</v>
      </c>
      <c r="BP11" s="27">
        <v>42.597650148536303</v>
      </c>
      <c r="BQ11" s="27">
        <v>162.75334978374201</v>
      </c>
      <c r="BR11" s="27">
        <v>2.3154310796585098</v>
      </c>
      <c r="BS11" s="27">
        <v>8.9995861064722504</v>
      </c>
      <c r="BT11" s="27">
        <v>5.6724923802752301E-10</v>
      </c>
      <c r="BU11" s="27">
        <v>1531.51628684654</v>
      </c>
      <c r="BV11" s="27">
        <v>132.19338384084901</v>
      </c>
      <c r="BW11" s="27">
        <v>0</v>
      </c>
      <c r="BX11" s="27">
        <v>1.82089542807695E-4</v>
      </c>
      <c r="BY11" s="27">
        <v>4.1534705184790797</v>
      </c>
      <c r="BZ11" s="27">
        <v>8.1100057409452795</v>
      </c>
      <c r="CA11" s="27">
        <v>639.75846191239805</v>
      </c>
      <c r="CB11" s="27">
        <v>5.0731645258956997</v>
      </c>
      <c r="CD11" s="24">
        <f t="shared" si="0"/>
        <v>2.7393672915000957E-3</v>
      </c>
      <c r="CE11" s="24">
        <f t="shared" si="1"/>
        <v>0</v>
      </c>
      <c r="CF11" s="24">
        <f t="shared" si="2"/>
        <v>2.7376188511099896E-3</v>
      </c>
      <c r="CG11" s="24">
        <f t="shared" si="3"/>
        <v>2.7346659022012918E-3</v>
      </c>
      <c r="CH11" s="24">
        <f t="shared" si="4"/>
        <v>2.73454096409729E-3</v>
      </c>
      <c r="CI11" s="24">
        <f t="shared" si="5"/>
        <v>3.0416903322051199E-3</v>
      </c>
      <c r="CJ11" s="24">
        <f t="shared" si="6"/>
        <v>2.7369441425341284E-3</v>
      </c>
      <c r="CK11" s="77">
        <f t="shared" si="7"/>
        <v>-0.93172041357500557</v>
      </c>
      <c r="CL11" s="77">
        <f t="shared" si="8"/>
        <v>0.76416147934007161</v>
      </c>
      <c r="CM11" s="24">
        <f t="shared" si="9"/>
        <v>0</v>
      </c>
      <c r="CN11" s="77">
        <f t="shared" si="10"/>
        <v>-0.39959349444445452</v>
      </c>
      <c r="CO11" s="24">
        <f t="shared" si="11"/>
        <v>0</v>
      </c>
      <c r="CP11" s="77">
        <f t="shared" si="12"/>
        <v>-0.99781104824242628</v>
      </c>
      <c r="CQ11" s="86">
        <f t="shared" si="14"/>
        <v>2.7485251359496829E-3</v>
      </c>
      <c r="CR11" s="86">
        <f t="shared" si="15"/>
        <v>2.7477377252901908E-3</v>
      </c>
      <c r="CS11" s="77">
        <f t="shared" si="13"/>
        <v>-0.99990595238482272</v>
      </c>
    </row>
    <row r="12" spans="1:97" x14ac:dyDescent="0.3">
      <c r="A12" s="29" t="s">
        <v>10</v>
      </c>
      <c r="B12" s="27">
        <v>1255.5422000000001</v>
      </c>
      <c r="C12" s="27"/>
      <c r="D12" s="27">
        <v>4418.6368000000002</v>
      </c>
      <c r="E12" s="27">
        <v>114.0958</v>
      </c>
      <c r="F12" s="27">
        <v>114.0958</v>
      </c>
      <c r="G12" s="27">
        <v>4.2291999999999996</v>
      </c>
      <c r="H12" s="27">
        <v>559.17819999999995</v>
      </c>
      <c r="I12" s="53">
        <v>34.707495360999999</v>
      </c>
      <c r="J12" s="53">
        <v>8.7409054930999996</v>
      </c>
      <c r="K12" s="27"/>
      <c r="L12" s="53">
        <v>245.38872434999999</v>
      </c>
      <c r="M12" s="27"/>
      <c r="N12" s="53">
        <v>12.354919024999999</v>
      </c>
      <c r="O12" s="27">
        <v>33.772488821000003</v>
      </c>
      <c r="P12" s="27">
        <v>3.6503372716000002</v>
      </c>
      <c r="Q12" s="53">
        <v>0.40144382899999997</v>
      </c>
      <c r="R12" s="27"/>
      <c r="S12" s="29" t="s">
        <v>10</v>
      </c>
      <c r="T12" s="27">
        <v>1.39259457866698</v>
      </c>
      <c r="U12" s="100">
        <v>33.864854936996103</v>
      </c>
      <c r="V12" s="27">
        <v>1.70212920720807</v>
      </c>
      <c r="W12" s="27">
        <v>1.70212920720807</v>
      </c>
      <c r="X12" s="27">
        <v>0.68602011572921295</v>
      </c>
      <c r="Y12" s="27">
        <v>8.0492581898149602</v>
      </c>
      <c r="Z12" s="100">
        <v>3.6603439569892302</v>
      </c>
      <c r="AA12" s="100">
        <v>4378.2138528335699</v>
      </c>
      <c r="AB12" s="27">
        <v>0</v>
      </c>
      <c r="AC12" s="27">
        <v>1258.9808936435199</v>
      </c>
      <c r="AD12" s="27">
        <v>35.751529652512303</v>
      </c>
      <c r="AE12" s="27">
        <v>794.54827106312598</v>
      </c>
      <c r="AF12" s="27">
        <v>18.155887405652901</v>
      </c>
      <c r="AG12" s="27">
        <v>0</v>
      </c>
      <c r="AH12" s="27">
        <v>57.295158562700301</v>
      </c>
      <c r="AI12" s="27">
        <v>57.295158562700301</v>
      </c>
      <c r="AJ12" s="27">
        <v>0</v>
      </c>
      <c r="AK12" s="27">
        <v>0</v>
      </c>
      <c r="AL12" s="27">
        <v>17.713092708683401</v>
      </c>
      <c r="AM12" s="27">
        <v>0</v>
      </c>
      <c r="AN12" s="27">
        <v>5.7958645440565899E-2</v>
      </c>
      <c r="AO12" s="27">
        <v>0.69126968625803797</v>
      </c>
      <c r="AP12" s="27">
        <v>0</v>
      </c>
      <c r="AQ12" s="27">
        <v>0</v>
      </c>
      <c r="AR12" s="27">
        <v>0</v>
      </c>
      <c r="AS12" s="27">
        <v>3987.6632539779498</v>
      </c>
      <c r="AT12" s="27">
        <v>443.07356302187497</v>
      </c>
      <c r="AU12" s="27">
        <v>4430.7368169998199</v>
      </c>
      <c r="AV12" s="27">
        <v>0</v>
      </c>
      <c r="AW12" s="27">
        <v>68.942990042659105</v>
      </c>
      <c r="AX12" s="27">
        <v>0.89065127719263404</v>
      </c>
      <c r="AY12" s="27">
        <v>168.11073492111299</v>
      </c>
      <c r="AZ12" s="27">
        <v>1.2050063378472999</v>
      </c>
      <c r="BA12" s="27">
        <v>3.1434698986425098</v>
      </c>
      <c r="BB12" s="27">
        <v>7.6142230713691301</v>
      </c>
      <c r="BC12" s="27">
        <v>1.78131332605807</v>
      </c>
      <c r="BD12" s="27">
        <v>0</v>
      </c>
      <c r="BE12" s="27">
        <v>0.41913008868092</v>
      </c>
      <c r="BF12" s="27">
        <v>114.40816294052399</v>
      </c>
      <c r="BG12" s="27">
        <v>114.40816294052399</v>
      </c>
      <c r="BH12" s="27">
        <v>0</v>
      </c>
      <c r="BI12" s="27">
        <v>0</v>
      </c>
      <c r="BJ12" s="27">
        <v>0</v>
      </c>
      <c r="BK12" s="27">
        <v>6.4603390873967301</v>
      </c>
      <c r="BL12" s="27">
        <v>0</v>
      </c>
      <c r="BM12" s="27">
        <v>20.4338095151485</v>
      </c>
      <c r="BN12" s="27">
        <v>5.0819537569514299</v>
      </c>
      <c r="BO12" s="27">
        <v>2.7243608581491099</v>
      </c>
      <c r="BP12" s="27">
        <v>51.084500790907903</v>
      </c>
      <c r="BQ12" s="27">
        <v>166.43022352281</v>
      </c>
      <c r="BR12" s="27">
        <v>2.7767495300296998</v>
      </c>
      <c r="BS12" s="27">
        <v>10.792655402150601</v>
      </c>
      <c r="BT12" s="27">
        <v>0</v>
      </c>
      <c r="BU12" s="27">
        <v>4.2406812775784397</v>
      </c>
      <c r="BV12" s="27">
        <v>41.149647840632703</v>
      </c>
      <c r="BW12" s="27">
        <v>0</v>
      </c>
      <c r="BX12" s="27">
        <v>0</v>
      </c>
      <c r="BY12" s="27">
        <v>7.21814612043101</v>
      </c>
      <c r="BZ12" s="27">
        <v>2.3770258435886702</v>
      </c>
      <c r="CA12" s="27">
        <v>560.70951849953406</v>
      </c>
      <c r="CB12" s="27">
        <v>7.1405946820973796</v>
      </c>
      <c r="CD12" s="24">
        <f t="shared" si="0"/>
        <v>2.7388116811365277E-3</v>
      </c>
      <c r="CE12" s="24">
        <f t="shared" si="1"/>
        <v>0</v>
      </c>
      <c r="CF12" s="24">
        <f t="shared" si="2"/>
        <v>2.7384049759010907E-3</v>
      </c>
      <c r="CG12" s="24">
        <f t="shared" si="3"/>
        <v>2.7377251443435843E-3</v>
      </c>
      <c r="CH12" s="24">
        <f t="shared" si="4"/>
        <v>2.7377251443435843E-3</v>
      </c>
      <c r="CI12" s="24">
        <f t="shared" si="5"/>
        <v>2.7147634489832796E-3</v>
      </c>
      <c r="CJ12" s="24">
        <f t="shared" si="6"/>
        <v>2.7385160929630464E-3</v>
      </c>
      <c r="CK12" s="77">
        <f t="shared" si="7"/>
        <v>-0.9509578784206737</v>
      </c>
      <c r="CL12" s="77">
        <f t="shared" si="8"/>
        <v>-7.912764916987379E-2</v>
      </c>
      <c r="CM12" s="24">
        <f t="shared" si="9"/>
        <v>0</v>
      </c>
      <c r="CN12" s="77">
        <f t="shared" si="10"/>
        <v>-0.76651266795380646</v>
      </c>
      <c r="CO12" s="24">
        <f t="shared" si="11"/>
        <v>0</v>
      </c>
      <c r="CP12" s="77">
        <f t="shared" si="12"/>
        <v>-0.9440490314133777</v>
      </c>
      <c r="CQ12" s="86">
        <f t="shared" si="14"/>
        <v>2.7349514122472969E-3</v>
      </c>
      <c r="CR12" s="86">
        <f t="shared" si="15"/>
        <v>2.7413043356522256E-3</v>
      </c>
      <c r="CS12" s="77">
        <f t="shared" si="13"/>
        <v>-1</v>
      </c>
    </row>
    <row r="13" spans="1:97" x14ac:dyDescent="0.3">
      <c r="A13" s="29" t="s">
        <v>12</v>
      </c>
      <c r="B13" s="27">
        <v>494.32044810000002</v>
      </c>
      <c r="C13" s="27"/>
      <c r="D13" s="27">
        <v>1090.6916000000001</v>
      </c>
      <c r="E13" s="27">
        <v>14.40141702</v>
      </c>
      <c r="F13" s="27">
        <v>14.40141702</v>
      </c>
      <c r="G13" s="27">
        <v>6.4609732900000001</v>
      </c>
      <c r="H13" s="27">
        <v>30.156970900000001</v>
      </c>
      <c r="I13" s="53">
        <v>5.7516319400000002E-2</v>
      </c>
      <c r="J13" s="53">
        <v>1.3933111600000001E-2</v>
      </c>
      <c r="K13" s="27"/>
      <c r="L13" s="53">
        <v>0.4073344391</v>
      </c>
      <c r="M13" s="27"/>
      <c r="N13" s="53">
        <v>1.83351187E-2</v>
      </c>
      <c r="O13" s="27">
        <v>5.6788261299999997E-2</v>
      </c>
      <c r="P13" s="27">
        <v>5.9111136999999998E-3</v>
      </c>
      <c r="Q13" s="53">
        <v>7.0583379999999995E-4</v>
      </c>
      <c r="R13" s="27"/>
      <c r="S13" s="29" t="s">
        <v>12</v>
      </c>
      <c r="T13" s="27">
        <v>0</v>
      </c>
      <c r="U13" s="100">
        <v>5.6944142794215002E-2</v>
      </c>
      <c r="V13" s="27">
        <v>6.9611877584202106E-2</v>
      </c>
      <c r="W13" s="27">
        <v>6.9611877584202106E-2</v>
      </c>
      <c r="X13" s="27">
        <v>2.8056102949618598E-2</v>
      </c>
      <c r="Y13" s="27">
        <v>0.25519889133813101</v>
      </c>
      <c r="Z13" s="100">
        <v>5.9273482919195803E-3</v>
      </c>
      <c r="AA13" s="100">
        <v>198.09828874617901</v>
      </c>
      <c r="AB13" s="27">
        <v>0</v>
      </c>
      <c r="AC13" s="27">
        <v>495.66095699554</v>
      </c>
      <c r="AD13" s="27">
        <v>1.4618215057725701</v>
      </c>
      <c r="AE13" s="27">
        <v>32.485653900868101</v>
      </c>
      <c r="AF13" s="27">
        <v>0.74251958723094402</v>
      </c>
      <c r="AG13" s="27">
        <v>0</v>
      </c>
      <c r="AH13" s="27">
        <v>10.516282296914</v>
      </c>
      <c r="AI13" s="27">
        <v>10.516282296914</v>
      </c>
      <c r="AJ13" s="27">
        <v>0</v>
      </c>
      <c r="AK13" s="27">
        <v>0</v>
      </c>
      <c r="AL13" s="27">
        <v>0.72430009640584803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984.31243730881602</v>
      </c>
      <c r="AT13" s="27">
        <v>109.367217310692</v>
      </c>
      <c r="AU13" s="27">
        <v>1093.6796546195001</v>
      </c>
      <c r="AV13" s="27">
        <v>0</v>
      </c>
      <c r="AW13" s="27">
        <v>2.7902046261181499</v>
      </c>
      <c r="AX13" s="27">
        <v>0.112419824291627</v>
      </c>
      <c r="AY13" s="27">
        <v>6.50852091127169</v>
      </c>
      <c r="AZ13" s="27">
        <v>0.15209643821271199</v>
      </c>
      <c r="BA13" s="27">
        <v>0.39677260095790701</v>
      </c>
      <c r="BB13" s="27">
        <v>0.96107581584792301</v>
      </c>
      <c r="BC13" s="27">
        <v>0.22483858209736701</v>
      </c>
      <c r="BD13" s="27">
        <v>0</v>
      </c>
      <c r="BE13" s="27">
        <v>5.2903340663701302E-2</v>
      </c>
      <c r="BF13" s="27">
        <v>14.440746363531099</v>
      </c>
      <c r="BG13" s="27">
        <v>14.440746363531099</v>
      </c>
      <c r="BH13" s="27">
        <v>0</v>
      </c>
      <c r="BI13" s="27">
        <v>0</v>
      </c>
      <c r="BJ13" s="27">
        <v>0</v>
      </c>
      <c r="BK13" s="27">
        <v>0.81543174655665396</v>
      </c>
      <c r="BL13" s="27">
        <v>0</v>
      </c>
      <c r="BM13" s="27">
        <v>2.57918450040509</v>
      </c>
      <c r="BN13" s="27">
        <v>0.64145222529032098</v>
      </c>
      <c r="BO13" s="27">
        <v>0.34387161714534398</v>
      </c>
      <c r="BP13" s="27">
        <v>6.4479398799582999</v>
      </c>
      <c r="BQ13" s="27">
        <v>6.7524474868161599</v>
      </c>
      <c r="BR13" s="27">
        <v>0.35048503557708699</v>
      </c>
      <c r="BS13" s="27">
        <v>1.3622747565270601</v>
      </c>
      <c r="BT13" s="27">
        <v>0</v>
      </c>
      <c r="BU13" s="27">
        <v>6.47847272607022</v>
      </c>
      <c r="BV13" s="27">
        <v>1.52544541829956</v>
      </c>
      <c r="BW13" s="27">
        <v>0</v>
      </c>
      <c r="BX13" s="27">
        <v>0</v>
      </c>
      <c r="BY13" s="27">
        <v>0.12849250160106501</v>
      </c>
      <c r="BZ13" s="27">
        <v>2.7590032564704901E-2</v>
      </c>
      <c r="CA13" s="27">
        <v>30.239753710654401</v>
      </c>
      <c r="CB13" s="27">
        <v>0.23426406002191399</v>
      </c>
      <c r="CD13" s="24">
        <f t="shared" si="0"/>
        <v>2.7118216547432831E-3</v>
      </c>
      <c r="CE13" s="24">
        <f t="shared" si="1"/>
        <v>0</v>
      </c>
      <c r="CF13" s="24">
        <f t="shared" si="2"/>
        <v>2.7395962520477485E-3</v>
      </c>
      <c r="CG13" s="24">
        <f t="shared" si="3"/>
        <v>2.7309356764324204E-3</v>
      </c>
      <c r="CH13" s="24">
        <f t="shared" si="4"/>
        <v>2.7309356764324204E-3</v>
      </c>
      <c r="CI13" s="24">
        <f t="shared" si="5"/>
        <v>2.7084829614300826E-3</v>
      </c>
      <c r="CJ13" s="24">
        <f t="shared" si="6"/>
        <v>2.745063850374986E-3</v>
      </c>
      <c r="CK13" s="77">
        <f t="shared" si="7"/>
        <v>0.21029784781746838</v>
      </c>
      <c r="CL13" s="77">
        <f t="shared" si="8"/>
        <v>17.316001383218016</v>
      </c>
      <c r="CM13" s="24">
        <f t="shared" si="9"/>
        <v>0</v>
      </c>
      <c r="CN13" s="77">
        <f t="shared" si="10"/>
        <v>24.817316896036548</v>
      </c>
      <c r="CO13" s="24">
        <f t="shared" si="11"/>
        <v>0</v>
      </c>
      <c r="CP13" s="77">
        <f t="shared" si="12"/>
        <v>-1</v>
      </c>
      <c r="CQ13" s="86">
        <f t="shared" si="14"/>
        <v>2.7449597970876038E-3</v>
      </c>
      <c r="CR13" s="86">
        <f t="shared" si="15"/>
        <v>2.746452317366282E-3</v>
      </c>
      <c r="CS13" s="77">
        <f t="shared" si="13"/>
        <v>-1</v>
      </c>
    </row>
    <row r="14" spans="1:97" x14ac:dyDescent="0.3">
      <c r="A14" s="29" t="s">
        <v>13</v>
      </c>
      <c r="B14" s="27">
        <v>2526.0994500000002</v>
      </c>
      <c r="C14" s="27">
        <v>8.0528110000000002</v>
      </c>
      <c r="D14" s="27">
        <v>8620.2078660000006</v>
      </c>
      <c r="E14" s="27">
        <v>175.35939999999999</v>
      </c>
      <c r="F14" s="27">
        <v>174.92248076000001</v>
      </c>
      <c r="G14" s="27">
        <v>128.66842700000001</v>
      </c>
      <c r="H14" s="27">
        <v>1348.1063019999999</v>
      </c>
      <c r="I14" s="53">
        <v>14.576111158</v>
      </c>
      <c r="J14" s="53">
        <v>1.4000742185999999</v>
      </c>
      <c r="K14" s="27"/>
      <c r="L14" s="53">
        <v>94.261228766000002</v>
      </c>
      <c r="M14" s="27"/>
      <c r="N14" s="53">
        <v>4.8262889400000004</v>
      </c>
      <c r="O14" s="27">
        <v>9.8104867183</v>
      </c>
      <c r="P14" s="27">
        <v>0.70523367950000004</v>
      </c>
      <c r="Q14" s="53">
        <v>0.1356206579</v>
      </c>
      <c r="R14" s="27"/>
      <c r="S14" s="29" t="s">
        <v>13</v>
      </c>
      <c r="T14" s="27">
        <v>7.0440020417652904E-2</v>
      </c>
      <c r="U14" s="100">
        <v>9.8372493826666894</v>
      </c>
      <c r="V14" s="27">
        <v>1.73690216157362</v>
      </c>
      <c r="W14" s="27">
        <v>1.73412684060038</v>
      </c>
      <c r="X14" s="27">
        <v>0.77424565889014296</v>
      </c>
      <c r="Y14" s="27">
        <v>20.080877409398699</v>
      </c>
      <c r="Z14" s="100">
        <v>0.70716839786572605</v>
      </c>
      <c r="AA14" s="100">
        <v>4704.2591867828396</v>
      </c>
      <c r="AB14" s="27">
        <v>0</v>
      </c>
      <c r="AC14" s="27">
        <v>2532.5404992476701</v>
      </c>
      <c r="AD14" s="27">
        <v>36.175715777325998</v>
      </c>
      <c r="AE14" s="27">
        <v>857.377320681681</v>
      </c>
      <c r="AF14" s="27">
        <v>17.731577636079798</v>
      </c>
      <c r="AG14" s="27">
        <v>1.90707331498512</v>
      </c>
      <c r="AH14" s="27">
        <v>73.537034203922502</v>
      </c>
      <c r="AI14" s="27">
        <v>73.537034203922502</v>
      </c>
      <c r="AJ14" s="27">
        <v>0</v>
      </c>
      <c r="AK14" s="27">
        <v>0</v>
      </c>
      <c r="AL14" s="27">
        <v>25.9635982310642</v>
      </c>
      <c r="AM14" s="27">
        <v>3.49215187455316E-2</v>
      </c>
      <c r="AN14" s="27">
        <v>4.6045940660086403E-2</v>
      </c>
      <c r="AO14" s="27">
        <v>1.0767858531024901</v>
      </c>
      <c r="AP14" s="27">
        <v>8.6237013103092394E-3</v>
      </c>
      <c r="AQ14" s="27">
        <v>8.0751477367901803</v>
      </c>
      <c r="AR14" s="27">
        <v>0</v>
      </c>
      <c r="AS14" s="27">
        <v>7779.2612454884002</v>
      </c>
      <c r="AT14" s="27">
        <v>864.36142893103101</v>
      </c>
      <c r="AU14" s="27">
        <v>8643.6226744194391</v>
      </c>
      <c r="AV14" s="27">
        <v>9.5145288551951507E-2</v>
      </c>
      <c r="AW14" s="27">
        <v>73.0618643998572</v>
      </c>
      <c r="AX14" s="27">
        <v>1.82500119710974</v>
      </c>
      <c r="AY14" s="27">
        <v>710.41361707722797</v>
      </c>
      <c r="AZ14" s="27">
        <v>2.27984533959446</v>
      </c>
      <c r="BA14" s="27">
        <v>4.3647075912851196</v>
      </c>
      <c r="BB14" s="27">
        <v>10.6454135098133</v>
      </c>
      <c r="BC14" s="27">
        <v>2.4596026302242602</v>
      </c>
      <c r="BD14" s="27">
        <v>5.8867397939780602E-2</v>
      </c>
      <c r="BE14" s="27">
        <v>0.62722987516327999</v>
      </c>
      <c r="BF14" s="27">
        <v>175.829290340223</v>
      </c>
      <c r="BG14" s="27">
        <v>175.39132433637599</v>
      </c>
      <c r="BH14" s="27">
        <v>0.43796600384706402</v>
      </c>
      <c r="BI14" s="27">
        <v>9.9817203767699E-5</v>
      </c>
      <c r="BJ14" s="27">
        <v>5.6881826749780899E-5</v>
      </c>
      <c r="BK14" s="27">
        <v>15.4541228207035</v>
      </c>
      <c r="BL14" s="27">
        <v>9.7552527874689003E-4</v>
      </c>
      <c r="BM14" s="27">
        <v>29.4978669746524</v>
      </c>
      <c r="BN14" s="27">
        <v>6.99623087606167</v>
      </c>
      <c r="BO14" s="27">
        <v>3.7552681698881698</v>
      </c>
      <c r="BP14" s="27">
        <v>73.748471088035899</v>
      </c>
      <c r="BQ14" s="27">
        <v>319.40597294273198</v>
      </c>
      <c r="BR14" s="27">
        <v>4.4402098599513904</v>
      </c>
      <c r="BS14" s="27">
        <v>15.1009904079101</v>
      </c>
      <c r="BT14" s="27">
        <v>4.1363643737336</v>
      </c>
      <c r="BU14" s="27">
        <v>129.020313634991</v>
      </c>
      <c r="BV14" s="27">
        <v>354.27061175409102</v>
      </c>
      <c r="BW14" s="27">
        <v>0</v>
      </c>
      <c r="BX14" s="27">
        <v>3.8647979209663702E-2</v>
      </c>
      <c r="BY14" s="27">
        <v>23.6059246230088</v>
      </c>
      <c r="BZ14" s="27">
        <v>36.927969766027303</v>
      </c>
      <c r="CA14" s="27">
        <v>1351.6726788505</v>
      </c>
      <c r="CB14" s="27">
        <v>14.866949595123801</v>
      </c>
      <c r="CD14" s="24">
        <f t="shared" si="0"/>
        <v>2.5498003444282369E-3</v>
      </c>
      <c r="CE14" s="24">
        <f t="shared" si="1"/>
        <v>2.7737813280580051E-3</v>
      </c>
      <c r="CF14" s="24">
        <f t="shared" si="2"/>
        <v>2.7162695822906605E-3</v>
      </c>
      <c r="CG14" s="24">
        <f t="shared" si="3"/>
        <v>2.6795845573319883E-3</v>
      </c>
      <c r="CH14" s="24">
        <f t="shared" si="4"/>
        <v>2.6802934324905016E-3</v>
      </c>
      <c r="CI14" s="24">
        <f t="shared" si="5"/>
        <v>2.7348328039402386E-3</v>
      </c>
      <c r="CJ14" s="24">
        <f t="shared" si="6"/>
        <v>2.6454715367839679E-3</v>
      </c>
      <c r="CK14" s="77">
        <f t="shared" si="7"/>
        <v>-0.88102952688799874</v>
      </c>
      <c r="CL14" s="77">
        <f t="shared" si="8"/>
        <v>13.342723508956913</v>
      </c>
      <c r="CM14" s="24">
        <f t="shared" si="9"/>
        <v>0</v>
      </c>
      <c r="CN14" s="77">
        <f t="shared" si="10"/>
        <v>-0.21985915984104709</v>
      </c>
      <c r="CO14" s="24">
        <f t="shared" si="11"/>
        <v>0</v>
      </c>
      <c r="CP14" s="77">
        <f t="shared" si="12"/>
        <v>-0.776891548249805</v>
      </c>
      <c r="CQ14" s="86">
        <f t="shared" si="14"/>
        <v>2.7279649965549248E-3</v>
      </c>
      <c r="CR14" s="86">
        <f t="shared" si="15"/>
        <v>2.7433720509458552E-3</v>
      </c>
      <c r="CS14" s="77">
        <f t="shared" si="13"/>
        <v>-0.93641306977976813</v>
      </c>
    </row>
    <row r="15" spans="1:97" x14ac:dyDescent="0.3">
      <c r="A15" s="29" t="s">
        <v>14</v>
      </c>
      <c r="B15" s="27">
        <v>1315.5882208</v>
      </c>
      <c r="C15" s="27">
        <v>0.79733390000000004</v>
      </c>
      <c r="D15" s="27">
        <v>5147.9515181999996</v>
      </c>
      <c r="E15" s="27">
        <v>62.780468470000002</v>
      </c>
      <c r="F15" s="27">
        <v>62.516013469999997</v>
      </c>
      <c r="G15" s="27">
        <v>87.074062740000002</v>
      </c>
      <c r="H15" s="27">
        <v>352.84434299999998</v>
      </c>
      <c r="I15" s="53">
        <v>16.358868936</v>
      </c>
      <c r="J15" s="53">
        <v>3.9502778345</v>
      </c>
      <c r="K15" s="27"/>
      <c r="L15" s="53">
        <v>114.07245666</v>
      </c>
      <c r="M15" s="27"/>
      <c r="N15" s="53">
        <v>5.8757159840000002</v>
      </c>
      <c r="O15" s="27">
        <v>15.500038468</v>
      </c>
      <c r="P15" s="27">
        <v>1.6598420468999999</v>
      </c>
      <c r="Q15" s="53">
        <v>0.1815233607</v>
      </c>
      <c r="R15" s="27"/>
      <c r="S15" s="29" t="s">
        <v>14</v>
      </c>
      <c r="T15" s="27">
        <v>3.0718998058830598E-3</v>
      </c>
      <c r="U15" s="100">
        <v>15.5426370242457</v>
      </c>
      <c r="V15" s="27">
        <v>0.92428694361429198</v>
      </c>
      <c r="W15" s="27">
        <v>0.924166088319198</v>
      </c>
      <c r="X15" s="27">
        <v>0.33020594176821699</v>
      </c>
      <c r="Y15" s="27">
        <v>9.7578754197345106</v>
      </c>
      <c r="Z15" s="100">
        <v>1.66440842093865</v>
      </c>
      <c r="AA15" s="100">
        <v>2091.5551566488998</v>
      </c>
      <c r="AB15" s="27">
        <v>0</v>
      </c>
      <c r="AC15" s="27">
        <v>1319.1909030065499</v>
      </c>
      <c r="AD15" s="27">
        <v>17.390245869884001</v>
      </c>
      <c r="AE15" s="27">
        <v>380.00841830069101</v>
      </c>
      <c r="AF15" s="27">
        <v>8.9741545147201691</v>
      </c>
      <c r="AG15" s="27">
        <v>0.65914687134244898</v>
      </c>
      <c r="AH15" s="27">
        <v>27.235102409124401</v>
      </c>
      <c r="AI15" s="27">
        <v>27.235102409124401</v>
      </c>
      <c r="AJ15" s="27">
        <v>0</v>
      </c>
      <c r="AK15" s="27">
        <v>0</v>
      </c>
      <c r="AL15" s="27">
        <v>12.6998180096518</v>
      </c>
      <c r="AM15" s="27">
        <v>1.51250247489762E-2</v>
      </c>
      <c r="AN15" s="27">
        <v>2.0091989351675799E-3</v>
      </c>
      <c r="AO15" s="27">
        <v>1.0210197419269399E-2</v>
      </c>
      <c r="AP15" s="27">
        <v>3.7618918062467703E-4</v>
      </c>
      <c r="AQ15" s="27">
        <v>0.79953381107492205</v>
      </c>
      <c r="AR15" s="27">
        <v>0</v>
      </c>
      <c r="AS15" s="27">
        <v>4645.8453832900504</v>
      </c>
      <c r="AT15" s="27">
        <v>516.20637205641594</v>
      </c>
      <c r="AU15" s="27">
        <v>5162.0517553464697</v>
      </c>
      <c r="AV15" s="27">
        <v>7.9434322042362204E-4</v>
      </c>
      <c r="AW15" s="27">
        <v>35.5685751673252</v>
      </c>
      <c r="AX15" s="27">
        <v>0.482923009198785</v>
      </c>
      <c r="AY15" s="27">
        <v>139.80891349023599</v>
      </c>
      <c r="AZ15" s="27">
        <v>0.65374624822941196</v>
      </c>
      <c r="BA15" s="27">
        <v>1.7045675362798001</v>
      </c>
      <c r="BB15" s="27">
        <v>4.6329209550422501</v>
      </c>
      <c r="BC15" s="27">
        <v>0.96601970336810805</v>
      </c>
      <c r="BD15" s="27">
        <v>0</v>
      </c>
      <c r="BE15" s="27">
        <v>0.22728208524170901</v>
      </c>
      <c r="BF15" s="27">
        <v>62.952411415565599</v>
      </c>
      <c r="BG15" s="27">
        <v>62.6872314357379</v>
      </c>
      <c r="BH15" s="27">
        <v>0.26517997982770902</v>
      </c>
      <c r="BI15" s="27">
        <v>0</v>
      </c>
      <c r="BJ15" s="27">
        <v>0</v>
      </c>
      <c r="BK15" s="27">
        <v>3.5055403098596098</v>
      </c>
      <c r="BL15" s="27">
        <v>0</v>
      </c>
      <c r="BM15" s="27">
        <v>11.1080871162993</v>
      </c>
      <c r="BN15" s="27">
        <v>2.7554938617812201</v>
      </c>
      <c r="BO15" s="27">
        <v>1.4779194285619699</v>
      </c>
      <c r="BP15" s="27">
        <v>27.8133418409695</v>
      </c>
      <c r="BQ15" s="27">
        <v>83.760846372357506</v>
      </c>
      <c r="BR15" s="27">
        <v>1.50558311502064</v>
      </c>
      <c r="BS15" s="27">
        <v>5.8538036096275796</v>
      </c>
      <c r="BT15" s="27">
        <v>2.61625798486528E-6</v>
      </c>
      <c r="BU15" s="27">
        <v>87.314432056438505</v>
      </c>
      <c r="BV15" s="27">
        <v>64.2923965864385</v>
      </c>
      <c r="BW15" s="27">
        <v>0</v>
      </c>
      <c r="BX15" s="27">
        <v>1.38067152485986E-3</v>
      </c>
      <c r="BY15" s="27">
        <v>7.6586307456080798</v>
      </c>
      <c r="BZ15" s="27">
        <v>4.2231352942555</v>
      </c>
      <c r="CA15" s="27">
        <v>353.81123100580402</v>
      </c>
      <c r="CB15" s="27">
        <v>5.83774215315551</v>
      </c>
      <c r="CD15" s="24">
        <f t="shared" si="0"/>
        <v>2.7384573300292077E-3</v>
      </c>
      <c r="CE15" s="24">
        <f t="shared" si="1"/>
        <v>2.7590838354195298E-3</v>
      </c>
      <c r="CF15" s="24">
        <f t="shared" si="2"/>
        <v>2.7389995994757028E-3</v>
      </c>
      <c r="CG15" s="24">
        <f t="shared" si="3"/>
        <v>2.7387967907210008E-3</v>
      </c>
      <c r="CH15" s="24">
        <f t="shared" si="4"/>
        <v>2.7387857323958455E-3</v>
      </c>
      <c r="CI15" s="24">
        <f t="shared" si="5"/>
        <v>2.7605156906051038E-3</v>
      </c>
      <c r="CJ15" s="24">
        <f t="shared" si="6"/>
        <v>2.7402678404398772E-3</v>
      </c>
      <c r="CK15" s="77">
        <f t="shared" si="7"/>
        <v>-0.94350672458256324</v>
      </c>
      <c r="CL15" s="77">
        <f t="shared" si="8"/>
        <v>1.4701744607717189</v>
      </c>
      <c r="CM15" s="24">
        <f t="shared" si="9"/>
        <v>0</v>
      </c>
      <c r="CN15" s="77">
        <f t="shared" si="10"/>
        <v>-0.76124734044870868</v>
      </c>
      <c r="CO15" s="24">
        <f t="shared" si="11"/>
        <v>0</v>
      </c>
      <c r="CP15" s="77">
        <f t="shared" si="12"/>
        <v>-0.9982623058284178</v>
      </c>
      <c r="CQ15" s="86">
        <f t="shared" si="14"/>
        <v>2.7482871306187574E-3</v>
      </c>
      <c r="CR15" s="86">
        <f t="shared" si="15"/>
        <v>2.7510895070880391E-3</v>
      </c>
      <c r="CS15" s="77">
        <f t="shared" si="13"/>
        <v>-0.99792759907499506</v>
      </c>
    </row>
    <row r="16" spans="1:97" x14ac:dyDescent="0.3">
      <c r="A16" s="29" t="s">
        <v>15</v>
      </c>
      <c r="B16" s="27">
        <v>1164.4893362</v>
      </c>
      <c r="C16" s="27">
        <v>0.50540399999999996</v>
      </c>
      <c r="D16" s="27">
        <v>5051.0090855999997</v>
      </c>
      <c r="E16" s="27">
        <v>113.80516942</v>
      </c>
      <c r="F16" s="27">
        <v>113.80309342</v>
      </c>
      <c r="G16" s="27">
        <v>5.2814755978000001</v>
      </c>
      <c r="H16" s="27">
        <v>289.99529194000002</v>
      </c>
      <c r="I16" s="53">
        <v>18.619955693000001</v>
      </c>
      <c r="J16" s="53">
        <v>4.3975592854999999</v>
      </c>
      <c r="K16" s="27"/>
      <c r="L16" s="53">
        <v>128.79806547000001</v>
      </c>
      <c r="M16" s="27"/>
      <c r="N16" s="53">
        <v>5.9892447668999997</v>
      </c>
      <c r="O16" s="27">
        <v>17.78906095</v>
      </c>
      <c r="P16" s="27">
        <v>1.8194356957</v>
      </c>
      <c r="Q16" s="53">
        <v>0.22454134719999999</v>
      </c>
      <c r="R16" s="27"/>
      <c r="S16" s="29" t="s">
        <v>15</v>
      </c>
      <c r="T16" s="27">
        <v>4.6739271874865797E-3</v>
      </c>
      <c r="U16" s="100">
        <v>17.8380611948674</v>
      </c>
      <c r="V16" s="27">
        <v>0.925480792837449</v>
      </c>
      <c r="W16" s="27">
        <v>0.92529950989480803</v>
      </c>
      <c r="X16" s="27">
        <v>0.37781199681558802</v>
      </c>
      <c r="Y16" s="27">
        <v>3.5139078463323998</v>
      </c>
      <c r="Z16" s="100">
        <v>1.8244449493574899</v>
      </c>
      <c r="AA16" s="100">
        <v>2362.7346915200701</v>
      </c>
      <c r="AB16" s="27">
        <v>0</v>
      </c>
      <c r="AC16" s="27">
        <v>1167.68111448932</v>
      </c>
      <c r="AD16" s="27">
        <v>19.412759507171302</v>
      </c>
      <c r="AE16" s="27">
        <v>429.91067956072698</v>
      </c>
      <c r="AF16" s="27">
        <v>9.8243585910623494</v>
      </c>
      <c r="AG16" s="27">
        <v>9.5111734399841597E-3</v>
      </c>
      <c r="AH16" s="27">
        <v>27.702044654314999</v>
      </c>
      <c r="AI16" s="27">
        <v>27.702044654314999</v>
      </c>
      <c r="AJ16" s="27">
        <v>0</v>
      </c>
      <c r="AK16" s="27">
        <v>0</v>
      </c>
      <c r="AL16" s="27">
        <v>9.6053087211480896</v>
      </c>
      <c r="AM16" s="27">
        <v>1.30539964375734E-3</v>
      </c>
      <c r="AN16" s="27">
        <v>3.0556567139006798E-3</v>
      </c>
      <c r="AO16" s="27">
        <v>2.2694574539085001E-2</v>
      </c>
      <c r="AP16" s="27">
        <v>5.7232465307957699E-4</v>
      </c>
      <c r="AQ16" s="27">
        <v>0.50683490070933701</v>
      </c>
      <c r="AR16" s="27">
        <v>0</v>
      </c>
      <c r="AS16" s="27">
        <v>4558.3735628785698</v>
      </c>
      <c r="AT16" s="27">
        <v>506.48481384061802</v>
      </c>
      <c r="AU16" s="27">
        <v>5064.8583767191903</v>
      </c>
      <c r="AV16" s="27">
        <v>5.6002493376984897E-3</v>
      </c>
      <c r="AW16" s="27">
        <v>36.946488163003501</v>
      </c>
      <c r="AX16" s="27">
        <v>0.88857704415306804</v>
      </c>
      <c r="AY16" s="27">
        <v>87.320266006109705</v>
      </c>
      <c r="AZ16" s="27">
        <v>1.20165189393563</v>
      </c>
      <c r="BA16" s="27">
        <v>3.13028471259996</v>
      </c>
      <c r="BB16" s="27">
        <v>7.5976086332996999</v>
      </c>
      <c r="BC16" s="27">
        <v>1.77377909290828</v>
      </c>
      <c r="BD16" s="27">
        <v>2.9562089320259799E-3</v>
      </c>
      <c r="BE16" s="27">
        <v>0.41748951691220598</v>
      </c>
      <c r="BF16" s="27">
        <v>114.116878379699</v>
      </c>
      <c r="BG16" s="27">
        <v>114.114796841314</v>
      </c>
      <c r="BH16" s="27">
        <v>2.0815383852246E-3</v>
      </c>
      <c r="BI16" s="27">
        <v>0</v>
      </c>
      <c r="BJ16" s="27">
        <v>1.03910889179164E-7</v>
      </c>
      <c r="BK16" s="27">
        <v>6.5447842545897501</v>
      </c>
      <c r="BL16" s="27">
        <v>0</v>
      </c>
      <c r="BM16" s="27">
        <v>20.355401961011101</v>
      </c>
      <c r="BN16" s="27">
        <v>5.0604094873702499</v>
      </c>
      <c r="BO16" s="27">
        <v>2.7131805872010601</v>
      </c>
      <c r="BP16" s="27">
        <v>50.889767368287501</v>
      </c>
      <c r="BQ16" s="27">
        <v>89.711501872627906</v>
      </c>
      <c r="BR16" s="27">
        <v>2.7666966843587502</v>
      </c>
      <c r="BS16" s="27">
        <v>10.7604449500377</v>
      </c>
      <c r="BT16" s="27">
        <v>1.1764341806114499E-2</v>
      </c>
      <c r="BU16" s="27">
        <v>5.2956739099521997</v>
      </c>
      <c r="BV16" s="27">
        <v>21.096224483213099</v>
      </c>
      <c r="BW16" s="27">
        <v>0</v>
      </c>
      <c r="BX16" s="27">
        <v>2.1004674758775699E-3</v>
      </c>
      <c r="BY16" s="27">
        <v>1.80090356772696</v>
      </c>
      <c r="BZ16" s="27">
        <v>0.46794909197520301</v>
      </c>
      <c r="CA16" s="27">
        <v>290.79054726433901</v>
      </c>
      <c r="CB16" s="27">
        <v>3.1168656107167401</v>
      </c>
      <c r="CD16" s="24">
        <f t="shared" si="0"/>
        <v>2.7409253052805478E-3</v>
      </c>
      <c r="CE16" s="24">
        <f t="shared" si="1"/>
        <v>2.8312017897306834E-3</v>
      </c>
      <c r="CF16" s="24">
        <f t="shared" si="2"/>
        <v>2.7418860042587923E-3</v>
      </c>
      <c r="CG16" s="24">
        <f t="shared" si="3"/>
        <v>2.7389701301584702E-3</v>
      </c>
      <c r="CH16" s="24">
        <f t="shared" si="4"/>
        <v>2.73897142816355E-3</v>
      </c>
      <c r="CI16" s="24">
        <f t="shared" si="5"/>
        <v>2.6883229675649526E-3</v>
      </c>
      <c r="CJ16" s="24">
        <f t="shared" si="6"/>
        <v>2.7423042595585792E-3</v>
      </c>
      <c r="CK16" s="77">
        <f t="shared" si="7"/>
        <v>-0.95030603052172335</v>
      </c>
      <c r="CL16" s="77">
        <f t="shared" si="8"/>
        <v>-0.20094133627288424</v>
      </c>
      <c r="CM16" s="24">
        <f t="shared" si="9"/>
        <v>0</v>
      </c>
      <c r="CN16" s="77">
        <f t="shared" si="10"/>
        <v>-0.78491878311039198</v>
      </c>
      <c r="CO16" s="24">
        <f t="shared" si="11"/>
        <v>0</v>
      </c>
      <c r="CP16" s="77">
        <f t="shared" si="12"/>
        <v>-0.99621077858355223</v>
      </c>
      <c r="CQ16" s="86">
        <f t="shared" si="14"/>
        <v>2.7545155421709044E-3</v>
      </c>
      <c r="CR16" s="86">
        <f t="shared" si="15"/>
        <v>2.7531908213786634E-3</v>
      </c>
      <c r="CS16" s="77">
        <f t="shared" si="13"/>
        <v>-0.99745113913220707</v>
      </c>
    </row>
    <row r="17" spans="1:97" x14ac:dyDescent="0.3">
      <c r="A17" s="29" t="s">
        <v>16</v>
      </c>
      <c r="B17" s="27">
        <v>8231.2368731999995</v>
      </c>
      <c r="C17" s="27">
        <v>9.7067161550000005</v>
      </c>
      <c r="D17" s="27">
        <v>23398.478948</v>
      </c>
      <c r="E17" s="27">
        <v>381.78032839999997</v>
      </c>
      <c r="F17" s="27">
        <v>380.32639180000001</v>
      </c>
      <c r="G17" s="27">
        <v>37.260613560000003</v>
      </c>
      <c r="H17" s="27">
        <v>2978.9642266999999</v>
      </c>
      <c r="I17" s="53">
        <v>88.803706027000004</v>
      </c>
      <c r="J17" s="53">
        <v>35.556787768</v>
      </c>
      <c r="K17" s="27"/>
      <c r="L17" s="53">
        <v>505.16238937999998</v>
      </c>
      <c r="M17" s="27"/>
      <c r="N17" s="53">
        <v>41.080845082000003</v>
      </c>
      <c r="O17" s="27">
        <v>70.626712819000005</v>
      </c>
      <c r="P17" s="27">
        <v>10.526420393</v>
      </c>
      <c r="Q17" s="53">
        <v>0.80545090409999998</v>
      </c>
      <c r="R17" s="27"/>
      <c r="S17" s="29" t="s">
        <v>16</v>
      </c>
      <c r="T17" s="27">
        <v>0.40378025808495499</v>
      </c>
      <c r="U17" s="100">
        <v>70.819840746008893</v>
      </c>
      <c r="V17" s="27">
        <v>8.7524324605566903</v>
      </c>
      <c r="W17" s="27">
        <v>8.7365079981442904</v>
      </c>
      <c r="X17" s="27">
        <v>2.48958789481842</v>
      </c>
      <c r="Y17" s="27">
        <v>68.260483085790099</v>
      </c>
      <c r="Z17" s="100">
        <v>10.555275410955799</v>
      </c>
      <c r="AA17" s="100">
        <v>14519.742413543299</v>
      </c>
      <c r="AB17" s="27">
        <v>0</v>
      </c>
      <c r="AC17" s="27">
        <v>8253.5135387657392</v>
      </c>
      <c r="AD17" s="27">
        <v>111.852903192697</v>
      </c>
      <c r="AE17" s="27">
        <v>2564.38462689067</v>
      </c>
      <c r="AF17" s="27">
        <v>60.515489813309102</v>
      </c>
      <c r="AG17" s="27">
        <v>1.6282367886201199</v>
      </c>
      <c r="AH17" s="27">
        <v>255.458009059414</v>
      </c>
      <c r="AI17" s="27">
        <v>255.458009059414</v>
      </c>
      <c r="AJ17" s="27">
        <v>0</v>
      </c>
      <c r="AK17" s="27">
        <v>0</v>
      </c>
      <c r="AL17" s="27">
        <v>55.036815652330198</v>
      </c>
      <c r="AM17" s="27">
        <v>0.118872071500652</v>
      </c>
      <c r="AN17" s="27">
        <v>0.26393525549033497</v>
      </c>
      <c r="AO17" s="27">
        <v>1.19792679697448</v>
      </c>
      <c r="AP17" s="27">
        <v>4.94303792665821E-2</v>
      </c>
      <c r="AQ17" s="27">
        <v>9.7337243088234704</v>
      </c>
      <c r="AR17" s="27">
        <v>0</v>
      </c>
      <c r="AS17" s="27">
        <v>21116.290093610402</v>
      </c>
      <c r="AT17" s="27">
        <v>2346.2537327618902</v>
      </c>
      <c r="AU17" s="27">
        <v>23462.543826372301</v>
      </c>
      <c r="AV17" s="27">
        <v>0.18067686976272601</v>
      </c>
      <c r="AW17" s="27">
        <v>218.08844721804701</v>
      </c>
      <c r="AX17" s="27">
        <v>2.79901815296108</v>
      </c>
      <c r="AY17" s="27">
        <v>1274.94599757623</v>
      </c>
      <c r="AZ17" s="27">
        <v>3.7544241642055298</v>
      </c>
      <c r="BA17" s="27">
        <v>9.6017074597370904</v>
      </c>
      <c r="BB17" s="27">
        <v>23.693441250948801</v>
      </c>
      <c r="BC17" s="27">
        <v>5.4431082766888697</v>
      </c>
      <c r="BD17" s="27">
        <v>0.70561464309925903</v>
      </c>
      <c r="BE17" s="27">
        <v>1.28671854641126</v>
      </c>
      <c r="BF17" s="27">
        <v>382.79183371327503</v>
      </c>
      <c r="BG17" s="27">
        <v>381.33392036553897</v>
      </c>
      <c r="BH17" s="27">
        <v>1.45791334773657</v>
      </c>
      <c r="BI17" s="27">
        <v>4.8553494601432003E-4</v>
      </c>
      <c r="BJ17" s="27">
        <v>1.4594249243538899E-4</v>
      </c>
      <c r="BK17" s="27">
        <v>43.134814136759303</v>
      </c>
      <c r="BL17" s="27">
        <v>5.4305018270804997E-4</v>
      </c>
      <c r="BM17" s="27">
        <v>63.432643698881797</v>
      </c>
      <c r="BN17" s="27">
        <v>15.519353391284</v>
      </c>
      <c r="BO17" s="27">
        <v>8.4072084990203706</v>
      </c>
      <c r="BP17" s="27">
        <v>158.59848785103301</v>
      </c>
      <c r="BQ17" s="27">
        <v>793.31941637069394</v>
      </c>
      <c r="BR17" s="27">
        <v>8.5705399142243301</v>
      </c>
      <c r="BS17" s="27">
        <v>35.895106513531402</v>
      </c>
      <c r="BT17" s="27">
        <v>0.49055933913075001</v>
      </c>
      <c r="BU17" s="27">
        <v>37.3524821092482</v>
      </c>
      <c r="BV17" s="27">
        <v>562.34511191093395</v>
      </c>
      <c r="BW17" s="27">
        <v>0</v>
      </c>
      <c r="BX17" s="27">
        <v>0.18141869940151001</v>
      </c>
      <c r="BY17" s="27">
        <v>61.676330703777403</v>
      </c>
      <c r="BZ17" s="27">
        <v>46.894396271590999</v>
      </c>
      <c r="CA17" s="27">
        <v>2987.10928512486</v>
      </c>
      <c r="CB17" s="27">
        <v>30.443790185216301</v>
      </c>
      <c r="CD17" s="24">
        <f t="shared" si="0"/>
        <v>2.7063570042881462E-3</v>
      </c>
      <c r="CE17" s="24">
        <f t="shared" si="1"/>
        <v>2.7824192437684277E-3</v>
      </c>
      <c r="CF17" s="24">
        <f t="shared" si="2"/>
        <v>2.7379932907039186E-3</v>
      </c>
      <c r="CG17" s="24">
        <f t="shared" si="3"/>
        <v>2.6494432479383131E-3</v>
      </c>
      <c r="CH17" s="24">
        <f t="shared" si="4"/>
        <v>2.649115568263759E-3</v>
      </c>
      <c r="CI17" s="24">
        <f t="shared" si="5"/>
        <v>2.4655672698535398E-3</v>
      </c>
      <c r="CJ17" s="24">
        <f t="shared" si="6"/>
        <v>2.7341914185666089E-3</v>
      </c>
      <c r="CK17" s="77">
        <f t="shared" si="7"/>
        <v>-0.901620006765393</v>
      </c>
      <c r="CL17" s="77">
        <f t="shared" si="8"/>
        <v>0.91975955564867995</v>
      </c>
      <c r="CM17" s="24">
        <f t="shared" si="9"/>
        <v>0</v>
      </c>
      <c r="CN17" s="77">
        <f t="shared" si="10"/>
        <v>-0.49430516912998057</v>
      </c>
      <c r="CO17" s="24">
        <f t="shared" si="11"/>
        <v>0</v>
      </c>
      <c r="CP17" s="77">
        <f t="shared" si="12"/>
        <v>-0.97083977229330753</v>
      </c>
      <c r="CQ17" s="86">
        <f t="shared" si="14"/>
        <v>2.7344884010647688E-3</v>
      </c>
      <c r="CR17" s="86">
        <f t="shared" si="15"/>
        <v>2.7411994655834851E-3</v>
      </c>
      <c r="CS17" s="77">
        <f t="shared" si="13"/>
        <v>-0.93863017719023489</v>
      </c>
    </row>
    <row r="18" spans="1:97" x14ac:dyDescent="0.3">
      <c r="A18" s="29" t="s">
        <v>17</v>
      </c>
      <c r="B18" s="27">
        <v>1291.6126128000001</v>
      </c>
      <c r="C18" s="27">
        <v>4.2712317999999999E-2</v>
      </c>
      <c r="D18" s="27">
        <v>4535.5801791000004</v>
      </c>
      <c r="E18" s="27">
        <v>135.90378122999999</v>
      </c>
      <c r="F18" s="27">
        <v>132.85099241</v>
      </c>
      <c r="G18" s="27">
        <v>112.49550805</v>
      </c>
      <c r="H18" s="27">
        <v>1103.9050671</v>
      </c>
      <c r="I18" s="53">
        <v>21.486869879</v>
      </c>
      <c r="J18" s="53">
        <v>19.615933808000001</v>
      </c>
      <c r="K18" s="27"/>
      <c r="L18" s="53">
        <v>115.00549513</v>
      </c>
      <c r="M18" s="27"/>
      <c r="N18" s="53">
        <v>4.5655350378000001</v>
      </c>
      <c r="O18" s="27">
        <v>16.396019899999999</v>
      </c>
      <c r="P18" s="27">
        <v>0.68178901059999997</v>
      </c>
      <c r="Q18" s="53">
        <v>0.10980074369999999</v>
      </c>
      <c r="R18" s="27"/>
      <c r="S18" s="29" t="s">
        <v>17</v>
      </c>
      <c r="T18" s="27">
        <v>6.3262812388313003</v>
      </c>
      <c r="U18" s="100">
        <v>16.441051190604199</v>
      </c>
      <c r="V18" s="27">
        <v>1.8706924138330501</v>
      </c>
      <c r="W18" s="27">
        <v>1.86362731273204</v>
      </c>
      <c r="X18" s="27">
        <v>0.75730159984040502</v>
      </c>
      <c r="Y18" s="27">
        <v>19.130408830658698</v>
      </c>
      <c r="Z18" s="100">
        <v>0.68365377750370504</v>
      </c>
      <c r="AA18" s="100">
        <v>5266.3758020534697</v>
      </c>
      <c r="AB18" s="27">
        <v>0</v>
      </c>
      <c r="AC18" s="27">
        <v>1295.1488180408601</v>
      </c>
      <c r="AD18" s="27">
        <v>29.6965527759778</v>
      </c>
      <c r="AE18" s="27">
        <v>894.47564322457004</v>
      </c>
      <c r="AF18" s="27">
        <v>15.577761862295</v>
      </c>
      <c r="AG18" s="27">
        <v>0.200085353991207</v>
      </c>
      <c r="AH18" s="27">
        <v>84.276954069227102</v>
      </c>
      <c r="AI18" s="27">
        <v>84.276954069227102</v>
      </c>
      <c r="AJ18" s="27">
        <v>0</v>
      </c>
      <c r="AK18" s="27">
        <v>0</v>
      </c>
      <c r="AL18" s="27">
        <v>14.611322863517699</v>
      </c>
      <c r="AM18" s="27">
        <v>4.9172682313530502E-2</v>
      </c>
      <c r="AN18" s="27">
        <v>0.37132903149059898</v>
      </c>
      <c r="AO18" s="27">
        <v>3.22762331462972</v>
      </c>
      <c r="AP18" s="27">
        <v>2.1937905138147199E-2</v>
      </c>
      <c r="AQ18" s="27">
        <v>4.2836270881903997E-2</v>
      </c>
      <c r="AR18" s="27">
        <v>0</v>
      </c>
      <c r="AS18" s="27">
        <v>4093.2282695917102</v>
      </c>
      <c r="AT18" s="27">
        <v>454.80390922820402</v>
      </c>
      <c r="AU18" s="27">
        <v>4548.0321788199199</v>
      </c>
      <c r="AV18" s="27">
        <v>4.6353890171147001E-2</v>
      </c>
      <c r="AW18" s="27">
        <v>57.369902792438197</v>
      </c>
      <c r="AX18" s="27">
        <v>1.04189858860761</v>
      </c>
      <c r="AY18" s="27">
        <v>485.28171799665199</v>
      </c>
      <c r="AZ18" s="27">
        <v>1.4065049218185901</v>
      </c>
      <c r="BA18" s="27">
        <v>3.6520187688905699</v>
      </c>
      <c r="BB18" s="27">
        <v>8.9013155139580196</v>
      </c>
      <c r="BC18" s="27">
        <v>2.0716260807883602</v>
      </c>
      <c r="BD18" s="27">
        <v>6.51388041028017E-6</v>
      </c>
      <c r="BE18" s="27">
        <v>0.487529172152317</v>
      </c>
      <c r="BF18" s="27">
        <v>136.274327735523</v>
      </c>
      <c r="BG18" s="27">
        <v>133.21318563764501</v>
      </c>
      <c r="BH18" s="27">
        <v>3.0611420978779398</v>
      </c>
      <c r="BI18" s="27">
        <v>1.8083427305345601E-4</v>
      </c>
      <c r="BJ18" s="27">
        <v>4.3560541675622999E-5</v>
      </c>
      <c r="BK18" s="27">
        <v>7.5672316475691197</v>
      </c>
      <c r="BL18" s="27">
        <v>1.2993843593092801E-4</v>
      </c>
      <c r="BM18" s="27">
        <v>23.7639318929875</v>
      </c>
      <c r="BN18" s="27">
        <v>5.9130648196784401</v>
      </c>
      <c r="BO18" s="27">
        <v>3.1677023107855602</v>
      </c>
      <c r="BP18" s="27">
        <v>59.412985787000501</v>
      </c>
      <c r="BQ18" s="27">
        <v>343.47506482027501</v>
      </c>
      <c r="BR18" s="27">
        <v>3.2344607608040201</v>
      </c>
      <c r="BS18" s="27">
        <v>12.559739352767</v>
      </c>
      <c r="BT18" s="27">
        <v>3.2815172706363097E-2</v>
      </c>
      <c r="BU18" s="27">
        <v>112.823725326746</v>
      </c>
      <c r="BV18" s="27">
        <v>244.17969328525001</v>
      </c>
      <c r="BW18" s="27">
        <v>0</v>
      </c>
      <c r="BX18" s="27">
        <v>8.0509309032622503E-2</v>
      </c>
      <c r="BY18" s="27">
        <v>26.4085321481951</v>
      </c>
      <c r="BZ18" s="27">
        <v>12.1949044570187</v>
      </c>
      <c r="CA18" s="27">
        <v>1106.9336194103701</v>
      </c>
      <c r="CB18" s="27">
        <v>11.076172699320001</v>
      </c>
      <c r="CD18" s="24">
        <f t="shared" si="0"/>
        <v>2.7378218560394031E-3</v>
      </c>
      <c r="CE18" s="24">
        <f t="shared" si="1"/>
        <v>2.9020406221923578E-3</v>
      </c>
      <c r="CF18" s="24">
        <f t="shared" si="2"/>
        <v>2.7454039457396112E-3</v>
      </c>
      <c r="CG18" s="24">
        <f t="shared" si="3"/>
        <v>2.726535657576047E-3</v>
      </c>
      <c r="CH18" s="24">
        <f t="shared" si="4"/>
        <v>2.7263117954529109E-3</v>
      </c>
      <c r="CI18" s="24">
        <f t="shared" si="5"/>
        <v>2.9176033997741703E-3</v>
      </c>
      <c r="CJ18" s="24">
        <f t="shared" si="6"/>
        <v>2.7434898168609556E-3</v>
      </c>
      <c r="CK18" s="77">
        <f t="shared" si="7"/>
        <v>-0.91326669155503948</v>
      </c>
      <c r="CL18" s="77">
        <f t="shared" si="8"/>
        <v>-2.4751560751254693E-2</v>
      </c>
      <c r="CM18" s="24">
        <f t="shared" si="9"/>
        <v>0</v>
      </c>
      <c r="CN18" s="77">
        <f t="shared" si="10"/>
        <v>-0.26719193744644937</v>
      </c>
      <c r="CO18" s="24">
        <f t="shared" si="11"/>
        <v>0</v>
      </c>
      <c r="CP18" s="77">
        <f t="shared" si="12"/>
        <v>-0.2930459874019456</v>
      </c>
      <c r="CQ18" s="86">
        <f t="shared" si="14"/>
        <v>2.7464769425048136E-3</v>
      </c>
      <c r="CR18" s="86">
        <f t="shared" si="15"/>
        <v>2.7351084788885169E-3</v>
      </c>
      <c r="CS18" s="77">
        <f t="shared" si="13"/>
        <v>-0.80020258152270418</v>
      </c>
    </row>
    <row r="19" spans="1:97" x14ac:dyDescent="0.3">
      <c r="A19" s="29" t="s">
        <v>18</v>
      </c>
      <c r="B19" s="27">
        <v>13509.149973</v>
      </c>
      <c r="C19" s="27"/>
      <c r="D19" s="27">
        <v>29676.231613</v>
      </c>
      <c r="E19" s="27">
        <v>962.59330135000005</v>
      </c>
      <c r="F19" s="27">
        <v>928.37888803999999</v>
      </c>
      <c r="G19" s="27">
        <v>864.66715909000004</v>
      </c>
      <c r="H19" s="27">
        <v>11097.668847000001</v>
      </c>
      <c r="I19" s="53">
        <v>61.719363143999999</v>
      </c>
      <c r="J19" s="53">
        <v>30.675588155</v>
      </c>
      <c r="K19" s="27">
        <v>1.125E-2</v>
      </c>
      <c r="L19" s="53">
        <v>484.09799403</v>
      </c>
      <c r="M19" s="27"/>
      <c r="N19" s="53">
        <v>35.633548775999998</v>
      </c>
      <c r="O19" s="27">
        <v>48.321282723000003</v>
      </c>
      <c r="P19" s="27">
        <v>16.507756251</v>
      </c>
      <c r="Q19" s="53">
        <v>0.69128049930000002</v>
      </c>
      <c r="R19" s="27"/>
      <c r="S19" s="29" t="s">
        <v>18</v>
      </c>
      <c r="T19" s="27">
        <v>245.42197462345101</v>
      </c>
      <c r="U19" s="100">
        <v>48.4532795235572</v>
      </c>
      <c r="V19" s="27">
        <v>23.419046369860698</v>
      </c>
      <c r="W19" s="27">
        <v>23.2175172438446</v>
      </c>
      <c r="X19" s="27">
        <v>10.0123749893863</v>
      </c>
      <c r="Y19" s="27">
        <v>182.876044709052</v>
      </c>
      <c r="Z19" s="100">
        <v>16.552867143226099</v>
      </c>
      <c r="AA19" s="100">
        <v>28553.468408401</v>
      </c>
      <c r="AB19" s="27">
        <v>1.12802697994344E-2</v>
      </c>
      <c r="AC19" s="27">
        <v>13543.8016545996</v>
      </c>
      <c r="AD19" s="27">
        <v>207.94257076747701</v>
      </c>
      <c r="AE19" s="27">
        <v>4961.2012540431697</v>
      </c>
      <c r="AF19" s="27">
        <v>106.318504277842</v>
      </c>
      <c r="AG19" s="27">
        <v>12.9751718855471</v>
      </c>
      <c r="AH19" s="27">
        <v>393.03564319001998</v>
      </c>
      <c r="AI19" s="27">
        <v>393.03564319001998</v>
      </c>
      <c r="AJ19" s="27">
        <v>0</v>
      </c>
      <c r="AK19" s="27">
        <v>0</v>
      </c>
      <c r="AL19" s="27">
        <v>138.287066685029</v>
      </c>
      <c r="AM19" s="27">
        <v>1.5702369038245501</v>
      </c>
      <c r="AN19" s="27">
        <v>15.089243043151701</v>
      </c>
      <c r="AO19" s="27">
        <v>129.052084021106</v>
      </c>
      <c r="AP19" s="27">
        <v>0.62866480072825603</v>
      </c>
      <c r="AQ19" s="27">
        <v>0</v>
      </c>
      <c r="AR19" s="27">
        <v>0</v>
      </c>
      <c r="AS19" s="27">
        <v>26779.332992604599</v>
      </c>
      <c r="AT19" s="27">
        <v>2975.48037568257</v>
      </c>
      <c r="AU19" s="27">
        <v>29754.813368287101</v>
      </c>
      <c r="AV19" s="27">
        <v>3.0966959070946798</v>
      </c>
      <c r="AW19" s="27">
        <v>371.734365797924</v>
      </c>
      <c r="AX19" s="27">
        <v>9.8972119694659693</v>
      </c>
      <c r="AY19" s="27">
        <v>5718.3146014204804</v>
      </c>
      <c r="AZ19" s="27">
        <v>11.7448691755485</v>
      </c>
      <c r="BA19" s="27">
        <v>20.3047587904341</v>
      </c>
      <c r="BB19" s="27">
        <v>58.475855123486298</v>
      </c>
      <c r="BC19" s="27">
        <v>11.980387451071101</v>
      </c>
      <c r="BD19" s="27">
        <v>3.19590969163951</v>
      </c>
      <c r="BE19" s="27">
        <v>3.0723519301134798</v>
      </c>
      <c r="BF19" s="27">
        <v>965.09171097012097</v>
      </c>
      <c r="BG19" s="27">
        <v>930.80049684731898</v>
      </c>
      <c r="BH19" s="27">
        <v>34.291214122801797</v>
      </c>
      <c r="BI19" s="27">
        <v>4.7219608113449801E-2</v>
      </c>
      <c r="BJ19" s="27">
        <v>1.2410943670144401E-2</v>
      </c>
      <c r="BK19" s="27">
        <v>124.92497786449201</v>
      </c>
      <c r="BL19" s="27">
        <v>0.11638712505299301</v>
      </c>
      <c r="BM19" s="27">
        <v>142.627009908894</v>
      </c>
      <c r="BN19" s="27">
        <v>34.686439903217</v>
      </c>
      <c r="BO19" s="27">
        <v>18.201498759128501</v>
      </c>
      <c r="BP19" s="27">
        <v>357.0346220751</v>
      </c>
      <c r="BQ19" s="27">
        <v>2483.3582167796699</v>
      </c>
      <c r="BR19" s="27">
        <v>22.620759030517501</v>
      </c>
      <c r="BS19" s="27">
        <v>87.470960879644196</v>
      </c>
      <c r="BT19" s="27">
        <v>24.3868666177286</v>
      </c>
      <c r="BU19" s="27">
        <v>867.06123548889104</v>
      </c>
      <c r="BV19" s="27">
        <v>3329.20300306644</v>
      </c>
      <c r="BW19" s="27">
        <v>0</v>
      </c>
      <c r="BX19" s="27">
        <v>2.3211011807042601</v>
      </c>
      <c r="BY19" s="27">
        <v>669.28616065463405</v>
      </c>
      <c r="BZ19" s="27">
        <v>328.79445538135201</v>
      </c>
      <c r="CA19" s="27">
        <v>11127.862393006901</v>
      </c>
      <c r="CB19" s="27">
        <v>271.55221489801301</v>
      </c>
      <c r="CD19" s="24">
        <f t="shared" si="0"/>
        <v>2.5650526990118956E-3</v>
      </c>
      <c r="CE19" s="24">
        <f t="shared" si="1"/>
        <v>0</v>
      </c>
      <c r="CF19" s="24">
        <f t="shared" si="2"/>
        <v>2.6479694697044234E-3</v>
      </c>
      <c r="CG19" s="24">
        <f t="shared" si="3"/>
        <v>2.5954986561998726E-3</v>
      </c>
      <c r="CH19" s="24">
        <f t="shared" si="4"/>
        <v>2.6084272687754749E-3</v>
      </c>
      <c r="CI19" s="24">
        <f t="shared" si="5"/>
        <v>2.768783772718505E-3</v>
      </c>
      <c r="CJ19" s="24">
        <f t="shared" si="6"/>
        <v>2.7207106666425696E-3</v>
      </c>
      <c r="CK19" s="77">
        <f t="shared" si="7"/>
        <v>-0.62382117926792524</v>
      </c>
      <c r="CL19" s="77">
        <f t="shared" si="8"/>
        <v>4.9616149423118365</v>
      </c>
      <c r="CM19" s="24">
        <f t="shared" si="9"/>
        <v>2.6906488386133384E-3</v>
      </c>
      <c r="CN19" s="77">
        <f t="shared" si="10"/>
        <v>-0.18810726746026712</v>
      </c>
      <c r="CO19" s="24">
        <f t="shared" si="11"/>
        <v>0</v>
      </c>
      <c r="CP19" s="77">
        <f t="shared" si="12"/>
        <v>2.6216455686845732</v>
      </c>
      <c r="CQ19" s="86">
        <f t="shared" si="14"/>
        <v>2.7316493503258886E-3</v>
      </c>
      <c r="CR19" s="86">
        <f t="shared" si="15"/>
        <v>2.7327088878820725E-3</v>
      </c>
      <c r="CS19" s="77">
        <f t="shared" si="13"/>
        <v>-9.0579292537760703E-2</v>
      </c>
    </row>
    <row r="20" spans="1:97" x14ac:dyDescent="0.3">
      <c r="A20" s="29" t="s">
        <v>19</v>
      </c>
      <c r="B20" s="27">
        <v>42.158299999999997</v>
      </c>
      <c r="C20" s="27">
        <v>0</v>
      </c>
      <c r="D20" s="27">
        <v>24.647200000000002</v>
      </c>
      <c r="E20" s="27">
        <v>0.90460671260000003</v>
      </c>
      <c r="F20" s="27">
        <v>0.90460671260000003</v>
      </c>
      <c r="G20" s="27">
        <v>0.65406156000000004</v>
      </c>
      <c r="H20" s="27">
        <v>52.954324790000001</v>
      </c>
      <c r="I20" s="53"/>
      <c r="J20" s="53">
        <v>2.0313600000000001E-5</v>
      </c>
      <c r="K20" s="27"/>
      <c r="L20" s="53">
        <v>7.2552179999999997E-4</v>
      </c>
      <c r="M20" s="27"/>
      <c r="N20" s="53"/>
      <c r="O20" s="27"/>
      <c r="P20" s="27"/>
      <c r="Q20" s="53">
        <v>5.9004112000000003E-6</v>
      </c>
      <c r="R20" s="27"/>
      <c r="S20" s="29" t="s">
        <v>19</v>
      </c>
      <c r="T20" s="27">
        <v>0</v>
      </c>
      <c r="U20" s="100">
        <v>0</v>
      </c>
      <c r="V20" s="27">
        <v>4.5905390826048104E-3</v>
      </c>
      <c r="W20" s="27">
        <v>4.5905390826048104E-3</v>
      </c>
      <c r="X20" s="27">
        <v>1.8498481704889299E-3</v>
      </c>
      <c r="Y20" s="27">
        <v>9.8138879050667593E-2</v>
      </c>
      <c r="Z20" s="100">
        <v>0</v>
      </c>
      <c r="AA20" s="100">
        <v>37.056648120768998</v>
      </c>
      <c r="AB20" s="27">
        <v>0</v>
      </c>
      <c r="AC20" s="27">
        <v>42.271827642652802</v>
      </c>
      <c r="AD20" s="27">
        <v>9.6398108432281596E-2</v>
      </c>
      <c r="AE20" s="27">
        <v>6.5776620709337204</v>
      </c>
      <c r="AF20" s="27">
        <v>4.8965097618531801E-2</v>
      </c>
      <c r="AG20" s="27">
        <v>0</v>
      </c>
      <c r="AH20" s="27">
        <v>1.5838729712056501</v>
      </c>
      <c r="AI20" s="27">
        <v>1.5838729712056501</v>
      </c>
      <c r="AJ20" s="27">
        <v>0</v>
      </c>
      <c r="AK20" s="27">
        <v>0</v>
      </c>
      <c r="AL20" s="27">
        <v>4.7763091095718899E-2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22.2423539851298</v>
      </c>
      <c r="AT20" s="27">
        <v>2.4713644956651502</v>
      </c>
      <c r="AU20" s="27">
        <v>24.713718480794899</v>
      </c>
      <c r="AV20" s="27">
        <v>0</v>
      </c>
      <c r="AW20" s="27">
        <v>0.234236705947519</v>
      </c>
      <c r="AX20" s="27">
        <v>7.0613743613485601E-3</v>
      </c>
      <c r="AY20" s="27">
        <v>41.043646730269899</v>
      </c>
      <c r="AZ20" s="27">
        <v>9.5536399962521702E-3</v>
      </c>
      <c r="BA20" s="27">
        <v>2.49223451666419E-2</v>
      </c>
      <c r="BB20" s="27">
        <v>6.0367876563214698E-2</v>
      </c>
      <c r="BC20" s="27">
        <v>1.4122789397972801E-2</v>
      </c>
      <c r="BD20" s="27">
        <v>0</v>
      </c>
      <c r="BE20" s="27">
        <v>3.3230110727139402E-3</v>
      </c>
      <c r="BF20" s="27">
        <v>0.90706061189283305</v>
      </c>
      <c r="BG20" s="27">
        <v>0.90706061189283305</v>
      </c>
      <c r="BH20" s="27">
        <v>0</v>
      </c>
      <c r="BI20" s="27">
        <v>0</v>
      </c>
      <c r="BJ20" s="27">
        <v>0</v>
      </c>
      <c r="BK20" s="27">
        <v>5.1219460859692298E-2</v>
      </c>
      <c r="BL20" s="27">
        <v>0</v>
      </c>
      <c r="BM20" s="27">
        <v>0.16200540352849599</v>
      </c>
      <c r="BN20" s="27">
        <v>4.0291413658735599E-2</v>
      </c>
      <c r="BO20" s="27">
        <v>2.1599524683498902E-2</v>
      </c>
      <c r="BP20" s="27">
        <v>0.40501170764507799</v>
      </c>
      <c r="BQ20" s="27">
        <v>9.24455713651348</v>
      </c>
      <c r="BR20" s="27">
        <v>2.2014666909175098E-2</v>
      </c>
      <c r="BS20" s="27">
        <v>8.5567398050011803E-2</v>
      </c>
      <c r="BT20" s="27">
        <v>0</v>
      </c>
      <c r="BU20" s="27">
        <v>0.65582302705622098</v>
      </c>
      <c r="BV20" s="27">
        <v>23.622850238964901</v>
      </c>
      <c r="BW20" s="27">
        <v>0</v>
      </c>
      <c r="BX20" s="27">
        <v>0</v>
      </c>
      <c r="BY20" s="27">
        <v>0.42647532048832298</v>
      </c>
      <c r="BZ20" s="27">
        <v>0.149646489293804</v>
      </c>
      <c r="CA20" s="27">
        <v>53.094258943875801</v>
      </c>
      <c r="CB20" s="27">
        <v>0.13016412846938499</v>
      </c>
      <c r="CD20" s="24">
        <f t="shared" si="0"/>
        <v>2.692889482090244E-3</v>
      </c>
      <c r="CE20" s="24">
        <f t="shared" si="1"/>
        <v>0</v>
      </c>
      <c r="CF20" s="24">
        <f t="shared" si="2"/>
        <v>2.6988250509144048E-3</v>
      </c>
      <c r="CG20" s="24">
        <f t="shared" si="3"/>
        <v>2.7126697808598785E-3</v>
      </c>
      <c r="CH20" s="24">
        <f t="shared" si="4"/>
        <v>2.7126697808598785E-3</v>
      </c>
      <c r="CI20" s="24">
        <f t="shared" si="5"/>
        <v>2.6931212044030432E-3</v>
      </c>
      <c r="CJ20" s="24">
        <f t="shared" si="6"/>
        <v>2.6425443895420017E-3</v>
      </c>
      <c r="CK20" s="77">
        <f t="shared" si="7"/>
        <v>4.5905390826048106E+47</v>
      </c>
      <c r="CL20" s="77">
        <f t="shared" si="8"/>
        <v>4830.1908795421577</v>
      </c>
      <c r="CM20" s="24">
        <f t="shared" si="9"/>
        <v>0</v>
      </c>
      <c r="CN20" s="77">
        <f t="shared" si="10"/>
        <v>2182.0811578723756</v>
      </c>
      <c r="CO20" s="24">
        <f t="shared" si="11"/>
        <v>0</v>
      </c>
      <c r="CP20" s="77">
        <f t="shared" si="12"/>
        <v>0</v>
      </c>
      <c r="CQ20" s="86">
        <f t="shared" si="14"/>
        <v>0</v>
      </c>
      <c r="CR20" s="86">
        <f t="shared" si="15"/>
        <v>0</v>
      </c>
      <c r="CS20" s="77">
        <f t="shared" si="13"/>
        <v>-1</v>
      </c>
    </row>
    <row r="21" spans="1:97" x14ac:dyDescent="0.3">
      <c r="A21" s="29" t="s">
        <v>20</v>
      </c>
      <c r="B21" s="27">
        <v>51.412346499999998</v>
      </c>
      <c r="C21" s="27">
        <v>24.471045</v>
      </c>
      <c r="D21" s="27">
        <v>156.60066399999999</v>
      </c>
      <c r="E21" s="27">
        <v>10.9592122</v>
      </c>
      <c r="F21" s="27">
        <v>10.9289641</v>
      </c>
      <c r="G21" s="27">
        <v>0.30768069999999997</v>
      </c>
      <c r="H21" s="27">
        <v>38.993071999999998</v>
      </c>
      <c r="I21" s="53">
        <v>1.5390297465</v>
      </c>
      <c r="J21" s="53">
        <v>0.45371041699999998</v>
      </c>
      <c r="K21" s="27"/>
      <c r="L21" s="53">
        <v>7.0743802567999996</v>
      </c>
      <c r="M21" s="27"/>
      <c r="N21" s="53">
        <v>0.49151</v>
      </c>
      <c r="O21" s="27">
        <v>1.6880733445</v>
      </c>
      <c r="P21" s="27">
        <v>0.1207627</v>
      </c>
      <c r="Q21" s="53">
        <v>2.9068849000000001E-2</v>
      </c>
      <c r="R21" s="27"/>
      <c r="S21" s="29" t="s">
        <v>20</v>
      </c>
      <c r="T21" s="27">
        <v>0</v>
      </c>
      <c r="U21" s="100">
        <v>1.6926893511426699</v>
      </c>
      <c r="V21" s="27">
        <v>7.5988911914771695E-2</v>
      </c>
      <c r="W21" s="27">
        <v>7.5988911914771695E-2</v>
      </c>
      <c r="X21" s="27">
        <v>3.0626994147720799E-2</v>
      </c>
      <c r="Y21" s="27">
        <v>1.4422695816342701</v>
      </c>
      <c r="Z21" s="100">
        <v>0.121092815895103</v>
      </c>
      <c r="AA21" s="100">
        <v>217.27557918151101</v>
      </c>
      <c r="AB21" s="27">
        <v>0</v>
      </c>
      <c r="AC21" s="27">
        <v>51.530721751351699</v>
      </c>
      <c r="AD21" s="27">
        <v>1.6156214526203501</v>
      </c>
      <c r="AE21" s="27">
        <v>35.506786690135002</v>
      </c>
      <c r="AF21" s="27">
        <v>0.81835303050126496</v>
      </c>
      <c r="AG21" s="27">
        <v>0</v>
      </c>
      <c r="AH21" s="27">
        <v>11.2795227954542</v>
      </c>
      <c r="AI21" s="27">
        <v>11.2795227954542</v>
      </c>
      <c r="AJ21" s="27">
        <v>0</v>
      </c>
      <c r="AK21" s="27">
        <v>0</v>
      </c>
      <c r="AL21" s="27">
        <v>0.79643791226197302</v>
      </c>
      <c r="AM21" s="27">
        <v>0</v>
      </c>
      <c r="AN21" s="27">
        <v>0</v>
      </c>
      <c r="AO21" s="27">
        <v>0</v>
      </c>
      <c r="AP21" s="27">
        <v>0</v>
      </c>
      <c r="AQ21" s="27">
        <v>24.5230460159726</v>
      </c>
      <c r="AR21" s="27">
        <v>0</v>
      </c>
      <c r="AS21" s="27">
        <v>141.28962178607401</v>
      </c>
      <c r="AT21" s="27">
        <v>15.698875745740899</v>
      </c>
      <c r="AU21" s="27">
        <v>156.988497531815</v>
      </c>
      <c r="AV21" s="27">
        <v>0</v>
      </c>
      <c r="AW21" s="27">
        <v>3.38166658639966</v>
      </c>
      <c r="AX21" s="27">
        <v>8.5301225990288596E-2</v>
      </c>
      <c r="AY21" s="27">
        <v>10.4221847926122</v>
      </c>
      <c r="AZ21" s="27">
        <v>0.115401317371869</v>
      </c>
      <c r="BA21" s="27">
        <v>0.30102457051207798</v>
      </c>
      <c r="BB21" s="27">
        <v>0.72915123045464902</v>
      </c>
      <c r="BC21" s="27">
        <v>0.17057924403512001</v>
      </c>
      <c r="BD21" s="27">
        <v>0</v>
      </c>
      <c r="BE21" s="27">
        <v>4.0137486510469098E-2</v>
      </c>
      <c r="BF21" s="27">
        <v>10.9863869279143</v>
      </c>
      <c r="BG21" s="27">
        <v>10.9561428290811</v>
      </c>
      <c r="BH21" s="27">
        <v>3.0244098833203899E-2</v>
      </c>
      <c r="BI21" s="27">
        <v>0</v>
      </c>
      <c r="BJ21" s="27">
        <v>0</v>
      </c>
      <c r="BK21" s="27">
        <v>0.61873572424587997</v>
      </c>
      <c r="BL21" s="27">
        <v>0</v>
      </c>
      <c r="BM21" s="27">
        <v>1.9567913931557499</v>
      </c>
      <c r="BN21" s="27">
        <v>0.48665936495863399</v>
      </c>
      <c r="BO21" s="27">
        <v>0.26088728098458303</v>
      </c>
      <c r="BP21" s="27">
        <v>4.8919657401742702</v>
      </c>
      <c r="BQ21" s="27">
        <v>7.8763710477999496</v>
      </c>
      <c r="BR21" s="27">
        <v>0.265917777520572</v>
      </c>
      <c r="BS21" s="27">
        <v>1.0335270093751501</v>
      </c>
      <c r="BT21" s="27">
        <v>6.3463791839591603E-5</v>
      </c>
      <c r="BU21" s="27">
        <v>0.308328695910977</v>
      </c>
      <c r="BV21" s="27">
        <v>3.38192078318272</v>
      </c>
      <c r="BW21" s="27">
        <v>0</v>
      </c>
      <c r="BX21" s="27">
        <v>0</v>
      </c>
      <c r="BY21" s="27">
        <v>0.55955080615479902</v>
      </c>
      <c r="BZ21" s="27">
        <v>0.41268979515593701</v>
      </c>
      <c r="CA21" s="27">
        <v>39.097845422929097</v>
      </c>
      <c r="CB21" s="27">
        <v>0.41695299376449602</v>
      </c>
      <c r="CD21" s="24">
        <f t="shared" si="0"/>
        <v>2.3024673917908158E-3</v>
      </c>
      <c r="CE21" s="24">
        <f t="shared" si="1"/>
        <v>2.1250018531125204E-3</v>
      </c>
      <c r="CF21" s="24">
        <f t="shared" si="2"/>
        <v>2.4765765476895108E-3</v>
      </c>
      <c r="CG21" s="24">
        <f t="shared" si="3"/>
        <v>2.4796242118844984E-3</v>
      </c>
      <c r="CH21" s="24">
        <f t="shared" si="4"/>
        <v>2.4868531758742377E-3</v>
      </c>
      <c r="CI21" s="24">
        <f t="shared" si="5"/>
        <v>2.1060661620213045E-3</v>
      </c>
      <c r="CJ21" s="24">
        <f t="shared" si="6"/>
        <v>2.6869753408784907E-3</v>
      </c>
      <c r="CK21" s="77">
        <f t="shared" si="7"/>
        <v>-0.95062544301851049</v>
      </c>
      <c r="CL21" s="77">
        <f t="shared" si="8"/>
        <v>2.1788328581273686</v>
      </c>
      <c r="CM21" s="24">
        <f t="shared" si="9"/>
        <v>0</v>
      </c>
      <c r="CN21" s="77">
        <f t="shared" si="10"/>
        <v>0.59441850536831908</v>
      </c>
      <c r="CO21" s="24">
        <f t="shared" si="11"/>
        <v>0</v>
      </c>
      <c r="CP21" s="77">
        <f t="shared" si="12"/>
        <v>-1</v>
      </c>
      <c r="CQ21" s="86">
        <f t="shared" si="14"/>
        <v>2.7344822769162108E-3</v>
      </c>
      <c r="CR21" s="86">
        <f t="shared" si="15"/>
        <v>2.7335915402934645E-3</v>
      </c>
      <c r="CS21" s="77">
        <f t="shared" si="13"/>
        <v>-1</v>
      </c>
    </row>
    <row r="22" spans="1:97" x14ac:dyDescent="0.3">
      <c r="A22" s="29" t="s">
        <v>129</v>
      </c>
      <c r="B22" s="27">
        <v>156.19589999999999</v>
      </c>
      <c r="C22" s="27">
        <v>3.8254999999999999</v>
      </c>
      <c r="D22" s="27">
        <v>263.14659999999998</v>
      </c>
      <c r="E22" s="27">
        <v>14.415851657999999</v>
      </c>
      <c r="F22" s="27">
        <v>14.391551657999999</v>
      </c>
      <c r="G22" s="27">
        <v>2.165</v>
      </c>
      <c r="H22" s="27">
        <v>78.141400000000004</v>
      </c>
      <c r="I22" s="53">
        <v>7.6914182999999999E-3</v>
      </c>
      <c r="J22" s="53">
        <v>3.4974864999999999E-3</v>
      </c>
      <c r="K22" s="27"/>
      <c r="L22" s="53">
        <v>0.15026927800000001</v>
      </c>
      <c r="M22" s="27"/>
      <c r="N22" s="53"/>
      <c r="O22" s="27">
        <v>1.2553597E-3</v>
      </c>
      <c r="P22" s="27"/>
      <c r="Q22" s="53">
        <v>9.2042969999999997E-4</v>
      </c>
      <c r="R22" s="27"/>
      <c r="S22" s="29" t="s">
        <v>129</v>
      </c>
      <c r="T22" s="27">
        <v>2.3478593482035102E-3</v>
      </c>
      <c r="U22" s="100">
        <v>1.2587711328202E-3</v>
      </c>
      <c r="V22" s="27">
        <v>0.180907267966503</v>
      </c>
      <c r="W22" s="27">
        <v>0.180907267966503</v>
      </c>
      <c r="X22" s="27">
        <v>7.2875016837620404E-2</v>
      </c>
      <c r="Y22" s="27">
        <v>1.3490272962932</v>
      </c>
      <c r="Z22" s="100">
        <v>0</v>
      </c>
      <c r="AA22" s="100">
        <v>468.17275307927702</v>
      </c>
      <c r="AB22" s="27">
        <v>0</v>
      </c>
      <c r="AC22" s="27">
        <v>156.62185082293001</v>
      </c>
      <c r="AD22" s="27">
        <v>3.80026072918489</v>
      </c>
      <c r="AE22" s="27">
        <v>89.246913293380999</v>
      </c>
      <c r="AF22" s="27">
        <v>1.9293966305919801</v>
      </c>
      <c r="AG22" s="27">
        <v>0</v>
      </c>
      <c r="AH22" s="27">
        <v>8.3174460255221501</v>
      </c>
      <c r="AI22" s="27">
        <v>8.3174460255221501</v>
      </c>
      <c r="AJ22" s="27">
        <v>0</v>
      </c>
      <c r="AK22" s="27">
        <v>0</v>
      </c>
      <c r="AL22" s="27">
        <v>1.8814138610961</v>
      </c>
      <c r="AM22" s="27">
        <v>0</v>
      </c>
      <c r="AN22" s="27">
        <v>9.6134587939615199E-4</v>
      </c>
      <c r="AO22" s="27">
        <v>0</v>
      </c>
      <c r="AP22" s="27">
        <v>0</v>
      </c>
      <c r="AQ22" s="27">
        <v>3.8358984619454599</v>
      </c>
      <c r="AR22" s="27">
        <v>0</v>
      </c>
      <c r="AS22" s="27">
        <v>237.453442974697</v>
      </c>
      <c r="AT22" s="27">
        <v>26.383703799158798</v>
      </c>
      <c r="AU22" s="27">
        <v>263.83714677385598</v>
      </c>
      <c r="AV22" s="27">
        <v>8.7072315216852494E-6</v>
      </c>
      <c r="AW22" s="27">
        <v>10.157033803548901</v>
      </c>
      <c r="AX22" s="27">
        <v>0.11215922190071401</v>
      </c>
      <c r="AY22" s="27">
        <v>26.760596991199002</v>
      </c>
      <c r="AZ22" s="27">
        <v>0.15175879770939699</v>
      </c>
      <c r="BA22" s="27">
        <v>0.39586099760247401</v>
      </c>
      <c r="BB22" s="27">
        <v>0.97710430011519001</v>
      </c>
      <c r="BC22" s="27">
        <v>0.224325182636396</v>
      </c>
      <c r="BD22" s="27">
        <v>0</v>
      </c>
      <c r="BE22" s="27">
        <v>5.2781860703163798E-2</v>
      </c>
      <c r="BF22" s="27">
        <v>14.4553444601453</v>
      </c>
      <c r="BG22" s="27">
        <v>14.430977229646601</v>
      </c>
      <c r="BH22" s="27">
        <v>2.4367230498740601E-2</v>
      </c>
      <c r="BI22" s="27">
        <v>0</v>
      </c>
      <c r="BJ22" s="27">
        <v>0</v>
      </c>
      <c r="BK22" s="27">
        <v>0.81364429085578205</v>
      </c>
      <c r="BL22" s="27">
        <v>0</v>
      </c>
      <c r="BM22" s="27">
        <v>2.5742414314610498</v>
      </c>
      <c r="BN22" s="27">
        <v>0.63996714067141802</v>
      </c>
      <c r="BO22" s="27">
        <v>0.34310355360813999</v>
      </c>
      <c r="BP22" s="27">
        <v>6.4371629917822899</v>
      </c>
      <c r="BQ22" s="27">
        <v>22.295515234195399</v>
      </c>
      <c r="BR22" s="27">
        <v>0.34967419010455503</v>
      </c>
      <c r="BS22" s="27">
        <v>1.35919317581308</v>
      </c>
      <c r="BT22" s="27">
        <v>9.4682927958465202E-8</v>
      </c>
      <c r="BU22" s="27">
        <v>2.1709337681553298</v>
      </c>
      <c r="BV22" s="27">
        <v>4.9988890592413604</v>
      </c>
      <c r="BW22" s="27">
        <v>0</v>
      </c>
      <c r="BX22" s="27">
        <v>0</v>
      </c>
      <c r="BY22" s="27">
        <v>0.58258897212358596</v>
      </c>
      <c r="BZ22" s="27">
        <v>0.29646990857053501</v>
      </c>
      <c r="CA22" s="27">
        <v>78.355241191598097</v>
      </c>
      <c r="CB22" s="27">
        <v>0.70259899241388801</v>
      </c>
      <c r="CD22" s="24">
        <f t="shared" si="0"/>
        <v>2.7270294734370077E-3</v>
      </c>
      <c r="CE22" s="24">
        <f t="shared" si="1"/>
        <v>2.7181968227578132E-3</v>
      </c>
      <c r="CF22" s="24">
        <f t="shared" si="2"/>
        <v>2.624190370903516E-3</v>
      </c>
      <c r="CG22" s="24">
        <f t="shared" si="3"/>
        <v>2.7395399926569146E-3</v>
      </c>
      <c r="CH22" s="24">
        <f t="shared" si="4"/>
        <v>2.7394941548700693E-3</v>
      </c>
      <c r="CI22" s="24">
        <f t="shared" si="5"/>
        <v>2.7407705105449215E-3</v>
      </c>
      <c r="CJ22" s="24">
        <f t="shared" si="6"/>
        <v>2.7365927868977578E-3</v>
      </c>
      <c r="CK22" s="77">
        <f t="shared" si="7"/>
        <v>22.520664318374546</v>
      </c>
      <c r="CL22" s="77">
        <f t="shared" si="8"/>
        <v>384.71336766938202</v>
      </c>
      <c r="CM22" s="24">
        <f t="shared" si="9"/>
        <v>0</v>
      </c>
      <c r="CN22" s="77">
        <f t="shared" si="10"/>
        <v>54.350276092510072</v>
      </c>
      <c r="CO22" s="24">
        <f t="shared" si="11"/>
        <v>0</v>
      </c>
      <c r="CP22" s="77">
        <f t="shared" si="12"/>
        <v>0</v>
      </c>
      <c r="CQ22" s="86">
        <f t="shared" si="14"/>
        <v>2.7174942928310311E-3</v>
      </c>
      <c r="CR22" s="86">
        <f t="shared" si="15"/>
        <v>0</v>
      </c>
      <c r="CS22" s="77">
        <f t="shared" si="13"/>
        <v>-1</v>
      </c>
    </row>
    <row r="23" spans="1:97" x14ac:dyDescent="0.3">
      <c r="A23" s="29" t="s">
        <v>22</v>
      </c>
      <c r="B23" s="27">
        <v>4176.9577362999999</v>
      </c>
      <c r="C23" s="27">
        <v>6.9154464999999998</v>
      </c>
      <c r="D23" s="27">
        <v>10699.882534</v>
      </c>
      <c r="E23" s="27">
        <v>162.46401392000001</v>
      </c>
      <c r="F23" s="27">
        <v>162.46153247999999</v>
      </c>
      <c r="G23" s="27">
        <v>372.49106745</v>
      </c>
      <c r="H23" s="27">
        <v>1303.0482910000001</v>
      </c>
      <c r="I23" s="53">
        <v>42.551446329999997</v>
      </c>
      <c r="J23" s="53">
        <v>7.5237441106</v>
      </c>
      <c r="K23" s="27"/>
      <c r="L23" s="53">
        <v>237.18128357000001</v>
      </c>
      <c r="M23" s="27"/>
      <c r="N23" s="53">
        <v>18.804096372</v>
      </c>
      <c r="O23" s="27">
        <v>34.731177711999997</v>
      </c>
      <c r="P23" s="27">
        <v>3.4038959673</v>
      </c>
      <c r="Q23" s="53">
        <v>0.47947103740000002</v>
      </c>
      <c r="R23" s="27"/>
      <c r="S23" s="29" t="s">
        <v>22</v>
      </c>
      <c r="T23" s="27">
        <v>0.22139861421169699</v>
      </c>
      <c r="U23" s="100">
        <v>34.8262229143279</v>
      </c>
      <c r="V23" s="27">
        <v>2.6883165814563501</v>
      </c>
      <c r="W23" s="27">
        <v>2.68477889814922</v>
      </c>
      <c r="X23" s="27">
        <v>1.15238651820492</v>
      </c>
      <c r="Y23" s="27">
        <v>20.491684730949999</v>
      </c>
      <c r="Z23" s="100">
        <v>3.4132441266459099</v>
      </c>
      <c r="AA23" s="100">
        <v>7629.9145655361199</v>
      </c>
      <c r="AB23" s="27">
        <v>0</v>
      </c>
      <c r="AC23" s="27">
        <v>4188.26880072928</v>
      </c>
      <c r="AD23" s="27">
        <v>54.919201460144798</v>
      </c>
      <c r="AE23" s="27">
        <v>1355.2712683878201</v>
      </c>
      <c r="AF23" s="27">
        <v>27.834048282482001</v>
      </c>
      <c r="AG23" s="27">
        <v>0.163675129444184</v>
      </c>
      <c r="AH23" s="27">
        <v>90.146049267065393</v>
      </c>
      <c r="AI23" s="27">
        <v>90.146049267065393</v>
      </c>
      <c r="AJ23" s="27">
        <v>0</v>
      </c>
      <c r="AK23" s="27">
        <v>0</v>
      </c>
      <c r="AL23" s="27">
        <v>28.846675935999901</v>
      </c>
      <c r="AM23" s="27">
        <v>3.0141953688809699E-2</v>
      </c>
      <c r="AN23" s="27">
        <v>6.0256306276096003E-2</v>
      </c>
      <c r="AO23" s="27">
        <v>0.31903871440943199</v>
      </c>
      <c r="AP23" s="27">
        <v>1.1015713272049E-2</v>
      </c>
      <c r="AQ23" s="27">
        <v>6.9344923771446796</v>
      </c>
      <c r="AR23" s="27">
        <v>0</v>
      </c>
      <c r="AS23" s="27">
        <v>9655.8558643227097</v>
      </c>
      <c r="AT23" s="27">
        <v>1072.8739053156701</v>
      </c>
      <c r="AU23" s="27">
        <v>10728.729769638299</v>
      </c>
      <c r="AV23" s="27">
        <v>3.5737020127859197E-2</v>
      </c>
      <c r="AW23" s="27">
        <v>105.56717951587</v>
      </c>
      <c r="AX23" s="27">
        <v>1.2774318323715601</v>
      </c>
      <c r="AY23" s="27">
        <v>553.95903289377395</v>
      </c>
      <c r="AZ23" s="27">
        <v>1.7231886753087799</v>
      </c>
      <c r="BA23" s="27">
        <v>4.4594858966142503</v>
      </c>
      <c r="BB23" s="27">
        <v>10.883120298064901</v>
      </c>
      <c r="BC23" s="27">
        <v>2.5319642258855701</v>
      </c>
      <c r="BD23" s="27">
        <v>0</v>
      </c>
      <c r="BE23" s="27">
        <v>0.59560915596047004</v>
      </c>
      <c r="BF23" s="27">
        <v>162.895251775752</v>
      </c>
      <c r="BG23" s="27">
        <v>162.892763523631</v>
      </c>
      <c r="BH23" s="27">
        <v>2.4882521205707598E-3</v>
      </c>
      <c r="BI23" s="27">
        <v>3.6959671952247597E-4</v>
      </c>
      <c r="BJ23" s="27">
        <v>8.1657434812082994E-5</v>
      </c>
      <c r="BK23" s="27">
        <v>9.2803975016121392</v>
      </c>
      <c r="BL23" s="27">
        <v>2.1830453545858801E-4</v>
      </c>
      <c r="BM23" s="27">
        <v>29.043248388586601</v>
      </c>
      <c r="BN23" s="27">
        <v>7.2329236167925997</v>
      </c>
      <c r="BO23" s="27">
        <v>3.8717565550576798</v>
      </c>
      <c r="BP23" s="27">
        <v>72.610940883722805</v>
      </c>
      <c r="BQ23" s="27">
        <v>389.817817756181</v>
      </c>
      <c r="BR23" s="27">
        <v>3.9540846505618901</v>
      </c>
      <c r="BS23" s="27">
        <v>15.3622260172952</v>
      </c>
      <c r="BT23" s="27">
        <v>6.5716267107370496E-2</v>
      </c>
      <c r="BU23" s="27">
        <v>373.487873430006</v>
      </c>
      <c r="BV23" s="27">
        <v>263.03304480758698</v>
      </c>
      <c r="BW23" s="27">
        <v>0</v>
      </c>
      <c r="BX23" s="27">
        <v>0.13639642451852499</v>
      </c>
      <c r="BY23" s="27">
        <v>12.986839214513299</v>
      </c>
      <c r="BZ23" s="27">
        <v>9.2046890070902396</v>
      </c>
      <c r="CA23" s="27">
        <v>1306.6129931392099</v>
      </c>
      <c r="CB23" s="27">
        <v>10.6090369934316</v>
      </c>
      <c r="CD23" s="24">
        <f t="shared" si="0"/>
        <v>2.7079671721312653E-3</v>
      </c>
      <c r="CE23" s="24">
        <f t="shared" si="1"/>
        <v>2.754106642959317E-3</v>
      </c>
      <c r="CF23" s="24">
        <f t="shared" si="2"/>
        <v>2.6960329280843885E-3</v>
      </c>
      <c r="CG23" s="24">
        <f t="shared" si="3"/>
        <v>2.654359235297095E-3</v>
      </c>
      <c r="CH23" s="24">
        <f t="shared" si="4"/>
        <v>2.6543578473513588E-3</v>
      </c>
      <c r="CI23" s="24">
        <f t="shared" si="5"/>
        <v>2.6760533798298519E-3</v>
      </c>
      <c r="CJ23" s="24">
        <f t="shared" si="6"/>
        <v>2.7356638766428379E-3</v>
      </c>
      <c r="CK23" s="77">
        <f t="shared" si="7"/>
        <v>-0.93690510829343132</v>
      </c>
      <c r="CL23" s="77">
        <f t="shared" si="8"/>
        <v>1.7236020297500307</v>
      </c>
      <c r="CM23" s="24">
        <f t="shared" si="9"/>
        <v>0</v>
      </c>
      <c r="CN23" s="77">
        <f t="shared" si="10"/>
        <v>-0.61992764390930399</v>
      </c>
      <c r="CO23" s="24">
        <f t="shared" si="11"/>
        <v>0</v>
      </c>
      <c r="CP23" s="77">
        <f t="shared" si="12"/>
        <v>-0.98303355247187019</v>
      </c>
      <c r="CQ23" s="86">
        <f t="shared" si="14"/>
        <v>2.7365960093850648E-3</v>
      </c>
      <c r="CR23" s="86">
        <f t="shared" si="15"/>
        <v>2.7463117074418039E-3</v>
      </c>
      <c r="CS23" s="77">
        <f t="shared" si="13"/>
        <v>-0.97702527908300107</v>
      </c>
    </row>
    <row r="24" spans="1:97" x14ac:dyDescent="0.3">
      <c r="A24" s="29" t="s">
        <v>23</v>
      </c>
      <c r="B24" s="27">
        <v>473.73971849999998</v>
      </c>
      <c r="C24" s="27">
        <v>52.48264665</v>
      </c>
      <c r="D24" s="27">
        <v>2836.9088651000002</v>
      </c>
      <c r="E24" s="27">
        <v>22.641186092000002</v>
      </c>
      <c r="F24" s="27">
        <v>7.3535712531000001</v>
      </c>
      <c r="G24" s="27">
        <v>151.49112521999999</v>
      </c>
      <c r="H24" s="27">
        <v>166.46047215999999</v>
      </c>
      <c r="I24" s="53">
        <v>5.1155668279000004</v>
      </c>
      <c r="J24" s="53">
        <v>1.1021770395999999</v>
      </c>
      <c r="K24" s="27"/>
      <c r="L24" s="53">
        <v>35.675509136000002</v>
      </c>
      <c r="M24" s="27"/>
      <c r="N24" s="53">
        <v>1.6166705125</v>
      </c>
      <c r="O24" s="27">
        <v>4.7813415578000003</v>
      </c>
      <c r="P24" s="27">
        <v>0.47453618749999998</v>
      </c>
      <c r="Q24" s="53">
        <v>6.0342785000000003E-2</v>
      </c>
      <c r="R24" s="27"/>
      <c r="S24" s="29" t="s">
        <v>23</v>
      </c>
      <c r="T24" s="27">
        <v>5.9458975247606302E-3</v>
      </c>
      <c r="U24" s="100">
        <v>4.7944577637775296</v>
      </c>
      <c r="V24" s="27">
        <v>0.25272138277196898</v>
      </c>
      <c r="W24" s="27">
        <v>0.25272138277196898</v>
      </c>
      <c r="X24" s="27">
        <v>0.10186598086700099</v>
      </c>
      <c r="Y24" s="27">
        <v>1.77401902600882</v>
      </c>
      <c r="Z24" s="100">
        <v>0.47583622718400898</v>
      </c>
      <c r="AA24" s="100">
        <v>668.24915893676496</v>
      </c>
      <c r="AB24" s="27">
        <v>0</v>
      </c>
      <c r="AC24" s="27">
        <v>475.028993164128</v>
      </c>
      <c r="AD24" s="27">
        <v>5.3207457505486797</v>
      </c>
      <c r="AE24" s="27">
        <v>119.58279394915699</v>
      </c>
      <c r="AF24" s="27">
        <v>2.7004095445369201</v>
      </c>
      <c r="AG24" s="27">
        <v>2.0797849935349402</v>
      </c>
      <c r="AH24" s="27">
        <v>16.3724022545194</v>
      </c>
      <c r="AI24" s="27">
        <v>16.3724022545194</v>
      </c>
      <c r="AJ24" s="27">
        <v>0</v>
      </c>
      <c r="AK24" s="27">
        <v>0</v>
      </c>
      <c r="AL24" s="27">
        <v>5.5929967296593404</v>
      </c>
      <c r="AM24" s="27">
        <v>1.0519717863476399E-2</v>
      </c>
      <c r="AN24" s="27">
        <v>3.2138675330831098E-3</v>
      </c>
      <c r="AO24" s="27">
        <v>0</v>
      </c>
      <c r="AP24" s="27">
        <v>0</v>
      </c>
      <c r="AQ24" s="27">
        <v>52.625121810325297</v>
      </c>
      <c r="AR24" s="27">
        <v>0</v>
      </c>
      <c r="AS24" s="27">
        <v>2560.1907839761402</v>
      </c>
      <c r="AT24" s="27">
        <v>284.46591240860403</v>
      </c>
      <c r="AU24" s="27">
        <v>2844.6566963847399</v>
      </c>
      <c r="AV24" s="27">
        <v>3.02679669416933E-6</v>
      </c>
      <c r="AW24" s="27">
        <v>11.149075188891899</v>
      </c>
      <c r="AX24" s="27">
        <v>6.0179239637119103E-2</v>
      </c>
      <c r="AY24" s="27">
        <v>79.723284308375696</v>
      </c>
      <c r="AZ24" s="27">
        <v>8.1905479403539594E-2</v>
      </c>
      <c r="BA24" s="27">
        <v>0.19859423025049999</v>
      </c>
      <c r="BB24" s="27">
        <v>0.52374532886786995</v>
      </c>
      <c r="BC24" s="27">
        <v>0.11605192812789</v>
      </c>
      <c r="BD24" s="27">
        <v>1.6412176127250799E-4</v>
      </c>
      <c r="BE24" s="27">
        <v>2.78435035835028E-2</v>
      </c>
      <c r="BF24" s="27">
        <v>22.7031618362447</v>
      </c>
      <c r="BG24" s="27">
        <v>7.3736664700956798</v>
      </c>
      <c r="BH24" s="27">
        <v>15.3294953661491</v>
      </c>
      <c r="BI24" s="27">
        <v>5.8188991220092605E-4</v>
      </c>
      <c r="BJ24" s="27">
        <v>9.7028720712974103E-5</v>
      </c>
      <c r="BK24" s="27">
        <v>0.46042632836301201</v>
      </c>
      <c r="BL24" s="27">
        <v>5.7612063691529498E-5</v>
      </c>
      <c r="BM24" s="27">
        <v>1.29573119716926</v>
      </c>
      <c r="BN24" s="27">
        <v>0.320892304394363</v>
      </c>
      <c r="BO24" s="27">
        <v>0.172168935565954</v>
      </c>
      <c r="BP24" s="27">
        <v>3.2447126561175401</v>
      </c>
      <c r="BQ24" s="27">
        <v>31.4073499449187</v>
      </c>
      <c r="BR24" s="27">
        <v>0.18802810777724399</v>
      </c>
      <c r="BS24" s="27">
        <v>0.68218541741430905</v>
      </c>
      <c r="BT24" s="27">
        <v>3.0116096569057099E-4</v>
      </c>
      <c r="BU24" s="27">
        <v>151.89953819077601</v>
      </c>
      <c r="BV24" s="27">
        <v>41.917320906702102</v>
      </c>
      <c r="BW24" s="27">
        <v>0</v>
      </c>
      <c r="BX24" s="27">
        <v>0</v>
      </c>
      <c r="BY24" s="27">
        <v>3.9546486663118801</v>
      </c>
      <c r="BZ24" s="27">
        <v>3.5940652908085702</v>
      </c>
      <c r="CA24" s="27">
        <v>166.915544148658</v>
      </c>
      <c r="CB24" s="27">
        <v>3.618769497712</v>
      </c>
      <c r="CD24" s="24">
        <f t="shared" si="0"/>
        <v>2.7214831557933125E-3</v>
      </c>
      <c r="CE24" s="24">
        <f t="shared" si="1"/>
        <v>2.7147098978343382E-3</v>
      </c>
      <c r="CF24" s="24">
        <f t="shared" si="2"/>
        <v>2.7310821930357017E-3</v>
      </c>
      <c r="CG24" s="24">
        <f t="shared" si="3"/>
        <v>2.7373011286982271E-3</v>
      </c>
      <c r="CH24" s="24">
        <f t="shared" si="4"/>
        <v>2.7327153438824981E-3</v>
      </c>
      <c r="CI24" s="24">
        <f t="shared" si="5"/>
        <v>2.6959531139723021E-3</v>
      </c>
      <c r="CJ24" s="24">
        <f t="shared" si="6"/>
        <v>2.7338141166666596E-3</v>
      </c>
      <c r="CK24" s="77">
        <f t="shared" si="7"/>
        <v>-0.95059757964774472</v>
      </c>
      <c r="CL24" s="77">
        <f t="shared" si="8"/>
        <v>0.6095590474762963</v>
      </c>
      <c r="CM24" s="24">
        <f t="shared" si="9"/>
        <v>0</v>
      </c>
      <c r="CN24" s="77">
        <f t="shared" si="10"/>
        <v>-0.54107446113507374</v>
      </c>
      <c r="CO24" s="24">
        <f t="shared" si="11"/>
        <v>0</v>
      </c>
      <c r="CP24" s="77">
        <f t="shared" si="12"/>
        <v>-1</v>
      </c>
      <c r="CQ24" s="86">
        <f t="shared" si="14"/>
        <v>2.7432062359427915E-3</v>
      </c>
      <c r="CR24" s="86">
        <f t="shared" si="15"/>
        <v>2.7396007264651259E-3</v>
      </c>
      <c r="CS24" s="77">
        <f t="shared" si="13"/>
        <v>-1</v>
      </c>
    </row>
    <row r="25" spans="1:97" x14ac:dyDescent="0.3">
      <c r="A25" s="29" t="s">
        <v>24</v>
      </c>
      <c r="B25" s="27">
        <v>2439.7095189000001</v>
      </c>
      <c r="C25" s="27">
        <v>1.67</v>
      </c>
      <c r="D25" s="27">
        <v>12258.870373</v>
      </c>
      <c r="E25" s="27">
        <v>230.50819902999999</v>
      </c>
      <c r="F25" s="27">
        <v>228.31984653999999</v>
      </c>
      <c r="G25" s="27">
        <v>555.31014699000002</v>
      </c>
      <c r="H25" s="27">
        <v>1449.7545329</v>
      </c>
      <c r="I25" s="53">
        <v>30.398479522999999</v>
      </c>
      <c r="J25" s="53">
        <v>16.539634397</v>
      </c>
      <c r="K25" s="27"/>
      <c r="L25" s="53">
        <v>217.09291977999999</v>
      </c>
      <c r="M25" s="27"/>
      <c r="N25" s="53">
        <v>9.6055877673999994</v>
      </c>
      <c r="O25" s="27">
        <v>27.598717033</v>
      </c>
      <c r="P25" s="27">
        <v>8.0208502150999994</v>
      </c>
      <c r="Q25" s="53">
        <v>0.3501110261</v>
      </c>
      <c r="R25" s="27"/>
      <c r="S25" s="29" t="s">
        <v>24</v>
      </c>
      <c r="T25" s="27">
        <v>3.7215058583882001</v>
      </c>
      <c r="U25" s="100">
        <v>27.674439943719399</v>
      </c>
      <c r="V25" s="27">
        <v>3.98849785466117</v>
      </c>
      <c r="W25" s="27">
        <v>3.9884623089861502</v>
      </c>
      <c r="X25" s="27">
        <v>0.87069461503860801</v>
      </c>
      <c r="Y25" s="27">
        <v>15.5451062902202</v>
      </c>
      <c r="Z25" s="100">
        <v>8.0428426671073705</v>
      </c>
      <c r="AA25" s="100">
        <v>6165.69562748098</v>
      </c>
      <c r="AB25" s="27">
        <v>0</v>
      </c>
      <c r="AC25" s="27">
        <v>2446.3636911104099</v>
      </c>
      <c r="AD25" s="27">
        <v>47.243795108962402</v>
      </c>
      <c r="AE25" s="27">
        <v>1088.12593191052</v>
      </c>
      <c r="AF25" s="27">
        <v>26.7561128723314</v>
      </c>
      <c r="AG25" s="27">
        <v>2.44189656320646</v>
      </c>
      <c r="AH25" s="27">
        <v>147.12235982485299</v>
      </c>
      <c r="AI25" s="27">
        <v>147.12235982485299</v>
      </c>
      <c r="AJ25" s="27">
        <v>0</v>
      </c>
      <c r="AK25" s="27">
        <v>0</v>
      </c>
      <c r="AL25" s="27">
        <v>26.529318223425101</v>
      </c>
      <c r="AM25" s="27">
        <v>1.4493684524926E-2</v>
      </c>
      <c r="AN25" s="27">
        <v>8.9226013212122895E-2</v>
      </c>
      <c r="AO25" s="27">
        <v>1.1210310088648201</v>
      </c>
      <c r="AP25" s="27">
        <v>4.2944515823640898E-4</v>
      </c>
      <c r="AQ25" s="27">
        <v>1.6746496800542301</v>
      </c>
      <c r="AR25" s="27">
        <v>0</v>
      </c>
      <c r="AS25" s="27">
        <v>11063.314989599599</v>
      </c>
      <c r="AT25" s="27">
        <v>1229.25535064622</v>
      </c>
      <c r="AU25" s="27">
        <v>12292.5703402459</v>
      </c>
      <c r="AV25" s="27">
        <v>2.23773429190299E-4</v>
      </c>
      <c r="AW25" s="27">
        <v>90.270187408002698</v>
      </c>
      <c r="AX25" s="27">
        <v>1.9218115085677101</v>
      </c>
      <c r="AY25" s="27">
        <v>692.19311387299399</v>
      </c>
      <c r="AZ25" s="27">
        <v>2.53893693259919</v>
      </c>
      <c r="BA25" s="27">
        <v>6.1323088249915898</v>
      </c>
      <c r="BB25" s="27">
        <v>14.9381335557797</v>
      </c>
      <c r="BC25" s="27">
        <v>3.4704585503507999</v>
      </c>
      <c r="BD25" s="27">
        <v>2.60121231060918E-2</v>
      </c>
      <c r="BE25" s="27">
        <v>0.83099601141994095</v>
      </c>
      <c r="BF25" s="27">
        <v>231.139160595167</v>
      </c>
      <c r="BG25" s="27">
        <v>228.946083508355</v>
      </c>
      <c r="BH25" s="27">
        <v>2.1930770868125</v>
      </c>
      <c r="BI25" s="27">
        <v>0</v>
      </c>
      <c r="BJ25" s="27">
        <v>0</v>
      </c>
      <c r="BK25" s="27">
        <v>15.032482976680599</v>
      </c>
      <c r="BL25" s="27">
        <v>0</v>
      </c>
      <c r="BM25" s="27">
        <v>40.237085489288297</v>
      </c>
      <c r="BN25" s="27">
        <v>9.8936936157454092</v>
      </c>
      <c r="BO25" s="27">
        <v>5.3069700122907602</v>
      </c>
      <c r="BP25" s="27">
        <v>100.599335584252</v>
      </c>
      <c r="BQ25" s="27">
        <v>352.85644219255198</v>
      </c>
      <c r="BR25" s="27">
        <v>5.5997944783037603</v>
      </c>
      <c r="BS25" s="27">
        <v>21.119821562966699</v>
      </c>
      <c r="BT25" s="27">
        <v>1.2982422820124799</v>
      </c>
      <c r="BU25" s="27">
        <v>556.82855237332797</v>
      </c>
      <c r="BV25" s="27">
        <v>363.31441289026799</v>
      </c>
      <c r="BW25" s="27">
        <v>0</v>
      </c>
      <c r="BX25" s="27">
        <v>1.3964459168835401E-3</v>
      </c>
      <c r="BY25" s="27">
        <v>20.3357405137866</v>
      </c>
      <c r="BZ25" s="27">
        <v>17.735360903716</v>
      </c>
      <c r="CA25" s="27">
        <v>1453.70972855591</v>
      </c>
      <c r="CB25" s="27">
        <v>14.463288876787599</v>
      </c>
      <c r="CD25" s="24">
        <f t="shared" si="0"/>
        <v>2.7274444596215642E-3</v>
      </c>
      <c r="CE25" s="24">
        <f t="shared" si="1"/>
        <v>2.784239553431237E-3</v>
      </c>
      <c r="CF25" s="24">
        <f t="shared" si="2"/>
        <v>2.7490271306012245E-3</v>
      </c>
      <c r="CG25" s="24">
        <f t="shared" si="3"/>
        <v>2.7372630033211747E-3</v>
      </c>
      <c r="CH25" s="24">
        <f t="shared" si="4"/>
        <v>2.7428056642693301E-3</v>
      </c>
      <c r="CI25" s="24">
        <f t="shared" si="5"/>
        <v>2.7343375437281327E-3</v>
      </c>
      <c r="CJ25" s="24">
        <f t="shared" si="6"/>
        <v>2.728182989708157E-3</v>
      </c>
      <c r="CK25" s="77">
        <f t="shared" si="7"/>
        <v>-0.86879401958349878</v>
      </c>
      <c r="CL25" s="77">
        <f t="shared" si="8"/>
        <v>-6.0129993378825228E-2</v>
      </c>
      <c r="CM25" s="24">
        <f t="shared" si="9"/>
        <v>0</v>
      </c>
      <c r="CN25" s="77">
        <f t="shared" si="10"/>
        <v>-0.32230696434528833</v>
      </c>
      <c r="CO25" s="24">
        <f t="shared" si="11"/>
        <v>0</v>
      </c>
      <c r="CP25" s="77">
        <f t="shared" si="12"/>
        <v>-0.88329386644412955</v>
      </c>
      <c r="CQ25" s="86">
        <f t="shared" si="14"/>
        <v>2.743711261246558E-3</v>
      </c>
      <c r="CR25" s="86">
        <f t="shared" si="15"/>
        <v>2.741910323417866E-3</v>
      </c>
      <c r="CS25" s="77">
        <f t="shared" si="13"/>
        <v>-0.99877340293157824</v>
      </c>
    </row>
    <row r="26" spans="1:97" x14ac:dyDescent="0.3">
      <c r="A26" s="29" t="s">
        <v>25</v>
      </c>
      <c r="B26" s="27">
        <v>844.4742</v>
      </c>
      <c r="C26" s="27">
        <v>3.3000000000000002E-2</v>
      </c>
      <c r="D26" s="27">
        <v>3979.4769000000001</v>
      </c>
      <c r="E26" s="27">
        <v>76.374099999999999</v>
      </c>
      <c r="F26" s="27">
        <v>76.320400000000006</v>
      </c>
      <c r="G26" s="27">
        <v>3.4881000000000002</v>
      </c>
      <c r="H26" s="27">
        <v>219.864</v>
      </c>
      <c r="I26" s="53">
        <v>11.662034197000001</v>
      </c>
      <c r="J26" s="53">
        <v>3.0388173344</v>
      </c>
      <c r="K26" s="27"/>
      <c r="L26" s="53">
        <v>84.237827985999999</v>
      </c>
      <c r="M26" s="27"/>
      <c r="N26" s="53">
        <v>3.8623408697000001</v>
      </c>
      <c r="O26" s="27">
        <v>11.637351309</v>
      </c>
      <c r="P26" s="27">
        <v>0.73579954349999999</v>
      </c>
      <c r="Q26" s="53">
        <v>0.141976248</v>
      </c>
      <c r="R26" s="27"/>
      <c r="S26" s="29" t="s">
        <v>25</v>
      </c>
      <c r="T26" s="27">
        <v>5.9816520400138703E-3</v>
      </c>
      <c r="U26" s="100">
        <v>11.669201184016201</v>
      </c>
      <c r="V26" s="27">
        <v>0.50963764048307703</v>
      </c>
      <c r="W26" s="27">
        <v>0.50940659359539597</v>
      </c>
      <c r="X26" s="27">
        <v>0.211125178787678</v>
      </c>
      <c r="Y26" s="27">
        <v>2.07864645455032</v>
      </c>
      <c r="Z26" s="100">
        <v>0.73782445303900501</v>
      </c>
      <c r="AA26" s="100">
        <v>1355.01047733578</v>
      </c>
      <c r="AB26" s="27">
        <v>0</v>
      </c>
      <c r="AC26" s="27">
        <v>846.78886379294397</v>
      </c>
      <c r="AD26" s="27">
        <v>10.6520717038158</v>
      </c>
      <c r="AE26" s="27">
        <v>239.57243504565901</v>
      </c>
      <c r="AF26" s="27">
        <v>5.3864613612976298</v>
      </c>
      <c r="AG26" s="27">
        <v>1.30119858990348E-2</v>
      </c>
      <c r="AH26" s="27">
        <v>31.3332252327865</v>
      </c>
      <c r="AI26" s="27">
        <v>31.3332252327865</v>
      </c>
      <c r="AJ26" s="27">
        <v>0</v>
      </c>
      <c r="AK26" s="27">
        <v>0</v>
      </c>
      <c r="AL26" s="27">
        <v>5.7975247105342298</v>
      </c>
      <c r="AM26" s="27">
        <v>3.4248920948293802E-3</v>
      </c>
      <c r="AN26" s="27">
        <v>3.9094499882603596E-3</v>
      </c>
      <c r="AO26" s="27">
        <v>1.7494006962681101E-2</v>
      </c>
      <c r="AP26" s="27">
        <v>7.3205638901767303E-4</v>
      </c>
      <c r="AQ26" s="27">
        <v>3.3098443536874897E-2</v>
      </c>
      <c r="AR26" s="27">
        <v>0</v>
      </c>
      <c r="AS26" s="27">
        <v>3591.35591409468</v>
      </c>
      <c r="AT26" s="27">
        <v>399.03984871420801</v>
      </c>
      <c r="AU26" s="27">
        <v>3990.3957628088901</v>
      </c>
      <c r="AV26" s="27">
        <v>4.3867419752972201E-3</v>
      </c>
      <c r="AW26" s="27">
        <v>20.3938941051439</v>
      </c>
      <c r="AX26" s="27">
        <v>0.59577243018788795</v>
      </c>
      <c r="AY26" s="27">
        <v>83.608834392433707</v>
      </c>
      <c r="AZ26" s="27">
        <v>0.80604448708918297</v>
      </c>
      <c r="BA26" s="27">
        <v>2.1027263137066798</v>
      </c>
      <c r="BB26" s="27">
        <v>5.0932483586038098</v>
      </c>
      <c r="BC26" s="27">
        <v>1.1915416094842799</v>
      </c>
      <c r="BD26" s="27">
        <v>0</v>
      </c>
      <c r="BE26" s="27">
        <v>0.28036408073325703</v>
      </c>
      <c r="BF26" s="27">
        <v>76.583170638932501</v>
      </c>
      <c r="BG26" s="27">
        <v>76.529325104008507</v>
      </c>
      <c r="BH26" s="27">
        <v>5.3845534923968097E-2</v>
      </c>
      <c r="BI26" s="27">
        <v>0</v>
      </c>
      <c r="BJ26" s="27">
        <v>0</v>
      </c>
      <c r="BK26" s="27">
        <v>4.3213991637868796</v>
      </c>
      <c r="BL26" s="27">
        <v>0</v>
      </c>
      <c r="BM26" s="27">
        <v>13.6684772092792</v>
      </c>
      <c r="BN26" s="27">
        <v>3.3994087869618701</v>
      </c>
      <c r="BO26" s="27">
        <v>1.8223710071264301</v>
      </c>
      <c r="BP26" s="27">
        <v>34.171215315508903</v>
      </c>
      <c r="BQ26" s="27">
        <v>56.128958826859098</v>
      </c>
      <c r="BR26" s="27">
        <v>1.8573949989252401</v>
      </c>
      <c r="BS26" s="27">
        <v>7.2193613426147802</v>
      </c>
      <c r="BT26" s="27">
        <v>0</v>
      </c>
      <c r="BU26" s="27">
        <v>3.4975571513197199</v>
      </c>
      <c r="BV26" s="27">
        <v>36.847813145782901</v>
      </c>
      <c r="BW26" s="27">
        <v>0</v>
      </c>
      <c r="BX26" s="27">
        <v>2.6868681326741601E-3</v>
      </c>
      <c r="BY26" s="27">
        <v>1.7133187065656901</v>
      </c>
      <c r="BZ26" s="27">
        <v>1.00710014236346</v>
      </c>
      <c r="CA26" s="27">
        <v>220.464253487436</v>
      </c>
      <c r="CB26" s="27">
        <v>1.9837611375505</v>
      </c>
      <c r="CD26" s="24">
        <f t="shared" si="0"/>
        <v>2.740952645970682E-3</v>
      </c>
      <c r="CE26" s="24">
        <f t="shared" si="1"/>
        <v>2.9831374810574355E-3</v>
      </c>
      <c r="CF26" s="24">
        <f t="shared" si="2"/>
        <v>2.7437934892623767E-3</v>
      </c>
      <c r="CG26" s="24">
        <f t="shared" si="3"/>
        <v>2.7374546990734045E-3</v>
      </c>
      <c r="CH26" s="24">
        <f t="shared" si="4"/>
        <v>2.737473912721897E-3</v>
      </c>
      <c r="CI26" s="24">
        <f t="shared" si="5"/>
        <v>2.7112615233851355E-3</v>
      </c>
      <c r="CJ26" s="24">
        <f t="shared" si="6"/>
        <v>2.7301126488920077E-3</v>
      </c>
      <c r="CK26" s="77">
        <f t="shared" si="7"/>
        <v>-0.95631923342100666</v>
      </c>
      <c r="CL26" s="77">
        <f t="shared" si="8"/>
        <v>-0.31596860692492434</v>
      </c>
      <c r="CM26" s="24">
        <f t="shared" si="9"/>
        <v>0</v>
      </c>
      <c r="CN26" s="77">
        <f t="shared" si="10"/>
        <v>-0.6280385429928943</v>
      </c>
      <c r="CO26" s="24">
        <f t="shared" si="11"/>
        <v>0</v>
      </c>
      <c r="CP26" s="77">
        <f t="shared" si="12"/>
        <v>-0.99547062065393521</v>
      </c>
      <c r="CQ26" s="86">
        <f t="shared" si="14"/>
        <v>2.7368663341433433E-3</v>
      </c>
      <c r="CR26" s="86">
        <f t="shared" si="15"/>
        <v>2.751985315692203E-3</v>
      </c>
      <c r="CS26" s="77">
        <f t="shared" si="13"/>
        <v>-0.99484381085336426</v>
      </c>
    </row>
    <row r="27" spans="1:97" x14ac:dyDescent="0.3">
      <c r="A27" s="29" t="s">
        <v>26</v>
      </c>
      <c r="B27" s="27">
        <v>786.42041761999997</v>
      </c>
      <c r="C27" s="27"/>
      <c r="D27" s="27">
        <v>1347.4345579999999</v>
      </c>
      <c r="E27" s="27">
        <v>46.173530538999998</v>
      </c>
      <c r="F27" s="27">
        <v>39.386194809000003</v>
      </c>
      <c r="G27" s="27">
        <v>68.860690711999993</v>
      </c>
      <c r="H27" s="27">
        <v>924.53452287000005</v>
      </c>
      <c r="I27" s="53">
        <v>16.938310090000002</v>
      </c>
      <c r="J27" s="53">
        <v>9.2629020485000009</v>
      </c>
      <c r="K27" s="27"/>
      <c r="L27" s="53">
        <v>122.90086999</v>
      </c>
      <c r="M27" s="27"/>
      <c r="N27" s="53">
        <v>17.373622659999999</v>
      </c>
      <c r="O27" s="27">
        <v>15.47221012</v>
      </c>
      <c r="P27" s="27">
        <v>3.7147070473000001</v>
      </c>
      <c r="Q27" s="53">
        <v>1.34318166E-2</v>
      </c>
      <c r="R27" s="27"/>
      <c r="S27" s="29" t="s">
        <v>26</v>
      </c>
      <c r="T27" s="27">
        <v>1.0358164375683001</v>
      </c>
      <c r="U27" s="100">
        <v>15.5145414503975</v>
      </c>
      <c r="V27" s="27">
        <v>3.3329401092270299</v>
      </c>
      <c r="W27" s="27">
        <v>3.2920963124887201</v>
      </c>
      <c r="X27" s="27">
        <v>1.73335549161527</v>
      </c>
      <c r="Y27" s="27">
        <v>13.688719002775199</v>
      </c>
      <c r="Z27" s="100">
        <v>3.7249511189297602</v>
      </c>
      <c r="AA27" s="100">
        <v>4397.5195120890303</v>
      </c>
      <c r="AB27" s="27">
        <v>0</v>
      </c>
      <c r="AC27" s="27">
        <v>788.57440828937797</v>
      </c>
      <c r="AD27" s="27">
        <v>32.997818441832003</v>
      </c>
      <c r="AE27" s="27">
        <v>769.52278980088204</v>
      </c>
      <c r="AF27" s="27">
        <v>18.2935541446131</v>
      </c>
      <c r="AG27" s="27">
        <v>1.0596170246104</v>
      </c>
      <c r="AH27" s="27">
        <v>83.768093222165803</v>
      </c>
      <c r="AI27" s="27">
        <v>83.768093222165803</v>
      </c>
      <c r="AJ27" s="27">
        <v>0</v>
      </c>
      <c r="AK27" s="27">
        <v>0</v>
      </c>
      <c r="AL27" s="27">
        <v>18.677640868112899</v>
      </c>
      <c r="AM27" s="27">
        <v>0.29248862372734902</v>
      </c>
      <c r="AN27" s="27">
        <v>0.67706695732844202</v>
      </c>
      <c r="AO27" s="27">
        <v>1.07146052333477</v>
      </c>
      <c r="AP27" s="27">
        <v>0.12679961810896301</v>
      </c>
      <c r="AQ27" s="27">
        <v>0</v>
      </c>
      <c r="AR27" s="27">
        <v>0</v>
      </c>
      <c r="AS27" s="27">
        <v>1216.0086442147899</v>
      </c>
      <c r="AT27" s="27">
        <v>135.11208285763101</v>
      </c>
      <c r="AU27" s="27">
        <v>1351.1207270724201</v>
      </c>
      <c r="AV27" s="27">
        <v>0.26776014458995701</v>
      </c>
      <c r="AW27" s="27">
        <v>60.828775013426203</v>
      </c>
      <c r="AX27" s="27">
        <v>0.52341887652463404</v>
      </c>
      <c r="AY27" s="27">
        <v>397.566491710131</v>
      </c>
      <c r="AZ27" s="27">
        <v>0.59096119504257605</v>
      </c>
      <c r="BA27" s="27">
        <v>0.92985838288221101</v>
      </c>
      <c r="BB27" s="27">
        <v>2.3763703472367799</v>
      </c>
      <c r="BC27" s="27">
        <v>0.58161546055303004</v>
      </c>
      <c r="BD27" s="27">
        <v>2.2486904545379401E-3</v>
      </c>
      <c r="BE27" s="27">
        <v>0.16028023074676001</v>
      </c>
      <c r="BF27" s="27">
        <v>46.298625407297003</v>
      </c>
      <c r="BG27" s="27">
        <v>39.493013732721202</v>
      </c>
      <c r="BH27" s="27">
        <v>6.8056116745757302</v>
      </c>
      <c r="BI27" s="27">
        <v>9.2558236743332106E-3</v>
      </c>
      <c r="BJ27" s="27">
        <v>2.0747712442886401E-3</v>
      </c>
      <c r="BK27" s="27">
        <v>4.3345747913600796</v>
      </c>
      <c r="BL27" s="27">
        <v>4.4411258927341199E-3</v>
      </c>
      <c r="BM27" s="27">
        <v>6.3369542464888697</v>
      </c>
      <c r="BN27" s="27">
        <v>1.4812286297723101</v>
      </c>
      <c r="BO27" s="27">
        <v>0.79553994047520504</v>
      </c>
      <c r="BP27" s="27">
        <v>15.8537300988861</v>
      </c>
      <c r="BQ27" s="27">
        <v>246.95095135575599</v>
      </c>
      <c r="BR27" s="27">
        <v>1.2552151960184501</v>
      </c>
      <c r="BS27" s="27">
        <v>3.1542170465781498</v>
      </c>
      <c r="BT27" s="27">
        <v>1.1010288788901901</v>
      </c>
      <c r="BU27" s="27">
        <v>69.048715399130103</v>
      </c>
      <c r="BV27" s="27">
        <v>191.79373382284501</v>
      </c>
      <c r="BW27" s="27">
        <v>0</v>
      </c>
      <c r="BX27" s="27">
        <v>0.465388399974205</v>
      </c>
      <c r="BY27" s="27">
        <v>14.758580891672</v>
      </c>
      <c r="BZ27" s="27">
        <v>17.889545838659</v>
      </c>
      <c r="CA27" s="27">
        <v>927.07760655213599</v>
      </c>
      <c r="CB27" s="27">
        <v>10.124256357015399</v>
      </c>
      <c r="CD27" s="24">
        <f t="shared" si="0"/>
        <v>2.7389811112696937E-3</v>
      </c>
      <c r="CE27" s="24">
        <f t="shared" si="1"/>
        <v>0</v>
      </c>
      <c r="CF27" s="24">
        <f t="shared" si="2"/>
        <v>2.7356943241025077E-3</v>
      </c>
      <c r="CG27" s="24">
        <f t="shared" si="3"/>
        <v>2.7092333385974176E-3</v>
      </c>
      <c r="CH27" s="24">
        <f t="shared" si="4"/>
        <v>2.7120904733043869E-3</v>
      </c>
      <c r="CI27" s="24">
        <f t="shared" si="5"/>
        <v>2.7305082941513916E-3</v>
      </c>
      <c r="CJ27" s="24">
        <f t="shared" si="6"/>
        <v>2.7506638413474687E-3</v>
      </c>
      <c r="CK27" s="77">
        <f t="shared" si="7"/>
        <v>-0.80564198582996183</v>
      </c>
      <c r="CL27" s="77">
        <f t="shared" si="8"/>
        <v>0.47780025429416029</v>
      </c>
      <c r="CM27" s="24">
        <f t="shared" si="9"/>
        <v>0</v>
      </c>
      <c r="CN27" s="77">
        <f t="shared" si="10"/>
        <v>-0.31840927384011436</v>
      </c>
      <c r="CO27" s="24">
        <f t="shared" si="11"/>
        <v>0</v>
      </c>
      <c r="CP27" s="77">
        <f t="shared" si="12"/>
        <v>-0.93832831849159248</v>
      </c>
      <c r="CQ27" s="86">
        <f t="shared" si="14"/>
        <v>2.7359588623205931E-3</v>
      </c>
      <c r="CR27" s="86">
        <f t="shared" si="15"/>
        <v>2.7577064622648644E-3</v>
      </c>
      <c r="CS27" s="77">
        <f t="shared" si="13"/>
        <v>8.4402434075047594</v>
      </c>
    </row>
    <row r="28" spans="1:97" x14ac:dyDescent="0.3">
      <c r="A28" s="29" t="s">
        <v>27</v>
      </c>
      <c r="B28" s="27">
        <v>931.62500169999998</v>
      </c>
      <c r="C28" s="27">
        <v>1.0001299999999999E-2</v>
      </c>
      <c r="D28" s="27">
        <v>3604.6110018999998</v>
      </c>
      <c r="E28" s="27">
        <v>80.551343463999999</v>
      </c>
      <c r="F28" s="27">
        <v>80.324001764000002</v>
      </c>
      <c r="G28" s="27">
        <v>3.4471546000000002</v>
      </c>
      <c r="H28" s="27">
        <v>312.40530310000003</v>
      </c>
      <c r="I28" s="53">
        <v>20.700831585</v>
      </c>
      <c r="J28" s="53">
        <v>4.2279219799999996</v>
      </c>
      <c r="K28" s="27"/>
      <c r="L28" s="53">
        <v>126.8355768</v>
      </c>
      <c r="M28" s="27"/>
      <c r="N28" s="53">
        <v>8.5583781717999994</v>
      </c>
      <c r="O28" s="27">
        <v>17.071113932999999</v>
      </c>
      <c r="P28" s="27">
        <v>1.6403975071000001</v>
      </c>
      <c r="Q28" s="53">
        <v>0.1515221943</v>
      </c>
      <c r="R28" s="27"/>
      <c r="S28" s="29" t="s">
        <v>27</v>
      </c>
      <c r="T28" s="27">
        <v>14.9192075216812</v>
      </c>
      <c r="U28" s="100">
        <v>17.117738319133</v>
      </c>
      <c r="V28" s="27">
        <v>0.54402008115886702</v>
      </c>
      <c r="W28" s="27">
        <v>0.54402008115886702</v>
      </c>
      <c r="X28" s="27">
        <v>0.21925939378197301</v>
      </c>
      <c r="Y28" s="27">
        <v>7.4139063480212899</v>
      </c>
      <c r="Z28" s="100">
        <v>1.6448979518579101</v>
      </c>
      <c r="AA28" s="100">
        <v>1465.39657819591</v>
      </c>
      <c r="AB28" s="27">
        <v>0</v>
      </c>
      <c r="AC28" s="27">
        <v>934.18757703317397</v>
      </c>
      <c r="AD28" s="27">
        <v>11.4939867121004</v>
      </c>
      <c r="AE28" s="27">
        <v>254.613469205071</v>
      </c>
      <c r="AF28" s="27">
        <v>5.82799329689405</v>
      </c>
      <c r="AG28" s="27">
        <v>0</v>
      </c>
      <c r="AH28" s="27">
        <v>39.446299757101897</v>
      </c>
      <c r="AI28" s="27">
        <v>39.446299757101897</v>
      </c>
      <c r="AJ28" s="27">
        <v>0</v>
      </c>
      <c r="AK28" s="27">
        <v>0</v>
      </c>
      <c r="AL28" s="27">
        <v>5.6864166806437</v>
      </c>
      <c r="AM28" s="27">
        <v>0</v>
      </c>
      <c r="AN28" s="27">
        <v>0.62091712128805998</v>
      </c>
      <c r="AO28" s="27">
        <v>7.4056773862933403</v>
      </c>
      <c r="AP28" s="27">
        <v>0</v>
      </c>
      <c r="AQ28" s="27">
        <v>1.00285463743998E-2</v>
      </c>
      <c r="AR28" s="27">
        <v>0</v>
      </c>
      <c r="AS28" s="27">
        <v>3253.06625743512</v>
      </c>
      <c r="AT28" s="27">
        <v>361.45182824736702</v>
      </c>
      <c r="AU28" s="27">
        <v>3614.51808568249</v>
      </c>
      <c r="AV28" s="27">
        <v>0</v>
      </c>
      <c r="AW28" s="27">
        <v>23.415825120108799</v>
      </c>
      <c r="AX28" s="27">
        <v>0.60909025976888498</v>
      </c>
      <c r="AY28" s="27">
        <v>93.648561353382206</v>
      </c>
      <c r="AZ28" s="27">
        <v>0.81479226393554305</v>
      </c>
      <c r="BA28" s="27">
        <v>2.0503526044853202</v>
      </c>
      <c r="BB28" s="27">
        <v>5.11493820759393</v>
      </c>
      <c r="BC28" s="27">
        <v>1.16119635070761</v>
      </c>
      <c r="BD28" s="27">
        <v>0.12364279105143899</v>
      </c>
      <c r="BE28" s="27">
        <v>0.27542346834807702</v>
      </c>
      <c r="BF28" s="27">
        <v>80.772849188987095</v>
      </c>
      <c r="BG28" s="27">
        <v>80.544882113504599</v>
      </c>
      <c r="BH28" s="27">
        <v>0.22796707548253101</v>
      </c>
      <c r="BI28" s="27">
        <v>0</v>
      </c>
      <c r="BJ28" s="27">
        <v>0</v>
      </c>
      <c r="BK28" s="27">
        <v>8.3306430409867804</v>
      </c>
      <c r="BL28" s="27">
        <v>0</v>
      </c>
      <c r="BM28" s="27">
        <v>13.5337362966218</v>
      </c>
      <c r="BN28" s="27">
        <v>3.3116097742375099</v>
      </c>
      <c r="BO28" s="27">
        <v>1.79051476861582</v>
      </c>
      <c r="BP28" s="27">
        <v>33.843754813215902</v>
      </c>
      <c r="BQ28" s="27">
        <v>56.476299191261099</v>
      </c>
      <c r="BR28" s="27">
        <v>1.8390735508285201</v>
      </c>
      <c r="BS28" s="27">
        <v>7.5477377068434901</v>
      </c>
      <c r="BT28" s="27">
        <v>0.198376216263908</v>
      </c>
      <c r="BU28" s="27">
        <v>3.4565009359525098</v>
      </c>
      <c r="BV28" s="27">
        <v>34.152028517792502</v>
      </c>
      <c r="BW28" s="27">
        <v>0</v>
      </c>
      <c r="BX28" s="27">
        <v>0</v>
      </c>
      <c r="BY28" s="27">
        <v>34.166274817413303</v>
      </c>
      <c r="BZ28" s="27">
        <v>8.3755980324344392</v>
      </c>
      <c r="CA28" s="27">
        <v>313.262059864305</v>
      </c>
      <c r="CB28" s="27">
        <v>13.6465220241093</v>
      </c>
      <c r="CD28" s="24">
        <f t="shared" si="0"/>
        <v>2.7506510972739834E-3</v>
      </c>
      <c r="CE28" s="24">
        <f t="shared" si="1"/>
        <v>2.7242832831532861E-3</v>
      </c>
      <c r="CF28" s="24">
        <f t="shared" si="2"/>
        <v>2.7484474128465293E-3</v>
      </c>
      <c r="CG28" s="24">
        <f t="shared" si="3"/>
        <v>2.7498700265141075E-3</v>
      </c>
      <c r="CH28" s="24">
        <f t="shared" si="4"/>
        <v>2.7498673454239208E-3</v>
      </c>
      <c r="CI28" s="24">
        <f t="shared" si="5"/>
        <v>2.7113190549996409E-3</v>
      </c>
      <c r="CJ28" s="24">
        <f t="shared" si="6"/>
        <v>2.7424526914344035E-3</v>
      </c>
      <c r="CK28" s="77">
        <f t="shared" si="7"/>
        <v>-0.97371989241470536</v>
      </c>
      <c r="CL28" s="77">
        <f t="shared" si="8"/>
        <v>0.75355798500834459</v>
      </c>
      <c r="CM28" s="24">
        <f t="shared" si="9"/>
        <v>0</v>
      </c>
      <c r="CN28" s="77">
        <f t="shared" si="10"/>
        <v>-0.68899656742758708</v>
      </c>
      <c r="CO28" s="24">
        <f t="shared" si="11"/>
        <v>0</v>
      </c>
      <c r="CP28" s="77">
        <f t="shared" si="12"/>
        <v>-0.13468682528014803</v>
      </c>
      <c r="CQ28" s="86">
        <f t="shared" si="14"/>
        <v>2.7311859270572583E-3</v>
      </c>
      <c r="CR28" s="86">
        <f t="shared" si="15"/>
        <v>2.7435086547200256E-3</v>
      </c>
      <c r="CS28" s="77">
        <f t="shared" si="13"/>
        <v>-1</v>
      </c>
    </row>
    <row r="29" spans="1:97" x14ac:dyDescent="0.3">
      <c r="A29" s="29" t="s">
        <v>28</v>
      </c>
      <c r="B29" s="27">
        <v>91.736717838999994</v>
      </c>
      <c r="C29" s="27"/>
      <c r="D29" s="27">
        <v>215.04846284000001</v>
      </c>
      <c r="E29" s="27">
        <v>13.00052721</v>
      </c>
      <c r="F29" s="27">
        <v>12.967223119</v>
      </c>
      <c r="G29" s="27">
        <v>16.181084583000001</v>
      </c>
      <c r="H29" s="27">
        <v>56.088331961999998</v>
      </c>
      <c r="I29" s="53">
        <v>0.188026635</v>
      </c>
      <c r="J29" s="53">
        <v>8.5124504200000006E-2</v>
      </c>
      <c r="K29" s="27"/>
      <c r="L29" s="53">
        <v>2.9535975996000001</v>
      </c>
      <c r="M29" s="27"/>
      <c r="N29" s="53">
        <v>2.5998302000000001E-2</v>
      </c>
      <c r="O29" s="27">
        <v>6.7300838599999996E-2</v>
      </c>
      <c r="P29" s="27">
        <v>5.1073129999999996E-3</v>
      </c>
      <c r="Q29" s="53">
        <v>8.0908162999999995E-3</v>
      </c>
      <c r="R29" s="27"/>
      <c r="S29" s="29" t="s">
        <v>28</v>
      </c>
      <c r="T29" s="27">
        <v>0.35251913095044701</v>
      </c>
      <c r="U29" s="100">
        <v>6.7487572422471706E-2</v>
      </c>
      <c r="V29" s="27">
        <v>0.215493724818486</v>
      </c>
      <c r="W29" s="27">
        <v>0.20183441054721599</v>
      </c>
      <c r="X29" s="27">
        <v>0.39282304091970499</v>
      </c>
      <c r="Y29" s="27">
        <v>0.94354760001914995</v>
      </c>
      <c r="Z29" s="100">
        <v>5.1211470634839502E-3</v>
      </c>
      <c r="AA29" s="100">
        <v>43.528265853224198</v>
      </c>
      <c r="AB29" s="27">
        <v>0</v>
      </c>
      <c r="AC29" s="27">
        <v>91.987378017052706</v>
      </c>
      <c r="AD29" s="27">
        <v>0.97584070719185201</v>
      </c>
      <c r="AE29" s="27">
        <v>2.2293591016730399</v>
      </c>
      <c r="AF29" s="27">
        <v>0.33085521627421999</v>
      </c>
      <c r="AG29" s="27">
        <v>0.36196529703612801</v>
      </c>
      <c r="AH29" s="27">
        <v>13.9658678317116</v>
      </c>
      <c r="AI29" s="27">
        <v>13.9658678317116</v>
      </c>
      <c r="AJ29" s="27">
        <v>0</v>
      </c>
      <c r="AK29" s="27">
        <v>0</v>
      </c>
      <c r="AL29" s="27">
        <v>1.9177443508462699</v>
      </c>
      <c r="AM29" s="27">
        <v>9.93543760861922E-2</v>
      </c>
      <c r="AN29" s="27">
        <v>0.226305563951784</v>
      </c>
      <c r="AO29" s="27">
        <v>0.32972752205651401</v>
      </c>
      <c r="AP29" s="27">
        <v>4.2415213768263502E-2</v>
      </c>
      <c r="AQ29" s="27">
        <v>0</v>
      </c>
      <c r="AR29" s="27">
        <v>0</v>
      </c>
      <c r="AS29" s="27">
        <v>194.07538358240001</v>
      </c>
      <c r="AT29" s="27">
        <v>21.563921877100601</v>
      </c>
      <c r="AU29" s="27">
        <v>215.639305459501</v>
      </c>
      <c r="AV29" s="27">
        <v>8.9500333585938896E-2</v>
      </c>
      <c r="AW29" s="27">
        <v>1.6192964473870199</v>
      </c>
      <c r="AX29" s="27">
        <v>9.9723100725871996E-2</v>
      </c>
      <c r="AY29" s="27">
        <v>24.581799589058001</v>
      </c>
      <c r="AZ29" s="27">
        <v>0.13499472886125799</v>
      </c>
      <c r="BA29" s="27">
        <v>0.35247557785897998</v>
      </c>
      <c r="BB29" s="27">
        <v>0.87869477028390197</v>
      </c>
      <c r="BC29" s="27">
        <v>0.19950231966357401</v>
      </c>
      <c r="BD29" s="27">
        <v>7.9761239438483093E-6</v>
      </c>
      <c r="BE29" s="27">
        <v>4.69302759238742E-2</v>
      </c>
      <c r="BF29" s="27">
        <v>13.036247235132199</v>
      </c>
      <c r="BG29" s="27">
        <v>13.002863464435</v>
      </c>
      <c r="BH29" s="27">
        <v>3.33837706972668E-2</v>
      </c>
      <c r="BI29" s="27">
        <v>0</v>
      </c>
      <c r="BJ29" s="27">
        <v>5.9421253658294602E-6</v>
      </c>
      <c r="BK29" s="27">
        <v>0.80927157801330396</v>
      </c>
      <c r="BL29" s="27">
        <v>0</v>
      </c>
      <c r="BM29" s="27">
        <v>2.2899612596769101</v>
      </c>
      <c r="BN29" s="27">
        <v>0.56901149020321196</v>
      </c>
      <c r="BO29" s="27">
        <v>0.30507330639285302</v>
      </c>
      <c r="BP29" s="27">
        <v>5.7270001327182296</v>
      </c>
      <c r="BQ29" s="27">
        <v>1.03685858792786</v>
      </c>
      <c r="BR29" s="27">
        <v>0.310902898129928</v>
      </c>
      <c r="BS29" s="27">
        <v>1.27920476072686</v>
      </c>
      <c r="BT29" s="27">
        <v>1.03347006905978E-4</v>
      </c>
      <c r="BU29" s="27">
        <v>16.2249920889256</v>
      </c>
      <c r="BV29" s="27">
        <v>20.297775553280101</v>
      </c>
      <c r="BW29" s="27">
        <v>0</v>
      </c>
      <c r="BX29" s="27">
        <v>0.15555699590147801</v>
      </c>
      <c r="BY29" s="27">
        <v>2.9294241690595899</v>
      </c>
      <c r="BZ29" s="27">
        <v>3.4903292511632902</v>
      </c>
      <c r="CA29" s="27">
        <v>56.242175941180903</v>
      </c>
      <c r="CB29" s="27">
        <v>1.5383194929658099</v>
      </c>
      <c r="CD29" s="24">
        <f t="shared" si="0"/>
        <v>2.7323865945653981E-3</v>
      </c>
      <c r="CE29" s="24">
        <f t="shared" si="1"/>
        <v>0</v>
      </c>
      <c r="CF29" s="24">
        <f t="shared" si="2"/>
        <v>2.7474859001460857E-3</v>
      </c>
      <c r="CG29" s="24">
        <f t="shared" si="3"/>
        <v>2.7475828137742001E-3</v>
      </c>
      <c r="CH29" s="24">
        <f t="shared" si="4"/>
        <v>2.7484948094075052E-3</v>
      </c>
      <c r="CI29" s="24">
        <f t="shared" si="5"/>
        <v>2.7135082138887495E-3</v>
      </c>
      <c r="CJ29" s="24">
        <f t="shared" si="6"/>
        <v>2.7428874027691738E-3</v>
      </c>
      <c r="CK29" s="77">
        <f t="shared" si="7"/>
        <v>7.3435210640322254E-2</v>
      </c>
      <c r="CL29" s="77">
        <f t="shared" si="8"/>
        <v>10.084324177704284</v>
      </c>
      <c r="CM29" s="24">
        <f t="shared" si="9"/>
        <v>0</v>
      </c>
      <c r="CN29" s="77">
        <f t="shared" si="10"/>
        <v>3.7284260501846869</v>
      </c>
      <c r="CO29" s="24">
        <f t="shared" si="11"/>
        <v>0</v>
      </c>
      <c r="CP29" s="77">
        <f t="shared" si="12"/>
        <v>11.682656046403109</v>
      </c>
      <c r="CQ29" s="86">
        <f t="shared" si="14"/>
        <v>2.7746136059545361E-3</v>
      </c>
      <c r="CR29" s="86">
        <f t="shared" si="15"/>
        <v>2.7086774364427305E-3</v>
      </c>
      <c r="CS29" s="77">
        <f t="shared" si="13"/>
        <v>4.2423899141380215</v>
      </c>
    </row>
    <row r="30" spans="1:97" x14ac:dyDescent="0.3">
      <c r="B30" s="27"/>
      <c r="C30" s="27"/>
      <c r="D30" s="27"/>
      <c r="E30" s="27"/>
      <c r="F30" s="27"/>
      <c r="G30" s="27"/>
      <c r="H30" s="27"/>
      <c r="I30" s="53"/>
      <c r="J30" s="53"/>
      <c r="K30" s="27"/>
      <c r="L30" s="53"/>
      <c r="M30" s="27"/>
      <c r="N30" s="53"/>
      <c r="O30" s="27"/>
      <c r="P30" s="27"/>
      <c r="Q30" s="53"/>
      <c r="R30" s="27"/>
      <c r="AA30" s="100"/>
      <c r="CD30" s="24">
        <f t="shared" si="0"/>
        <v>0</v>
      </c>
      <c r="CE30" s="24">
        <f t="shared" si="1"/>
        <v>0</v>
      </c>
      <c r="CF30" s="24">
        <f t="shared" si="2"/>
        <v>0</v>
      </c>
      <c r="CG30" s="24">
        <f t="shared" si="3"/>
        <v>0</v>
      </c>
      <c r="CH30" s="24">
        <f t="shared" si="4"/>
        <v>0</v>
      </c>
      <c r="CI30" s="24">
        <f t="shared" si="5"/>
        <v>0</v>
      </c>
      <c r="CJ30" s="24">
        <f t="shared" si="6"/>
        <v>0</v>
      </c>
      <c r="CK30" s="77">
        <f t="shared" si="7"/>
        <v>0</v>
      </c>
      <c r="CL30" s="77">
        <f t="shared" si="8"/>
        <v>0</v>
      </c>
      <c r="CM30" s="24">
        <f t="shared" si="9"/>
        <v>0</v>
      </c>
      <c r="CN30" s="77">
        <f t="shared" si="10"/>
        <v>0</v>
      </c>
      <c r="CO30" s="24">
        <f t="shared" si="11"/>
        <v>0</v>
      </c>
      <c r="CP30" s="77">
        <f t="shared" si="12"/>
        <v>0</v>
      </c>
      <c r="CQ30" s="86">
        <f t="shared" si="14"/>
        <v>0</v>
      </c>
      <c r="CR30" s="86">
        <f t="shared" si="15"/>
        <v>0</v>
      </c>
      <c r="CS30" s="77">
        <f t="shared" si="13"/>
        <v>0</v>
      </c>
    </row>
    <row r="31" spans="1:97" x14ac:dyDescent="0.3">
      <c r="A31" s="29" t="s">
        <v>30</v>
      </c>
      <c r="B31" s="27">
        <v>104.13809999999999</v>
      </c>
      <c r="C31" s="27">
        <v>4.8997000000000002</v>
      </c>
      <c r="D31" s="27">
        <v>233.44239999999999</v>
      </c>
      <c r="E31" s="27">
        <v>20.320699999999999</v>
      </c>
      <c r="F31" s="27">
        <v>19.181100000000001</v>
      </c>
      <c r="G31" s="27">
        <v>6.2195999999999998</v>
      </c>
      <c r="H31" s="27">
        <v>124.83369999999999</v>
      </c>
      <c r="I31" s="53">
        <v>4.2485851103999996</v>
      </c>
      <c r="J31" s="53">
        <v>1.4769862221000001</v>
      </c>
      <c r="K31" s="27"/>
      <c r="L31" s="53">
        <v>28.391400132000001</v>
      </c>
      <c r="M31" s="27"/>
      <c r="N31" s="53">
        <v>0.88909097569999995</v>
      </c>
      <c r="O31" s="27">
        <v>1.6753728802000001</v>
      </c>
      <c r="P31" s="27">
        <v>0.50553526550000005</v>
      </c>
      <c r="Q31" s="53">
        <v>5.6887834999999999E-3</v>
      </c>
      <c r="R31" s="27"/>
      <c r="S31" s="29" t="s">
        <v>30</v>
      </c>
      <c r="T31" s="27">
        <v>6.6336867913358004</v>
      </c>
      <c r="U31" s="100">
        <v>1.6799824958173399</v>
      </c>
      <c r="V31" s="27">
        <v>0.20259716516551399</v>
      </c>
      <c r="W31" s="27">
        <v>0.20259716516551399</v>
      </c>
      <c r="X31" s="27">
        <v>8.1499921030771097E-2</v>
      </c>
      <c r="Y31" s="27">
        <v>0.79869310376841995</v>
      </c>
      <c r="Z31" s="100">
        <v>0.50692543488904995</v>
      </c>
      <c r="AA31" s="100">
        <v>572.17030320992797</v>
      </c>
      <c r="AB31" s="27">
        <v>0</v>
      </c>
      <c r="AC31" s="27">
        <v>104.42557445284</v>
      </c>
      <c r="AD31" s="27">
        <v>4.2469510801097297</v>
      </c>
      <c r="AE31" s="27">
        <v>94.552998136335603</v>
      </c>
      <c r="AF31" s="27">
        <v>2.1577574625868698</v>
      </c>
      <c r="AG31" s="27">
        <v>0</v>
      </c>
      <c r="AH31" s="27">
        <v>28.5960399172167</v>
      </c>
      <c r="AI31" s="27">
        <v>28.5960399172167</v>
      </c>
      <c r="AJ31" s="27">
        <v>0</v>
      </c>
      <c r="AK31" s="27">
        <v>0</v>
      </c>
      <c r="AL31" s="27">
        <v>2.1067610854485102</v>
      </c>
      <c r="AM31" s="27">
        <v>0</v>
      </c>
      <c r="AN31" s="27">
        <v>0.276081142108832</v>
      </c>
      <c r="AO31" s="27">
        <v>3.2928502362062702</v>
      </c>
      <c r="AP31" s="27">
        <v>0</v>
      </c>
      <c r="AQ31" s="27">
        <v>4.91302277010751</v>
      </c>
      <c r="AR31" s="27">
        <v>0</v>
      </c>
      <c r="AS31" s="27">
        <v>210.67067865980999</v>
      </c>
      <c r="AT31" s="27">
        <v>23.407892019819499</v>
      </c>
      <c r="AU31" s="27">
        <v>234.078570679629</v>
      </c>
      <c r="AV31" s="27">
        <v>0</v>
      </c>
      <c r="AW31" s="27">
        <v>8.19804133110671</v>
      </c>
      <c r="AX31" s="27">
        <v>0.14729553927809699</v>
      </c>
      <c r="AY31" s="27">
        <v>30.246883996097701</v>
      </c>
      <c r="AZ31" s="27">
        <v>0.199280665134454</v>
      </c>
      <c r="BA31" s="27">
        <v>0.51986346555553498</v>
      </c>
      <c r="BB31" s="27">
        <v>1.2620974409850201</v>
      </c>
      <c r="BC31" s="27">
        <v>0.294589970292718</v>
      </c>
      <c r="BD31" s="27">
        <v>7.4147936308470996E-3</v>
      </c>
      <c r="BE31" s="27">
        <v>6.9315239780198906E-2</v>
      </c>
      <c r="BF31" s="27">
        <v>20.376304874224999</v>
      </c>
      <c r="BG31" s="27">
        <v>19.233596662118298</v>
      </c>
      <c r="BH31" s="27">
        <v>1.1427082121066801</v>
      </c>
      <c r="BI31" s="27">
        <v>0</v>
      </c>
      <c r="BJ31" s="27">
        <v>0</v>
      </c>
      <c r="BK31" s="27">
        <v>1.3070404382788501</v>
      </c>
      <c r="BL31" s="27">
        <v>0</v>
      </c>
      <c r="BM31" s="27">
        <v>3.38851508347248</v>
      </c>
      <c r="BN31" s="27">
        <v>0.84044712930658905</v>
      </c>
      <c r="BO31" s="27">
        <v>0.45147859697856402</v>
      </c>
      <c r="BP31" s="27">
        <v>8.4713207669879793</v>
      </c>
      <c r="BQ31" s="27">
        <v>20.196179170447401</v>
      </c>
      <c r="BR31" s="27">
        <v>0.45921329607522199</v>
      </c>
      <c r="BS31" s="27">
        <v>1.81572423596069</v>
      </c>
      <c r="BT31" s="27">
        <v>4.0108842187646201E-10</v>
      </c>
      <c r="BU31" s="27">
        <v>6.2363402781130404</v>
      </c>
      <c r="BV31" s="27">
        <v>9.6877706247914208</v>
      </c>
      <c r="BW31" s="27">
        <v>0</v>
      </c>
      <c r="BX31" s="27">
        <v>0</v>
      </c>
      <c r="BY31" s="27">
        <v>14.0266585464817</v>
      </c>
      <c r="BZ31" s="27">
        <v>2.8876900494386399</v>
      </c>
      <c r="CA31" s="27">
        <v>125.175961352976</v>
      </c>
      <c r="CB31" s="27">
        <v>5.6301892288303996</v>
      </c>
      <c r="CD31" s="24">
        <f t="shared" si="0"/>
        <v>2.7605117900173087E-3</v>
      </c>
      <c r="CE31" s="24">
        <f t="shared" si="1"/>
        <v>2.7190991504601951E-3</v>
      </c>
      <c r="CF31" s="24">
        <f t="shared" si="2"/>
        <v>2.7251719466086866E-3</v>
      </c>
      <c r="CG31" s="24">
        <f t="shared" si="3"/>
        <v>2.7363660811389667E-3</v>
      </c>
      <c r="CH31" s="24">
        <f t="shared" si="4"/>
        <v>2.7368952832891556E-3</v>
      </c>
      <c r="CI31" s="24">
        <f t="shared" si="5"/>
        <v>2.6915361298219457E-3</v>
      </c>
      <c r="CJ31" s="24">
        <f t="shared" si="6"/>
        <v>2.7417384326188354E-3</v>
      </c>
      <c r="CK31" s="77">
        <f t="shared" si="7"/>
        <v>-0.95231420345809203</v>
      </c>
      <c r="CL31" s="77">
        <f t="shared" si="8"/>
        <v>-0.4592413308819992</v>
      </c>
      <c r="CM31" s="24">
        <f t="shared" si="9"/>
        <v>0</v>
      </c>
      <c r="CN31" s="77">
        <f t="shared" si="10"/>
        <v>7.2078088528662989E-3</v>
      </c>
      <c r="CO31" s="24">
        <f t="shared" si="11"/>
        <v>0</v>
      </c>
      <c r="CP31" s="77">
        <f t="shared" si="12"/>
        <v>2.7036145076309435</v>
      </c>
      <c r="CQ31" s="86">
        <f t="shared" si="14"/>
        <v>2.7513968214583837E-3</v>
      </c>
      <c r="CR31" s="86">
        <f t="shared" si="15"/>
        <v>2.7498959695224268E-3</v>
      </c>
      <c r="CS31" s="77">
        <f t="shared" si="13"/>
        <v>-1</v>
      </c>
    </row>
    <row r="32" spans="1:97" x14ac:dyDescent="0.3">
      <c r="A32" s="29" t="s">
        <v>31</v>
      </c>
      <c r="B32" s="27">
        <v>5133.4625818000004</v>
      </c>
      <c r="C32" s="27">
        <v>0.128</v>
      </c>
      <c r="D32" s="27">
        <v>9747.9487785000001</v>
      </c>
      <c r="E32" s="27">
        <v>203.68652030999999</v>
      </c>
      <c r="F32" s="27">
        <v>201.88502606</v>
      </c>
      <c r="G32" s="27">
        <v>508.57049128</v>
      </c>
      <c r="H32" s="27">
        <v>3018.4798224000001</v>
      </c>
      <c r="I32" s="53">
        <v>102.92759132</v>
      </c>
      <c r="J32" s="53">
        <v>25.938785036999999</v>
      </c>
      <c r="K32" s="27"/>
      <c r="L32" s="53">
        <v>312.64108434000002</v>
      </c>
      <c r="M32" s="27"/>
      <c r="N32" s="53">
        <v>39.280748185</v>
      </c>
      <c r="O32" s="27">
        <v>63.903661094</v>
      </c>
      <c r="P32" s="27">
        <v>6.3536433374000003</v>
      </c>
      <c r="Q32" s="53">
        <v>0.80162390049999999</v>
      </c>
      <c r="R32" s="27"/>
      <c r="S32" s="29" t="s">
        <v>31</v>
      </c>
      <c r="T32" s="27">
        <v>0</v>
      </c>
      <c r="U32" s="100">
        <v>64.0779837487826</v>
      </c>
      <c r="V32" s="27">
        <v>8.9920813157787691</v>
      </c>
      <c r="W32" s="27">
        <v>8.9920813157787691</v>
      </c>
      <c r="X32" s="27">
        <v>1.9825983441525099</v>
      </c>
      <c r="Y32" s="27">
        <v>23.7727380993297</v>
      </c>
      <c r="Z32" s="100">
        <v>6.3710435460803199</v>
      </c>
      <c r="AA32" s="100">
        <v>13948.144823110801</v>
      </c>
      <c r="AB32" s="27">
        <v>0</v>
      </c>
      <c r="AC32" s="27">
        <v>5147.4433348435005</v>
      </c>
      <c r="AD32" s="27">
        <v>106.970862541784</v>
      </c>
      <c r="AE32" s="27">
        <v>2497.4312816592501</v>
      </c>
      <c r="AF32" s="27">
        <v>59.360835693719999</v>
      </c>
      <c r="AG32" s="27">
        <v>0.21163345662765401</v>
      </c>
      <c r="AH32" s="27">
        <v>231.67251545231201</v>
      </c>
      <c r="AI32" s="27">
        <v>231.67251545231201</v>
      </c>
      <c r="AJ32" s="27">
        <v>0</v>
      </c>
      <c r="AK32" s="27">
        <v>0</v>
      </c>
      <c r="AL32" s="27">
        <v>54.715195831864399</v>
      </c>
      <c r="AM32" s="27">
        <v>1.5386612019610099E-2</v>
      </c>
      <c r="AN32" s="27">
        <v>0</v>
      </c>
      <c r="AO32" s="27">
        <v>0.96827148618594805</v>
      </c>
      <c r="AP32" s="27">
        <v>0</v>
      </c>
      <c r="AQ32" s="27">
        <v>0.12837021125790199</v>
      </c>
      <c r="AR32" s="27">
        <v>0</v>
      </c>
      <c r="AS32" s="27">
        <v>8797.0698426891795</v>
      </c>
      <c r="AT32" s="27">
        <v>977.44960178574502</v>
      </c>
      <c r="AU32" s="27">
        <v>9774.5194444749195</v>
      </c>
      <c r="AV32" s="27">
        <v>0.16817706999784901</v>
      </c>
      <c r="AW32" s="27">
        <v>193.64198659733199</v>
      </c>
      <c r="AX32" s="27">
        <v>1.6096914699868301</v>
      </c>
      <c r="AY32" s="27">
        <v>1447.31289230979</v>
      </c>
      <c r="AZ32" s="27">
        <v>2.1360548286181902</v>
      </c>
      <c r="BA32" s="27">
        <v>5.23748445697405</v>
      </c>
      <c r="BB32" s="27">
        <v>12.6900303543378</v>
      </c>
      <c r="BC32" s="27">
        <v>2.9647970470190801</v>
      </c>
      <c r="BD32" s="27">
        <v>0.48806053891984302</v>
      </c>
      <c r="BE32" s="27">
        <v>0.70743981227643704</v>
      </c>
      <c r="BF32" s="27">
        <v>204.24285158352501</v>
      </c>
      <c r="BG32" s="27">
        <v>202.43638242717799</v>
      </c>
      <c r="BH32" s="27">
        <v>1.80646915634627</v>
      </c>
      <c r="BI32" s="27">
        <v>0</v>
      </c>
      <c r="BJ32" s="27">
        <v>0</v>
      </c>
      <c r="BK32" s="27">
        <v>17.5716764750298</v>
      </c>
      <c r="BL32" s="27">
        <v>0</v>
      </c>
      <c r="BM32" s="27">
        <v>34.399622135507101</v>
      </c>
      <c r="BN32" s="27">
        <v>8.4534009446805296</v>
      </c>
      <c r="BO32" s="27">
        <v>4.55555423733857</v>
      </c>
      <c r="BP32" s="27">
        <v>85.999418806527999</v>
      </c>
      <c r="BQ32" s="27">
        <v>845.71562642108802</v>
      </c>
      <c r="BR32" s="27">
        <v>4.7512539087396801</v>
      </c>
      <c r="BS32" s="27">
        <v>19.986345527097502</v>
      </c>
      <c r="BT32" s="27">
        <v>0.88555188412506802</v>
      </c>
      <c r="BU32" s="27">
        <v>509.96303852466502</v>
      </c>
      <c r="BV32" s="27">
        <v>719.74530500608103</v>
      </c>
      <c r="BW32" s="27">
        <v>0</v>
      </c>
      <c r="BX32" s="27">
        <v>0</v>
      </c>
      <c r="BY32" s="27">
        <v>19.256901557557899</v>
      </c>
      <c r="BZ32" s="27">
        <v>21.0149731297541</v>
      </c>
      <c r="CA32" s="27">
        <v>3026.73504985201</v>
      </c>
      <c r="CB32" s="27">
        <v>20.987636913877001</v>
      </c>
      <c r="CD32" s="24">
        <f t="shared" si="0"/>
        <v>2.7234547482759336E-3</v>
      </c>
      <c r="CE32" s="24">
        <f t="shared" si="1"/>
        <v>2.8922754523592713E-3</v>
      </c>
      <c r="CF32" s="24">
        <f t="shared" si="2"/>
        <v>2.7257699623456626E-3</v>
      </c>
      <c r="CG32" s="24">
        <f t="shared" si="3"/>
        <v>2.7313111966285812E-3</v>
      </c>
      <c r="CH32" s="24">
        <f t="shared" si="4"/>
        <v>2.7310414147016793E-3</v>
      </c>
      <c r="CI32" s="24">
        <f t="shared" si="5"/>
        <v>2.7381597409636966E-3</v>
      </c>
      <c r="CJ32" s="24">
        <f t="shared" si="6"/>
        <v>2.7348956884681529E-3</v>
      </c>
      <c r="CK32" s="77">
        <f t="shared" si="7"/>
        <v>-0.91263682361105158</v>
      </c>
      <c r="CL32" s="77">
        <f t="shared" si="8"/>
        <v>-8.350610618733964E-2</v>
      </c>
      <c r="CM32" s="24">
        <f t="shared" si="9"/>
        <v>0</v>
      </c>
      <c r="CN32" s="77">
        <f t="shared" si="10"/>
        <v>-0.25898249764139747</v>
      </c>
      <c r="CO32" s="24">
        <f t="shared" si="11"/>
        <v>0</v>
      </c>
      <c r="CP32" s="77">
        <f t="shared" si="12"/>
        <v>-0.97534997343671526</v>
      </c>
      <c r="CQ32" s="86">
        <f t="shared" si="14"/>
        <v>2.7278977729644845E-3</v>
      </c>
      <c r="CR32" s="86">
        <f t="shared" si="15"/>
        <v>2.7386190499386702E-3</v>
      </c>
      <c r="CS32" s="77">
        <f t="shared" si="13"/>
        <v>-1</v>
      </c>
    </row>
    <row r="33" spans="1:97" x14ac:dyDescent="0.3">
      <c r="A33" s="29" t="s">
        <v>32</v>
      </c>
      <c r="B33" s="27">
        <v>1022.8388074</v>
      </c>
      <c r="C33" s="27">
        <v>9.6560000000000007E-2</v>
      </c>
      <c r="D33" s="27">
        <v>1357.3310635</v>
      </c>
      <c r="E33" s="27">
        <v>80.697270750000001</v>
      </c>
      <c r="F33" s="27">
        <v>71.972762709999998</v>
      </c>
      <c r="G33" s="27">
        <v>10.301028860000001</v>
      </c>
      <c r="H33" s="27">
        <v>447.25725246000002</v>
      </c>
      <c r="I33" s="53">
        <v>6.1884615346</v>
      </c>
      <c r="J33" s="53">
        <v>1.3930270701</v>
      </c>
      <c r="K33" s="27"/>
      <c r="L33" s="53">
        <v>96.325449464000002</v>
      </c>
      <c r="M33" s="27"/>
      <c r="N33" s="53">
        <v>1.8900294968</v>
      </c>
      <c r="O33" s="27">
        <v>4.8910963291999998</v>
      </c>
      <c r="P33" s="27">
        <v>0.41993020120000002</v>
      </c>
      <c r="Q33" s="53">
        <v>7.0901889400000001E-2</v>
      </c>
      <c r="R33" s="27"/>
      <c r="S33" s="29" t="s">
        <v>32</v>
      </c>
      <c r="T33" s="27">
        <v>0.523897730056885</v>
      </c>
      <c r="U33" s="100">
        <v>4.9020320234467096</v>
      </c>
      <c r="V33" s="27">
        <v>1.1933936428579099</v>
      </c>
      <c r="W33" s="27">
        <v>1.1926250404749299</v>
      </c>
      <c r="X33" s="27">
        <v>0.49824157022632798</v>
      </c>
      <c r="Y33" s="27">
        <v>5.4988235534742396</v>
      </c>
      <c r="Z33" s="100">
        <v>0.42082040729391501</v>
      </c>
      <c r="AA33" s="100">
        <v>3147.3728216163499</v>
      </c>
      <c r="AB33" s="27">
        <v>0</v>
      </c>
      <c r="AC33" s="27">
        <v>1025.3758877750399</v>
      </c>
      <c r="AD33" s="27">
        <v>27.675716797334701</v>
      </c>
      <c r="AE33" s="27">
        <v>558.19246894294395</v>
      </c>
      <c r="AF33" s="27">
        <v>12.659457391450299</v>
      </c>
      <c r="AG33" s="27">
        <v>6.0285885657104403E-2</v>
      </c>
      <c r="AH33" s="27">
        <v>67.555623674127403</v>
      </c>
      <c r="AI33" s="27">
        <v>67.555623674127403</v>
      </c>
      <c r="AJ33" s="27">
        <v>0</v>
      </c>
      <c r="AK33" s="27">
        <v>0</v>
      </c>
      <c r="AL33" s="27">
        <v>12.360907123873</v>
      </c>
      <c r="AM33" s="27">
        <v>5.4941053194662998E-3</v>
      </c>
      <c r="AN33" s="27">
        <v>4.3952319546729603E-2</v>
      </c>
      <c r="AO33" s="27">
        <v>0.247267815720498</v>
      </c>
      <c r="AP33" s="27">
        <v>2.3855823586170499E-3</v>
      </c>
      <c r="AQ33" s="27">
        <v>9.6842991341346593E-2</v>
      </c>
      <c r="AR33" s="27">
        <v>0</v>
      </c>
      <c r="AS33" s="27">
        <v>1224.6245870088201</v>
      </c>
      <c r="AT33" s="27">
        <v>136.06971184488199</v>
      </c>
      <c r="AU33" s="27">
        <v>1360.6942988537</v>
      </c>
      <c r="AV33" s="27">
        <v>5.0491059723430402E-3</v>
      </c>
      <c r="AW33" s="27">
        <v>48.199589542107802</v>
      </c>
      <c r="AX33" s="27">
        <v>0.56226378560051005</v>
      </c>
      <c r="AY33" s="27">
        <v>138.57954697107101</v>
      </c>
      <c r="AZ33" s="27">
        <v>0.76034627639345898</v>
      </c>
      <c r="BA33" s="27">
        <v>1.98279992052337</v>
      </c>
      <c r="BB33" s="27">
        <v>4.7999413268517301</v>
      </c>
      <c r="BC33" s="27">
        <v>1.1229114399268001</v>
      </c>
      <c r="BD33" s="27">
        <v>1.2365614510821899E-4</v>
      </c>
      <c r="BE33" s="27">
        <v>0.264862800805788</v>
      </c>
      <c r="BF33" s="27">
        <v>80.893324339354095</v>
      </c>
      <c r="BG33" s="27">
        <v>72.144956196571698</v>
      </c>
      <c r="BH33" s="27">
        <v>8.7483681427823097</v>
      </c>
      <c r="BI33" s="27">
        <v>0</v>
      </c>
      <c r="BJ33" s="27">
        <v>7.1329221713321705E-7</v>
      </c>
      <c r="BK33" s="27">
        <v>4.0807865697735304</v>
      </c>
      <c r="BL33" s="27">
        <v>9.2159129615238498E-4</v>
      </c>
      <c r="BM33" s="27">
        <v>12.882499963844101</v>
      </c>
      <c r="BN33" s="27">
        <v>3.2035234157310799</v>
      </c>
      <c r="BO33" s="27">
        <v>1.7174252141514601</v>
      </c>
      <c r="BP33" s="27">
        <v>32.206284957643703</v>
      </c>
      <c r="BQ33" s="27">
        <v>122.891570570198</v>
      </c>
      <c r="BR33" s="27">
        <v>1.7514062150829199</v>
      </c>
      <c r="BS33" s="27">
        <v>6.8038739881060701</v>
      </c>
      <c r="BT33" s="27">
        <v>4.9843614036828004E-3</v>
      </c>
      <c r="BU33" s="27">
        <v>10.3276261610145</v>
      </c>
      <c r="BV33" s="27">
        <v>43.205380158187197</v>
      </c>
      <c r="BW33" s="27">
        <v>0</v>
      </c>
      <c r="BX33" s="27">
        <v>8.7534134971808605E-3</v>
      </c>
      <c r="BY33" s="27">
        <v>4.2153625334195599</v>
      </c>
      <c r="BZ33" s="27">
        <v>2.30923453346165</v>
      </c>
      <c r="CA33" s="27">
        <v>448.36447690140301</v>
      </c>
      <c r="CB33" s="27">
        <v>4.5903387653181502</v>
      </c>
      <c r="CD33" s="24">
        <f t="shared" si="0"/>
        <v>2.4804303050341785E-3</v>
      </c>
      <c r="CE33" s="24">
        <f t="shared" si="1"/>
        <v>2.9307305441858555E-3</v>
      </c>
      <c r="CF33" s="24">
        <f t="shared" si="2"/>
        <v>2.4778297971223143E-3</v>
      </c>
      <c r="CG33" s="24">
        <f t="shared" si="3"/>
        <v>2.4294946722729599E-3</v>
      </c>
      <c r="CH33" s="24">
        <f t="shared" si="4"/>
        <v>2.3924812677473544E-3</v>
      </c>
      <c r="CI33" s="24">
        <f t="shared" si="5"/>
        <v>2.5820043197606678E-3</v>
      </c>
      <c r="CJ33" s="24">
        <f t="shared" si="6"/>
        <v>2.4755874506518249E-3</v>
      </c>
      <c r="CK33" s="77">
        <f t="shared" si="7"/>
        <v>-0.80728246692543804</v>
      </c>
      <c r="CL33" s="77">
        <f t="shared" si="8"/>
        <v>2.9473917424156739</v>
      </c>
      <c r="CM33" s="24">
        <f t="shared" si="9"/>
        <v>0</v>
      </c>
      <c r="CN33" s="77">
        <f t="shared" si="10"/>
        <v>-0.29867315387534038</v>
      </c>
      <c r="CO33" s="24">
        <f t="shared" si="11"/>
        <v>0</v>
      </c>
      <c r="CP33" s="77">
        <f t="shared" si="12"/>
        <v>-0.86917250966762905</v>
      </c>
      <c r="CQ33" s="86">
        <f t="shared" si="14"/>
        <v>2.2358370211241546E-3</v>
      </c>
      <c r="CR33" s="86">
        <f t="shared" si="15"/>
        <v>2.119890618419734E-3</v>
      </c>
      <c r="CS33" s="77">
        <f t="shared" si="13"/>
        <v>-0.96635375476161778</v>
      </c>
    </row>
    <row r="34" spans="1:97" x14ac:dyDescent="0.3">
      <c r="A34" s="29" t="s">
        <v>33</v>
      </c>
      <c r="B34" s="27">
        <v>320.83350000000002</v>
      </c>
      <c r="C34" s="27">
        <v>3.075E-2</v>
      </c>
      <c r="D34" s="27">
        <v>561.76779999999997</v>
      </c>
      <c r="E34" s="27">
        <v>22.282399999999999</v>
      </c>
      <c r="F34" s="27">
        <v>22.282399999999999</v>
      </c>
      <c r="G34" s="27">
        <v>1.8103</v>
      </c>
      <c r="H34" s="27">
        <v>143.86684</v>
      </c>
      <c r="I34" s="53">
        <v>11.825532047999999</v>
      </c>
      <c r="J34" s="53">
        <v>2.1439111763000001</v>
      </c>
      <c r="K34" s="27"/>
      <c r="L34" s="53">
        <v>59.544160089999998</v>
      </c>
      <c r="M34" s="27"/>
      <c r="N34" s="53">
        <v>2.6903746548999998</v>
      </c>
      <c r="O34" s="27">
        <v>10.316794048</v>
      </c>
      <c r="P34" s="27">
        <v>0.91965956999999998</v>
      </c>
      <c r="Q34" s="53">
        <v>0.122508698</v>
      </c>
      <c r="R34" s="27"/>
      <c r="S34" s="29" t="s">
        <v>33</v>
      </c>
      <c r="T34" s="27">
        <v>0.69138337257452398</v>
      </c>
      <c r="U34" s="100">
        <v>10.345250707813699</v>
      </c>
      <c r="V34" s="27">
        <v>0.461959472436823</v>
      </c>
      <c r="W34" s="27">
        <v>0.460534046193323</v>
      </c>
      <c r="X34" s="27">
        <v>0.218225867964085</v>
      </c>
      <c r="Y34" s="27">
        <v>1.79823885447209</v>
      </c>
      <c r="Z34" s="100">
        <v>0.92219674178546296</v>
      </c>
      <c r="AA34" s="100">
        <v>1127.0731626649199</v>
      </c>
      <c r="AB34" s="27">
        <v>0</v>
      </c>
      <c r="AC34" s="27">
        <v>321.71462176910001</v>
      </c>
      <c r="AD34" s="27">
        <v>9.3121640024030992</v>
      </c>
      <c r="AE34" s="27">
        <v>205.34801735593899</v>
      </c>
      <c r="AF34" s="27">
        <v>4.7151419704048596</v>
      </c>
      <c r="AG34" s="27">
        <v>7.8098993214331905E-2</v>
      </c>
      <c r="AH34" s="27">
        <v>12.633838080557901</v>
      </c>
      <c r="AI34" s="27">
        <v>12.633838080557901</v>
      </c>
      <c r="AJ34" s="27">
        <v>0</v>
      </c>
      <c r="AK34" s="27">
        <v>0</v>
      </c>
      <c r="AL34" s="27">
        <v>4.6455155142038098</v>
      </c>
      <c r="AM34" s="27">
        <v>9.9260361808991195E-3</v>
      </c>
      <c r="AN34" s="27">
        <v>4.9610042768784703E-2</v>
      </c>
      <c r="AO34" s="27">
        <v>0.35079259620610997</v>
      </c>
      <c r="AP34" s="27">
        <v>4.4184518098745098E-3</v>
      </c>
      <c r="AQ34" s="27">
        <v>3.0841774279777402E-2</v>
      </c>
      <c r="AR34" s="27">
        <v>0</v>
      </c>
      <c r="AS34" s="27">
        <v>506.98086616092701</v>
      </c>
      <c r="AT34" s="27">
        <v>56.330634055016503</v>
      </c>
      <c r="AU34" s="27">
        <v>563.31150021594306</v>
      </c>
      <c r="AV34" s="27">
        <v>1.0329407314538901E-2</v>
      </c>
      <c r="AW34" s="27">
        <v>17.771629172666</v>
      </c>
      <c r="AX34" s="27">
        <v>0.17378831370668499</v>
      </c>
      <c r="AY34" s="27">
        <v>43.813602050463601</v>
      </c>
      <c r="AZ34" s="27">
        <v>0.23513586882499099</v>
      </c>
      <c r="BA34" s="27">
        <v>0.613370799451047</v>
      </c>
      <c r="BB34" s="27">
        <v>1.5011882836466599</v>
      </c>
      <c r="BC34" s="27">
        <v>0.34758285818217799</v>
      </c>
      <c r="BD34" s="27">
        <v>0</v>
      </c>
      <c r="BE34" s="27">
        <v>8.1781955180034505E-2</v>
      </c>
      <c r="BF34" s="27">
        <v>22.3438252441351</v>
      </c>
      <c r="BG34" s="27">
        <v>22.3438252441351</v>
      </c>
      <c r="BH34" s="27">
        <v>0</v>
      </c>
      <c r="BI34" s="27">
        <v>0</v>
      </c>
      <c r="BJ34" s="27">
        <v>0</v>
      </c>
      <c r="BK34" s="27">
        <v>1.2606352488191399</v>
      </c>
      <c r="BL34" s="27">
        <v>0</v>
      </c>
      <c r="BM34" s="27">
        <v>3.9880197347839599</v>
      </c>
      <c r="BN34" s="27">
        <v>0.99161276553293898</v>
      </c>
      <c r="BO34" s="27">
        <v>0.53160932599194199</v>
      </c>
      <c r="BP34" s="27">
        <v>9.9713165907724992</v>
      </c>
      <c r="BQ34" s="27">
        <v>42.813914655988903</v>
      </c>
      <c r="BR34" s="27">
        <v>0.54181105860436496</v>
      </c>
      <c r="BS34" s="27">
        <v>2.10597236043365</v>
      </c>
      <c r="BT34" s="27">
        <v>8.0205029845069904E-8</v>
      </c>
      <c r="BU34" s="27">
        <v>1.8152261406438499</v>
      </c>
      <c r="BV34" s="27">
        <v>11.3938842470799</v>
      </c>
      <c r="BW34" s="27">
        <v>0</v>
      </c>
      <c r="BX34" s="27">
        <v>4.6125861242309101E-2</v>
      </c>
      <c r="BY34" s="27">
        <v>2.3191700366330901</v>
      </c>
      <c r="BZ34" s="27">
        <v>0.79185282449114502</v>
      </c>
      <c r="CA34" s="27">
        <v>144.26361774786901</v>
      </c>
      <c r="CB34" s="27">
        <v>2.0847631529754098</v>
      </c>
      <c r="CD34" s="24">
        <f t="shared" si="0"/>
        <v>2.7463521393495099E-3</v>
      </c>
      <c r="CE34" s="24">
        <f t="shared" si="1"/>
        <v>2.9845294236553483E-3</v>
      </c>
      <c r="CF34" s="24">
        <f t="shared" si="2"/>
        <v>2.7479328931688334E-3</v>
      </c>
      <c r="CG34" s="24">
        <f t="shared" si="3"/>
        <v>2.7566709212248821E-3</v>
      </c>
      <c r="CH34" s="24">
        <f t="shared" si="4"/>
        <v>2.7566709212248821E-3</v>
      </c>
      <c r="CI34" s="24">
        <f t="shared" si="5"/>
        <v>2.7211736418548777E-3</v>
      </c>
      <c r="CJ34" s="24">
        <f t="shared" si="6"/>
        <v>2.7579513657838704E-3</v>
      </c>
      <c r="CK34" s="77">
        <f t="shared" si="7"/>
        <v>-0.96105595551016143</v>
      </c>
      <c r="CL34" s="77">
        <f t="shared" si="8"/>
        <v>-0.16123444182257471</v>
      </c>
      <c r="CM34" s="24">
        <f t="shared" si="9"/>
        <v>0</v>
      </c>
      <c r="CN34" s="77">
        <f t="shared" si="10"/>
        <v>-0.78782406097487867</v>
      </c>
      <c r="CO34" s="24">
        <f t="shared" si="11"/>
        <v>0</v>
      </c>
      <c r="CP34" s="77">
        <f t="shared" si="12"/>
        <v>-0.86961199044630877</v>
      </c>
      <c r="CQ34" s="86">
        <f t="shared" si="14"/>
        <v>2.7582851495630677E-3</v>
      </c>
      <c r="CR34" s="86">
        <f t="shared" si="15"/>
        <v>2.7588162709631537E-3</v>
      </c>
      <c r="CS34" s="77">
        <f t="shared" si="13"/>
        <v>-0.96393356649766615</v>
      </c>
    </row>
    <row r="35" spans="1:97" x14ac:dyDescent="0.3">
      <c r="A35" s="29" t="s">
        <v>34</v>
      </c>
      <c r="B35" s="27">
        <v>3523.8624144</v>
      </c>
      <c r="C35" s="27">
        <v>4028.1</v>
      </c>
      <c r="D35" s="27">
        <v>5571.0620457000005</v>
      </c>
      <c r="E35" s="27">
        <v>545.31006102000003</v>
      </c>
      <c r="F35" s="27">
        <v>538.87560551000001</v>
      </c>
      <c r="G35" s="27">
        <v>3883.0611112000001</v>
      </c>
      <c r="H35" s="27">
        <v>1298.7658839000001</v>
      </c>
      <c r="I35" s="53">
        <v>3.9988318435000001</v>
      </c>
      <c r="J35" s="53">
        <v>7.2051093638000001</v>
      </c>
      <c r="K35" s="27"/>
      <c r="L35" s="53">
        <v>26.040579321999999</v>
      </c>
      <c r="M35" s="27"/>
      <c r="N35" s="53">
        <v>893.90396070999998</v>
      </c>
      <c r="O35" s="27">
        <v>6.9303102800999996</v>
      </c>
      <c r="P35" s="27">
        <v>0.35888031570000001</v>
      </c>
      <c r="Q35" s="53">
        <v>1.054866187</v>
      </c>
      <c r="R35" s="27"/>
      <c r="S35" s="29" t="s">
        <v>34</v>
      </c>
      <c r="T35" s="27">
        <v>2.82399210225035</v>
      </c>
      <c r="U35" s="100">
        <v>6.9487396006164799</v>
      </c>
      <c r="V35" s="27">
        <v>10.9590131891139</v>
      </c>
      <c r="W35" s="27">
        <v>10.8477105513852</v>
      </c>
      <c r="X35" s="27">
        <v>5.6584591055572799</v>
      </c>
      <c r="Y35" s="27">
        <v>62.927301720638297</v>
      </c>
      <c r="Z35" s="100">
        <v>0.35985378366705401</v>
      </c>
      <c r="AA35" s="100">
        <v>1547.3466819785999</v>
      </c>
      <c r="AB35" s="27">
        <v>0</v>
      </c>
      <c r="AC35" s="27">
        <v>3532.1285194971101</v>
      </c>
      <c r="AD35" s="27">
        <v>122.46958519397</v>
      </c>
      <c r="AE35" s="27">
        <v>264.70343233459602</v>
      </c>
      <c r="AF35" s="27">
        <v>21.380337748950801</v>
      </c>
      <c r="AG35" s="27">
        <v>9.6337028053560996</v>
      </c>
      <c r="AH35" s="27">
        <v>96.196946405700999</v>
      </c>
      <c r="AI35" s="27">
        <v>96.196946405700999</v>
      </c>
      <c r="AJ35" s="27">
        <v>0</v>
      </c>
      <c r="AK35" s="27">
        <v>0</v>
      </c>
      <c r="AL35" s="27">
        <v>27.383822531946599</v>
      </c>
      <c r="AM35" s="27">
        <v>0.76838327697216802</v>
      </c>
      <c r="AN35" s="27">
        <v>1.84583524859868</v>
      </c>
      <c r="AO35" s="27">
        <v>29.069353010490399</v>
      </c>
      <c r="AP35" s="27">
        <v>0.34569070932124901</v>
      </c>
      <c r="AQ35" s="27">
        <v>4039.1333368607002</v>
      </c>
      <c r="AR35" s="27">
        <v>0</v>
      </c>
      <c r="AS35" s="27">
        <v>5026.3495887167101</v>
      </c>
      <c r="AT35" s="27">
        <v>558.48383610840006</v>
      </c>
      <c r="AU35" s="27">
        <v>5584.8334248251103</v>
      </c>
      <c r="AV35" s="27">
        <v>6.9937190353242604</v>
      </c>
      <c r="AW35" s="27">
        <v>94.225202575604598</v>
      </c>
      <c r="AX35" s="27">
        <v>4.3563865189569997</v>
      </c>
      <c r="AY35" s="27">
        <v>458.563227346681</v>
      </c>
      <c r="AZ35" s="27">
        <v>5.7453890154709599</v>
      </c>
      <c r="BA35" s="27">
        <v>13.789642585580699</v>
      </c>
      <c r="BB35" s="27">
        <v>34.561846407292599</v>
      </c>
      <c r="BC35" s="27">
        <v>7.8006832255823904</v>
      </c>
      <c r="BD35" s="27">
        <v>0.73364242133633695</v>
      </c>
      <c r="BE35" s="27">
        <v>1.8705788946025299</v>
      </c>
      <c r="BF35" s="27">
        <v>546.69822758257703</v>
      </c>
      <c r="BG35" s="27">
        <v>540.24615948180406</v>
      </c>
      <c r="BH35" s="27">
        <v>6.4520681007732801</v>
      </c>
      <c r="BI35" s="27">
        <v>0</v>
      </c>
      <c r="BJ35" s="27">
        <v>6.3070707738774301E-5</v>
      </c>
      <c r="BK35" s="27">
        <v>51.556831028952402</v>
      </c>
      <c r="BL35" s="27">
        <v>0</v>
      </c>
      <c r="BM35" s="27">
        <v>91.058425414882294</v>
      </c>
      <c r="BN35" s="27">
        <v>22.234940427806901</v>
      </c>
      <c r="BO35" s="27">
        <v>11.9901671621554</v>
      </c>
      <c r="BP35" s="27">
        <v>227.71319972221801</v>
      </c>
      <c r="BQ35" s="27">
        <v>152.594498405542</v>
      </c>
      <c r="BR35" s="27">
        <v>12.623482645766799</v>
      </c>
      <c r="BS35" s="27">
        <v>51.033985070299998</v>
      </c>
      <c r="BT35" s="27">
        <v>3.1768958701918399</v>
      </c>
      <c r="BU35" s="27">
        <v>3893.57057041285</v>
      </c>
      <c r="BV35" s="27">
        <v>259.95729321725298</v>
      </c>
      <c r="BW35" s="27">
        <v>0</v>
      </c>
      <c r="BX35" s="27">
        <v>1.26876677865704</v>
      </c>
      <c r="BY35" s="27">
        <v>58.743798152881602</v>
      </c>
      <c r="BZ35" s="27">
        <v>111.06199431165101</v>
      </c>
      <c r="CA35" s="27">
        <v>1302.1164038206</v>
      </c>
      <c r="CB35" s="27">
        <v>15.5824595801628</v>
      </c>
      <c r="CD35" s="24">
        <f t="shared" ref="CD35:CD51" si="16">+(AC35-B35)/(B35+1E-50)</f>
        <v>2.345751373076107E-3</v>
      </c>
      <c r="CE35" s="24">
        <f t="shared" ref="CE35:CE52" si="17">+(AQ35-C35)/(C35+1E-50)</f>
        <v>2.7390920932201966E-3</v>
      </c>
      <c r="CF35" s="24">
        <f t="shared" ref="CF35:CF52" si="18">+(AU35-D35)/(D35+1E-50)</f>
        <v>2.471948618080688E-3</v>
      </c>
      <c r="CG35" s="24">
        <f t="shared" ref="CG35:CG52" si="19">+(BF35-E35)/(E35+1E-50)</f>
        <v>2.5456463428905731E-3</v>
      </c>
      <c r="CH35" s="24">
        <f t="shared" ref="CH35:CH52" si="20">+(BG35-F35)/(F35+1E-50)</f>
        <v>2.5433587228483458E-3</v>
      </c>
      <c r="CI35" s="24">
        <f t="shared" ref="CI35:CI52" si="21">+(BU35-G35)/(G35+1E-50)</f>
        <v>2.7064882348972474E-3</v>
      </c>
      <c r="CJ35" s="24">
        <f t="shared" ref="CJ35:CJ52" si="22">+(CA35-H35)/(H35+1E-50)</f>
        <v>2.5797720452425382E-3</v>
      </c>
      <c r="CK35" s="77">
        <f t="shared" ref="CK35:CK52" si="23">+(W35-I35)/(I35+1E-50)</f>
        <v>1.7127198581800531</v>
      </c>
      <c r="CL35" s="77">
        <f t="shared" ref="CL35:CL52" si="24">+(Y35-J35)/(J35+1E-50)</f>
        <v>7.7337052837530029</v>
      </c>
      <c r="CM35" s="24">
        <f t="shared" ref="CM35:CM52" si="25">+(AB35-K35)/(K35+1E-50)</f>
        <v>0</v>
      </c>
      <c r="CN35" s="77">
        <f t="shared" ref="CN35:CN52" si="26">+(AI35-L35)/(L35+1E-50)</f>
        <v>2.6941169862695959</v>
      </c>
      <c r="CO35" s="24">
        <f t="shared" ref="CO35:CO52" si="27">+(AJ35-M35)/(M35+1E-50)</f>
        <v>0</v>
      </c>
      <c r="CP35" s="77">
        <f t="shared" ref="CP35:CP52" si="28">+(AO35-N35)/(N35+1E-50)</f>
        <v>-0.96748045171720509</v>
      </c>
      <c r="CQ35" s="86">
        <f t="shared" si="14"/>
        <v>2.6592345467415855E-3</v>
      </c>
      <c r="CR35" s="86">
        <f t="shared" si="15"/>
        <v>2.7125142407301945E-3</v>
      </c>
      <c r="CS35" s="77">
        <f t="shared" ref="CS35:CS52" si="29">+(AP35-Q35)/(Q35+1E-50)</f>
        <v>-0.67228951540822401</v>
      </c>
    </row>
    <row r="36" spans="1:97" x14ac:dyDescent="0.3">
      <c r="A36" s="29" t="s">
        <v>35</v>
      </c>
      <c r="B36" s="27">
        <v>2698.0727308</v>
      </c>
      <c r="C36" s="27">
        <v>5.4347171999999997</v>
      </c>
      <c r="D36" s="27">
        <v>11413.396615</v>
      </c>
      <c r="E36" s="27">
        <v>313.08562597999997</v>
      </c>
      <c r="F36" s="27">
        <v>277.59753086000001</v>
      </c>
      <c r="G36" s="27">
        <v>24.359606142000001</v>
      </c>
      <c r="H36" s="27">
        <v>1691.3028889</v>
      </c>
      <c r="I36" s="53">
        <v>23.674227260999999</v>
      </c>
      <c r="J36" s="53">
        <v>2.5237750909000001</v>
      </c>
      <c r="K36" s="27"/>
      <c r="L36" s="53">
        <v>174.90080877</v>
      </c>
      <c r="M36" s="27">
        <v>3.8420000000000001</v>
      </c>
      <c r="N36" s="53">
        <v>7.8901382325</v>
      </c>
      <c r="O36" s="27">
        <v>18.620605461</v>
      </c>
      <c r="P36" s="27">
        <v>1.1811654522999999</v>
      </c>
      <c r="Q36" s="53">
        <v>0.19721365569999999</v>
      </c>
      <c r="R36" s="27"/>
      <c r="S36" s="29" t="s">
        <v>35</v>
      </c>
      <c r="T36" s="27">
        <v>5.4865395846491999E-2</v>
      </c>
      <c r="U36" s="100">
        <v>18.671743199527299</v>
      </c>
      <c r="V36" s="27">
        <v>21.936530323143302</v>
      </c>
      <c r="W36" s="27">
        <v>21.934366504455799</v>
      </c>
      <c r="X36" s="27">
        <v>1.1605046660529501</v>
      </c>
      <c r="Y36" s="27">
        <v>14.7303195415496</v>
      </c>
      <c r="Z36" s="100">
        <v>1.1843901394530301</v>
      </c>
      <c r="AA36" s="100">
        <v>8834.2773257672197</v>
      </c>
      <c r="AB36" s="27">
        <v>0</v>
      </c>
      <c r="AC36" s="27">
        <v>2705.4336919591801</v>
      </c>
      <c r="AD36" s="27">
        <v>76.523545200901793</v>
      </c>
      <c r="AE36" s="27">
        <v>1565.7157554062501</v>
      </c>
      <c r="AF36" s="27">
        <v>68.123130626882499</v>
      </c>
      <c r="AG36" s="27">
        <v>5.6124457059673102E-2</v>
      </c>
      <c r="AH36" s="27">
        <v>119.415187788344</v>
      </c>
      <c r="AI36" s="27">
        <v>119.415187788344</v>
      </c>
      <c r="AJ36" s="27">
        <v>3.85245334082903</v>
      </c>
      <c r="AK36" s="27">
        <v>0</v>
      </c>
      <c r="AL36" s="27">
        <v>32.787946900222799</v>
      </c>
      <c r="AM36" s="27">
        <v>2.96623489502803E-2</v>
      </c>
      <c r="AN36" s="27">
        <v>3.5863270808048797E-2</v>
      </c>
      <c r="AO36" s="27">
        <v>1.30247439683934</v>
      </c>
      <c r="AP36" s="27">
        <v>6.7171099055870296E-3</v>
      </c>
      <c r="AQ36" s="27">
        <v>5.4497822563203702</v>
      </c>
      <c r="AR36" s="27">
        <v>0</v>
      </c>
      <c r="AS36" s="27">
        <v>10300.2407556782</v>
      </c>
      <c r="AT36" s="27">
        <v>1144.4716244338199</v>
      </c>
      <c r="AU36" s="27">
        <v>11444.7123801121</v>
      </c>
      <c r="AV36" s="27">
        <v>1.41825388316604E-2</v>
      </c>
      <c r="AW36" s="27">
        <v>110.409623528677</v>
      </c>
      <c r="AX36" s="27">
        <v>2.30770051422807</v>
      </c>
      <c r="AY36" s="27">
        <v>704.87429890375097</v>
      </c>
      <c r="AZ36" s="27">
        <v>3.4035975484603398</v>
      </c>
      <c r="BA36" s="27">
        <v>7.5144909952214602</v>
      </c>
      <c r="BB36" s="27">
        <v>18.215968136598299</v>
      </c>
      <c r="BC36" s="27">
        <v>4.3558583706741096</v>
      </c>
      <c r="BD36" s="27">
        <v>2.1841286617393402E-2</v>
      </c>
      <c r="BE36" s="27">
        <v>1.0375366570214399</v>
      </c>
      <c r="BF36" s="27">
        <v>313.94140229060599</v>
      </c>
      <c r="BG36" s="27">
        <v>278.35784600385102</v>
      </c>
      <c r="BH36" s="27">
        <v>35.583556286755098</v>
      </c>
      <c r="BI36" s="27">
        <v>2.3099223421903899E-2</v>
      </c>
      <c r="BJ36" s="27">
        <v>8.6114166349751907E-3</v>
      </c>
      <c r="BK36" s="27">
        <v>18.246850794490602</v>
      </c>
      <c r="BL36" s="27">
        <v>1.108660383494E-2</v>
      </c>
      <c r="BM36" s="27">
        <v>48.908498549469002</v>
      </c>
      <c r="BN36" s="27">
        <v>12.126041638695501</v>
      </c>
      <c r="BO36" s="27">
        <v>6.4992127758946499</v>
      </c>
      <c r="BP36" s="27">
        <v>122.27146650132001</v>
      </c>
      <c r="BQ36" s="27">
        <v>513.72114170635302</v>
      </c>
      <c r="BR36" s="27">
        <v>7.1475077641274796</v>
      </c>
      <c r="BS36" s="27">
        <v>25.8278368800189</v>
      </c>
      <c r="BT36" s="27">
        <v>0.43064034712176502</v>
      </c>
      <c r="BU36" s="27">
        <v>24.426229065074899</v>
      </c>
      <c r="BV36" s="27">
        <v>345.53804483431799</v>
      </c>
      <c r="BW36" s="27">
        <v>0</v>
      </c>
      <c r="BX36" s="27">
        <v>2.4650922726896798E-2</v>
      </c>
      <c r="BY36" s="27">
        <v>12.9997310637936</v>
      </c>
      <c r="BZ36" s="27">
        <v>9.7692421785677297</v>
      </c>
      <c r="CA36" s="27">
        <v>1695.93472644499</v>
      </c>
      <c r="CB36" s="27">
        <v>11.782159719851199</v>
      </c>
      <c r="CD36" s="24">
        <f t="shared" si="16"/>
        <v>2.7282293301995218E-3</v>
      </c>
      <c r="CE36" s="24">
        <f t="shared" si="17"/>
        <v>2.7720037245673934E-3</v>
      </c>
      <c r="CF36" s="24">
        <f t="shared" si="18"/>
        <v>2.7437726181304754E-3</v>
      </c>
      <c r="CG36" s="24">
        <f t="shared" si="19"/>
        <v>2.7333618652319899E-3</v>
      </c>
      <c r="CH36" s="24">
        <f t="shared" si="20"/>
        <v>2.7389117673185083E-3</v>
      </c>
      <c r="CI36" s="24">
        <f t="shared" si="21"/>
        <v>2.734975380411835E-3</v>
      </c>
      <c r="CJ36" s="24">
        <f t="shared" si="22"/>
        <v>2.7386209622112878E-3</v>
      </c>
      <c r="CK36" s="77">
        <f t="shared" si="23"/>
        <v>-7.3491765427561764E-2</v>
      </c>
      <c r="CL36" s="77">
        <f t="shared" si="24"/>
        <v>4.8366213354996859</v>
      </c>
      <c r="CM36" s="24">
        <f t="shared" si="25"/>
        <v>0</v>
      </c>
      <c r="CN36" s="77">
        <f t="shared" si="26"/>
        <v>-0.31724050547199767</v>
      </c>
      <c r="CO36" s="24">
        <f t="shared" si="27"/>
        <v>2.7208070872019609E-3</v>
      </c>
      <c r="CP36" s="77">
        <f t="shared" si="28"/>
        <v>-0.83492375438058075</v>
      </c>
      <c r="CQ36" s="86">
        <f t="shared" si="14"/>
        <v>2.7462983754424244E-3</v>
      </c>
      <c r="CR36" s="86">
        <f t="shared" si="15"/>
        <v>2.7300892916830091E-3</v>
      </c>
      <c r="CS36" s="77">
        <f t="shared" si="29"/>
        <v>-0.96593993513408094</v>
      </c>
    </row>
    <row r="37" spans="1:97" x14ac:dyDescent="0.3">
      <c r="A37" s="29" t="s">
        <v>36</v>
      </c>
      <c r="B37" s="27">
        <v>37231.692711000003</v>
      </c>
      <c r="C37" s="27">
        <v>0.12</v>
      </c>
      <c r="D37" s="27">
        <v>46053.712278999999</v>
      </c>
      <c r="E37" s="27">
        <v>951.51984844000003</v>
      </c>
      <c r="F37" s="27">
        <v>941.28288798999995</v>
      </c>
      <c r="G37" s="27">
        <v>279.21252893000002</v>
      </c>
      <c r="H37" s="27">
        <v>29946.371265999998</v>
      </c>
      <c r="I37" s="53">
        <v>605.62478385999998</v>
      </c>
      <c r="J37" s="53">
        <v>296.48241264000001</v>
      </c>
      <c r="K37" s="27"/>
      <c r="L37" s="53">
        <v>2226.1393644</v>
      </c>
      <c r="M37" s="27"/>
      <c r="N37" s="53">
        <v>423.82729178</v>
      </c>
      <c r="O37" s="27">
        <v>481.39773853999998</v>
      </c>
      <c r="P37" s="27">
        <v>28.759198164000001</v>
      </c>
      <c r="Q37" s="53">
        <v>4.4443498798999999</v>
      </c>
      <c r="R37" s="27"/>
      <c r="S37" s="29" t="s">
        <v>36</v>
      </c>
      <c r="T37" s="27">
        <v>4.3649145256039301E-2</v>
      </c>
      <c r="U37" s="100">
        <v>482.71987794528002</v>
      </c>
      <c r="V37" s="27">
        <v>60.869668358677799</v>
      </c>
      <c r="W37" s="27">
        <v>60.867797743249703</v>
      </c>
      <c r="X37" s="27">
        <v>15.427622787872901</v>
      </c>
      <c r="Y37" s="27">
        <v>279.01272048141101</v>
      </c>
      <c r="Z37" s="100">
        <v>28.838002232544401</v>
      </c>
      <c r="AA37" s="100">
        <v>123497.12634613999</v>
      </c>
      <c r="AB37" s="27">
        <v>0</v>
      </c>
      <c r="AC37" s="27">
        <v>37333.590423386602</v>
      </c>
      <c r="AD37" s="27">
        <v>826.07333253467505</v>
      </c>
      <c r="AE37" s="27">
        <v>22218.876975362899</v>
      </c>
      <c r="AF37" s="27">
        <v>453.75837926374601</v>
      </c>
      <c r="AG37" s="27">
        <v>1.2961750301635799</v>
      </c>
      <c r="AH37" s="27">
        <v>1253.41997886539</v>
      </c>
      <c r="AI37" s="27">
        <v>1253.41997886539</v>
      </c>
      <c r="AJ37" s="27">
        <v>0</v>
      </c>
      <c r="AK37" s="27">
        <v>0</v>
      </c>
      <c r="AL37" s="27">
        <v>470.67834338011198</v>
      </c>
      <c r="AM37" s="27">
        <v>0.25834615191809401</v>
      </c>
      <c r="AN37" s="27">
        <v>2.8531045495681601E-2</v>
      </c>
      <c r="AO37" s="27">
        <v>36.722842443642698</v>
      </c>
      <c r="AP37" s="27">
        <v>5.34491501943808E-3</v>
      </c>
      <c r="AQ37" s="27">
        <v>0.120348715201419</v>
      </c>
      <c r="AR37" s="27">
        <v>0</v>
      </c>
      <c r="AS37" s="27">
        <v>41561.826480839001</v>
      </c>
      <c r="AT37" s="27">
        <v>4617.9755788907396</v>
      </c>
      <c r="AU37" s="27">
        <v>46179.802059729802</v>
      </c>
      <c r="AV37" s="27">
        <v>1.12831505019814E-2</v>
      </c>
      <c r="AW37" s="27">
        <v>1572.53441489642</v>
      </c>
      <c r="AX37" s="27">
        <v>7.4093023539851197</v>
      </c>
      <c r="AY37" s="27">
        <v>15268.6062200087</v>
      </c>
      <c r="AZ37" s="27">
        <v>9.8740211511433706</v>
      </c>
      <c r="BA37" s="27">
        <v>24.553816377034401</v>
      </c>
      <c r="BB37" s="27">
        <v>61.440592481136697</v>
      </c>
      <c r="BC37" s="27">
        <v>13.9060047700303</v>
      </c>
      <c r="BD37" s="27">
        <v>0.50735906546073695</v>
      </c>
      <c r="BE37" s="27">
        <v>3.30663020497472</v>
      </c>
      <c r="BF37" s="27">
        <v>954.12547585609298</v>
      </c>
      <c r="BG37" s="27">
        <v>943.86057174965401</v>
      </c>
      <c r="BH37" s="27">
        <v>10.264904106439101</v>
      </c>
      <c r="BI37" s="27">
        <v>2.3368092550030999E-4</v>
      </c>
      <c r="BJ37" s="27">
        <v>5.3298070603019101E-5</v>
      </c>
      <c r="BK37" s="27">
        <v>83.810707977975895</v>
      </c>
      <c r="BL37" s="27">
        <v>1.44732287240199E-4</v>
      </c>
      <c r="BM37" s="27">
        <v>161.82275620738801</v>
      </c>
      <c r="BN37" s="27">
        <v>39.661267565050103</v>
      </c>
      <c r="BO37" s="27">
        <v>21.321438397901201</v>
      </c>
      <c r="BP37" s="27">
        <v>404.57567165462399</v>
      </c>
      <c r="BQ37" s="27">
        <v>9172.7318371157598</v>
      </c>
      <c r="BR37" s="27">
        <v>22.138804980241002</v>
      </c>
      <c r="BS37" s="27">
        <v>86.365487549948597</v>
      </c>
      <c r="BT37" s="27">
        <v>3.1662793014762198</v>
      </c>
      <c r="BU37" s="27">
        <v>279.97682098676597</v>
      </c>
      <c r="BV37" s="27">
        <v>7178.4372388907695</v>
      </c>
      <c r="BW37" s="27">
        <v>0</v>
      </c>
      <c r="BX37" s="27">
        <v>1.9609133179097901E-2</v>
      </c>
      <c r="BY37" s="27">
        <v>266.74213721144599</v>
      </c>
      <c r="BZ37" s="27">
        <v>169.48967019582301</v>
      </c>
      <c r="CA37" s="27">
        <v>30028.609438890599</v>
      </c>
      <c r="CB37" s="27">
        <v>215.520862928887</v>
      </c>
      <c r="CD37" s="24">
        <f t="shared" si="16"/>
        <v>2.7368541413776083E-3</v>
      </c>
      <c r="CE37" s="24">
        <f t="shared" si="17"/>
        <v>2.9059600118250496E-3</v>
      </c>
      <c r="CF37" s="24">
        <f t="shared" si="18"/>
        <v>2.7378852754786076E-3</v>
      </c>
      <c r="CG37" s="24">
        <f t="shared" si="19"/>
        <v>2.7383847224677692E-3</v>
      </c>
      <c r="CH37" s="24">
        <f t="shared" si="20"/>
        <v>2.7384793589081474E-3</v>
      </c>
      <c r="CI37" s="24">
        <f t="shared" si="21"/>
        <v>2.7373128981528078E-3</v>
      </c>
      <c r="CJ37" s="24">
        <f t="shared" si="22"/>
        <v>2.7461815710529986E-3</v>
      </c>
      <c r="CK37" s="77">
        <f t="shared" si="23"/>
        <v>-0.89949586053050246</v>
      </c>
      <c r="CL37" s="77">
        <f t="shared" si="24"/>
        <v>-5.8923198860370007E-2</v>
      </c>
      <c r="CM37" s="24">
        <f t="shared" si="25"/>
        <v>0</v>
      </c>
      <c r="CN37" s="77">
        <f t="shared" si="26"/>
        <v>-0.43695349944848672</v>
      </c>
      <c r="CO37" s="24">
        <f t="shared" si="27"/>
        <v>0</v>
      </c>
      <c r="CP37" s="77">
        <f t="shared" si="28"/>
        <v>-0.91335422905539365</v>
      </c>
      <c r="CQ37" s="86">
        <f t="shared" si="14"/>
        <v>2.7464595269804789E-3</v>
      </c>
      <c r="CR37" s="86">
        <f t="shared" si="15"/>
        <v>2.7401344117808225E-3</v>
      </c>
      <c r="CS37" s="77">
        <f t="shared" si="29"/>
        <v>-0.99879736853220968</v>
      </c>
    </row>
    <row r="38" spans="1:97" x14ac:dyDescent="0.3">
      <c r="A38" s="29" t="s">
        <v>37</v>
      </c>
      <c r="B38" s="27">
        <v>217.41087999999999</v>
      </c>
      <c r="C38" s="27"/>
      <c r="D38" s="27">
        <v>421.25299999999999</v>
      </c>
      <c r="E38" s="27">
        <v>19.559455</v>
      </c>
      <c r="F38" s="27">
        <v>19.556232000000001</v>
      </c>
      <c r="G38" s="27">
        <v>13.062878</v>
      </c>
      <c r="H38" s="27">
        <v>29.113375000000001</v>
      </c>
      <c r="I38" s="53">
        <v>3.74729839E-2</v>
      </c>
      <c r="J38" s="53">
        <v>1.1241921300000001E-2</v>
      </c>
      <c r="K38" s="27"/>
      <c r="L38" s="53">
        <v>0.66514553200000004</v>
      </c>
      <c r="M38" s="27"/>
      <c r="N38" s="53"/>
      <c r="O38" s="27">
        <v>5.9956376999999996E-3</v>
      </c>
      <c r="P38" s="27"/>
      <c r="Q38" s="53">
        <v>1.2177773000000001E-3</v>
      </c>
      <c r="R38" s="27"/>
      <c r="S38" s="29" t="s">
        <v>37</v>
      </c>
      <c r="T38" s="27">
        <v>8.9298323113808694E-3</v>
      </c>
      <c r="U38" s="100">
        <v>5.9921422938944997E-3</v>
      </c>
      <c r="V38" s="27">
        <v>8.6013346736553406E-2</v>
      </c>
      <c r="W38" s="27">
        <v>8.6013346736553406E-2</v>
      </c>
      <c r="X38" s="27">
        <v>3.4195350865589599E-2</v>
      </c>
      <c r="Y38" s="27">
        <v>0.29771999777524899</v>
      </c>
      <c r="Z38" s="100">
        <v>0</v>
      </c>
      <c r="AA38" s="100">
        <v>214.40491926233301</v>
      </c>
      <c r="AB38" s="27">
        <v>0</v>
      </c>
      <c r="AC38" s="27">
        <v>217.70368046208799</v>
      </c>
      <c r="AD38" s="27">
        <v>1.71677456101918</v>
      </c>
      <c r="AE38" s="27">
        <v>37.8904600403445</v>
      </c>
      <c r="AF38" s="27">
        <v>0.86796716577919297</v>
      </c>
      <c r="AG38" s="27">
        <v>3.6298660342929199E-3</v>
      </c>
      <c r="AH38" s="27">
        <v>5.13045587844287</v>
      </c>
      <c r="AI38" s="27">
        <v>5.13045587844287</v>
      </c>
      <c r="AJ38" s="27">
        <v>0</v>
      </c>
      <c r="AK38" s="27">
        <v>0</v>
      </c>
      <c r="AL38" s="27">
        <v>0.85559795694593499</v>
      </c>
      <c r="AM38" s="27">
        <v>2.4337633407959798E-3</v>
      </c>
      <c r="AN38" s="27">
        <v>5.6624993138114203E-4</v>
      </c>
      <c r="AO38" s="27">
        <v>0.131754135511499</v>
      </c>
      <c r="AP38" s="27">
        <v>3.13878807751452E-3</v>
      </c>
      <c r="AQ38" s="27">
        <v>0</v>
      </c>
      <c r="AR38" s="27">
        <v>0</v>
      </c>
      <c r="AS38" s="27">
        <v>379.74796641037898</v>
      </c>
      <c r="AT38" s="27">
        <v>42.194259760467702</v>
      </c>
      <c r="AU38" s="27">
        <v>421.94222617084603</v>
      </c>
      <c r="AV38" s="27">
        <v>2.3980796953653499E-3</v>
      </c>
      <c r="AW38" s="27">
        <v>3.2690313207339101</v>
      </c>
      <c r="AX38" s="27">
        <v>8.4032889873620106E-2</v>
      </c>
      <c r="AY38" s="27">
        <v>7.8642956798227699</v>
      </c>
      <c r="AZ38" s="27">
        <v>0.118333055661193</v>
      </c>
      <c r="BA38" s="27">
        <v>0.29216076786983802</v>
      </c>
      <c r="BB38" s="27">
        <v>6.9275950329866598</v>
      </c>
      <c r="BC38" s="27">
        <v>0.17036785429653201</v>
      </c>
      <c r="BD38" s="27">
        <v>1.3236250599381601E-3</v>
      </c>
      <c r="BE38" s="27">
        <v>3.93010829103215E-2</v>
      </c>
      <c r="BF38" s="27">
        <v>19.590215972821401</v>
      </c>
      <c r="BG38" s="27">
        <v>19.586994647733299</v>
      </c>
      <c r="BH38" s="27">
        <v>3.2213250880470902E-3</v>
      </c>
      <c r="BI38" s="27">
        <v>0</v>
      </c>
      <c r="BJ38" s="27">
        <v>3.0080920650142899E-4</v>
      </c>
      <c r="BK38" s="27">
        <v>0.94200492733014995</v>
      </c>
      <c r="BL38" s="27">
        <v>2.4065946857586701E-3</v>
      </c>
      <c r="BM38" s="27">
        <v>2.4171702243754001</v>
      </c>
      <c r="BN38" s="27">
        <v>0.46918294724890802</v>
      </c>
      <c r="BO38" s="27">
        <v>0.26618839773585301</v>
      </c>
      <c r="BP38" s="27">
        <v>6.5711419500983803</v>
      </c>
      <c r="BQ38" s="27">
        <v>7.8816585771237602</v>
      </c>
      <c r="BR38" s="27">
        <v>0.25936521657655198</v>
      </c>
      <c r="BS38" s="27">
        <v>1.0255857978251399</v>
      </c>
      <c r="BT38" s="27">
        <v>5.3347399262554005E-4</v>
      </c>
      <c r="BU38" s="27">
        <v>13.0893553310515</v>
      </c>
      <c r="BV38" s="27">
        <v>1.88319779115223</v>
      </c>
      <c r="BW38" s="27">
        <v>0</v>
      </c>
      <c r="BX38" s="27">
        <v>0.28252101003522001</v>
      </c>
      <c r="BY38" s="27">
        <v>0.23726612855702001</v>
      </c>
      <c r="BZ38" s="27">
        <v>0.13837579215926199</v>
      </c>
      <c r="CA38" s="27">
        <v>29.137415301178901</v>
      </c>
      <c r="CB38" s="27">
        <v>0.301226904677105</v>
      </c>
      <c r="CD38" s="24">
        <f t="shared" si="16"/>
        <v>1.3467608524835373E-3</v>
      </c>
      <c r="CE38" s="24">
        <f t="shared" si="17"/>
        <v>0</v>
      </c>
      <c r="CF38" s="24">
        <f t="shared" si="18"/>
        <v>1.6361335607011488E-3</v>
      </c>
      <c r="CG38" s="24">
        <f t="shared" si="19"/>
        <v>1.5726906921180121E-3</v>
      </c>
      <c r="CH38" s="24">
        <f t="shared" si="20"/>
        <v>1.5730355281783012E-3</v>
      </c>
      <c r="CI38" s="24">
        <f t="shared" si="21"/>
        <v>2.0269140576449343E-3</v>
      </c>
      <c r="CJ38" s="24">
        <f t="shared" si="22"/>
        <v>8.257476564946483E-4</v>
      </c>
      <c r="CK38" s="77">
        <f t="shared" si="23"/>
        <v>1.2953428786479266</v>
      </c>
      <c r="CL38" s="77">
        <f t="shared" si="24"/>
        <v>25.483017433616883</v>
      </c>
      <c r="CM38" s="24">
        <f t="shared" si="25"/>
        <v>0</v>
      </c>
      <c r="CN38" s="77">
        <f t="shared" si="26"/>
        <v>6.7132832314400472</v>
      </c>
      <c r="CO38" s="24">
        <f t="shared" si="27"/>
        <v>0</v>
      </c>
      <c r="CP38" s="77">
        <f t="shared" si="28"/>
        <v>1.31754135511499E+49</v>
      </c>
      <c r="CQ38" s="86">
        <f t="shared" si="14"/>
        <v>-5.8299154825515616E-4</v>
      </c>
      <c r="CR38" s="86">
        <f t="shared" si="15"/>
        <v>0</v>
      </c>
      <c r="CS38" s="77">
        <f t="shared" si="29"/>
        <v>1.5774729726974872</v>
      </c>
    </row>
    <row r="39" spans="1:97" x14ac:dyDescent="0.3">
      <c r="A39" s="29" t="s">
        <v>130</v>
      </c>
      <c r="B39" s="27">
        <v>3124.2967497999998</v>
      </c>
      <c r="C39" s="27">
        <v>10.960823960000001</v>
      </c>
      <c r="D39" s="27">
        <v>6090.8770361999996</v>
      </c>
      <c r="E39" s="27">
        <v>475.86321484000001</v>
      </c>
      <c r="F39" s="27">
        <v>475.17201041999999</v>
      </c>
      <c r="G39" s="27">
        <v>36.550653330000003</v>
      </c>
      <c r="H39" s="27">
        <v>1408.2568753999999</v>
      </c>
      <c r="I39" s="53">
        <v>34.133649710999997</v>
      </c>
      <c r="J39" s="53">
        <v>6.635923623</v>
      </c>
      <c r="K39" s="27"/>
      <c r="L39" s="53">
        <v>294.45159993999999</v>
      </c>
      <c r="M39" s="27">
        <v>0.44600000000000001</v>
      </c>
      <c r="N39" s="53">
        <v>9.6147378511999992</v>
      </c>
      <c r="O39" s="27">
        <v>30.187393720999999</v>
      </c>
      <c r="P39" s="27">
        <v>1.1519133132999999</v>
      </c>
      <c r="Q39" s="53">
        <v>0.12952867949999999</v>
      </c>
      <c r="R39" s="27"/>
      <c r="S39" s="29" t="s">
        <v>130</v>
      </c>
      <c r="T39" s="27">
        <v>2.6169533191701699</v>
      </c>
      <c r="U39" s="100">
        <v>30.269945206899699</v>
      </c>
      <c r="V39" s="27">
        <v>4.8063972658574396</v>
      </c>
      <c r="W39" s="27">
        <v>4.7833624515342699</v>
      </c>
      <c r="X39" s="27">
        <v>1.90250128846459</v>
      </c>
      <c r="Y39" s="27">
        <v>24.336881215104299</v>
      </c>
      <c r="Z39" s="100">
        <v>1.1550613842684401</v>
      </c>
      <c r="AA39" s="100">
        <v>8851.0743355295599</v>
      </c>
      <c r="AB39" s="27">
        <v>0</v>
      </c>
      <c r="AC39" s="27">
        <v>3132.8367327590299</v>
      </c>
      <c r="AD39" s="27">
        <v>67.320172604213894</v>
      </c>
      <c r="AE39" s="27">
        <v>1555.86962753636</v>
      </c>
      <c r="AF39" s="27">
        <v>36.035828176464797</v>
      </c>
      <c r="AG39" s="27">
        <v>0.66566390271093001</v>
      </c>
      <c r="AH39" s="27">
        <v>178.52956798836399</v>
      </c>
      <c r="AI39" s="27">
        <v>178.52956798836399</v>
      </c>
      <c r="AJ39" s="27">
        <v>0.44721702528150398</v>
      </c>
      <c r="AK39" s="27">
        <v>0</v>
      </c>
      <c r="AL39" s="27">
        <v>32.657736469277197</v>
      </c>
      <c r="AM39" s="27">
        <v>0.15906536908774799</v>
      </c>
      <c r="AN39" s="27">
        <v>0.46466532156603002</v>
      </c>
      <c r="AO39" s="27">
        <v>1.6428384231188999</v>
      </c>
      <c r="AP39" s="27">
        <v>7.1481316972416595E-2</v>
      </c>
      <c r="AQ39" s="27">
        <v>10.991155705263999</v>
      </c>
      <c r="AR39" s="27">
        <v>0</v>
      </c>
      <c r="AS39" s="27">
        <v>5496.4309231049901</v>
      </c>
      <c r="AT39" s="27">
        <v>610.71521117919701</v>
      </c>
      <c r="AU39" s="27">
        <v>6107.1461342841903</v>
      </c>
      <c r="AV39" s="27">
        <v>0.15224880790846401</v>
      </c>
      <c r="AW39" s="27">
        <v>127.93829646529601</v>
      </c>
      <c r="AX39" s="27">
        <v>4.00866947965409</v>
      </c>
      <c r="AY39" s="27">
        <v>488.45449537098801</v>
      </c>
      <c r="AZ39" s="27">
        <v>5.2989121325859596</v>
      </c>
      <c r="BA39" s="27">
        <v>12.822358621008901</v>
      </c>
      <c r="BB39" s="27">
        <v>31.300775438306399</v>
      </c>
      <c r="BC39" s="27">
        <v>7.2568466414237403</v>
      </c>
      <c r="BD39" s="27">
        <v>0</v>
      </c>
      <c r="BE39" s="27">
        <v>1.7368752155293501</v>
      </c>
      <c r="BF39" s="27">
        <v>477.12835957884101</v>
      </c>
      <c r="BG39" s="27">
        <v>476.43541315391099</v>
      </c>
      <c r="BH39" s="27">
        <v>0.69294642492986402</v>
      </c>
      <c r="BI39" s="27">
        <v>0</v>
      </c>
      <c r="BJ39" s="27">
        <v>0</v>
      </c>
      <c r="BK39" s="27">
        <v>29.715165896702398</v>
      </c>
      <c r="BL39" s="27">
        <v>0</v>
      </c>
      <c r="BM39" s="27">
        <v>84.060164948714998</v>
      </c>
      <c r="BN39" s="27">
        <v>20.6882984357105</v>
      </c>
      <c r="BO39" s="27">
        <v>11.0909616736387</v>
      </c>
      <c r="BP39" s="27">
        <v>210.17097587371899</v>
      </c>
      <c r="BQ39" s="27">
        <v>399.920643944316</v>
      </c>
      <c r="BR39" s="27">
        <v>11.699418735979901</v>
      </c>
      <c r="BS39" s="27">
        <v>43.939970686243697</v>
      </c>
      <c r="BT39" s="27">
        <v>2.64601937469393</v>
      </c>
      <c r="BU39" s="27">
        <v>36.649094374708497</v>
      </c>
      <c r="BV39" s="27">
        <v>192.37266697000601</v>
      </c>
      <c r="BW39" s="27">
        <v>0</v>
      </c>
      <c r="BX39" s="27">
        <v>0.30136920998197703</v>
      </c>
      <c r="BY39" s="27">
        <v>17.509783908423</v>
      </c>
      <c r="BZ39" s="27">
        <v>13.0690741863119</v>
      </c>
      <c r="CA39" s="27">
        <v>1412.1238304502299</v>
      </c>
      <c r="CB39" s="27">
        <v>14.907531519723999</v>
      </c>
      <c r="CD39" s="24">
        <f t="shared" si="16"/>
        <v>2.7334096735775163E-3</v>
      </c>
      <c r="CE39" s="24">
        <f t="shared" si="17"/>
        <v>2.7672869644371515E-3</v>
      </c>
      <c r="CF39" s="24">
        <f t="shared" si="18"/>
        <v>2.6710600111442741E-3</v>
      </c>
      <c r="CG39" s="24">
        <f t="shared" si="19"/>
        <v>2.6586310926899085E-3</v>
      </c>
      <c r="CH39" s="24">
        <f t="shared" si="20"/>
        <v>2.6588323937562818E-3</v>
      </c>
      <c r="CI39" s="24">
        <f t="shared" si="21"/>
        <v>2.6932772943813756E-3</v>
      </c>
      <c r="CJ39" s="24">
        <f t="shared" si="22"/>
        <v>2.745915974407456E-3</v>
      </c>
      <c r="CK39" s="77">
        <f t="shared" si="23"/>
        <v>-0.85986372708357728</v>
      </c>
      <c r="CL39" s="77">
        <f t="shared" si="24"/>
        <v>2.6674444429639119</v>
      </c>
      <c r="CM39" s="24">
        <f t="shared" si="25"/>
        <v>0</v>
      </c>
      <c r="CN39" s="77">
        <f t="shared" si="26"/>
        <v>-0.39368789972700868</v>
      </c>
      <c r="CO39" s="24">
        <f t="shared" si="27"/>
        <v>2.7287562365559855E-3</v>
      </c>
      <c r="CP39" s="77">
        <f t="shared" si="28"/>
        <v>-0.8291333109083302</v>
      </c>
      <c r="CQ39" s="86">
        <f t="shared" si="14"/>
        <v>2.7346344193428102E-3</v>
      </c>
      <c r="CR39" s="86">
        <f t="shared" si="15"/>
        <v>2.732906141540785E-3</v>
      </c>
      <c r="CS39" s="77">
        <f t="shared" si="29"/>
        <v>-0.44814293445787351</v>
      </c>
    </row>
    <row r="40" spans="1:97" x14ac:dyDescent="0.3">
      <c r="A40" s="29" t="s">
        <v>39</v>
      </c>
      <c r="B40" s="27">
        <v>99.334500000000006</v>
      </c>
      <c r="C40" s="27">
        <v>7.0999999999999994E-2</v>
      </c>
      <c r="D40" s="27">
        <v>58.579000000000001</v>
      </c>
      <c r="E40" s="27">
        <v>6.0345000000000004</v>
      </c>
      <c r="F40" s="27">
        <v>6.0345000000000004</v>
      </c>
      <c r="G40" s="27">
        <v>1.7901400000000001</v>
      </c>
      <c r="H40" s="27">
        <v>32.608044999999997</v>
      </c>
      <c r="I40" s="53">
        <v>1.4261239999999999</v>
      </c>
      <c r="J40" s="53">
        <v>0.36059079049999998</v>
      </c>
      <c r="K40" s="27"/>
      <c r="L40" s="53">
        <v>11.106021819</v>
      </c>
      <c r="M40" s="27"/>
      <c r="N40" s="53">
        <v>0.42649999999999999</v>
      </c>
      <c r="O40" s="27">
        <v>1.3530197500000001</v>
      </c>
      <c r="P40" s="27">
        <v>0.14144999999999999</v>
      </c>
      <c r="Q40" s="53">
        <v>1.9396395300000001E-2</v>
      </c>
      <c r="R40" s="27"/>
      <c r="S40" s="29" t="s">
        <v>39</v>
      </c>
      <c r="T40" s="27">
        <v>1.2121233940376E-4</v>
      </c>
      <c r="U40" s="100">
        <v>1.3527953750675901</v>
      </c>
      <c r="V40" s="27">
        <v>8.8264538829874506E-2</v>
      </c>
      <c r="W40" s="27">
        <v>8.8259590599977095E-2</v>
      </c>
      <c r="X40" s="27">
        <v>3.5680716794259097E-2</v>
      </c>
      <c r="Y40" s="27">
        <v>0.36253265647271399</v>
      </c>
      <c r="Z40" s="100">
        <v>0.14142714475808099</v>
      </c>
      <c r="AA40" s="100">
        <v>237.16734282775801</v>
      </c>
      <c r="AB40" s="27">
        <v>0</v>
      </c>
      <c r="AC40" s="27">
        <v>99.3185341468388</v>
      </c>
      <c r="AD40" s="27">
        <v>1.8521909873509701</v>
      </c>
      <c r="AE40" s="27">
        <v>41.155652115610302</v>
      </c>
      <c r="AF40" s="27">
        <v>0.94075538253608804</v>
      </c>
      <c r="AG40" s="27">
        <v>1.23987897157029E-4</v>
      </c>
      <c r="AH40" s="27">
        <v>7.26409296954865</v>
      </c>
      <c r="AI40" s="27">
        <v>7.26409296954865</v>
      </c>
      <c r="AJ40" s="27">
        <v>0</v>
      </c>
      <c r="AK40" s="27">
        <v>0</v>
      </c>
      <c r="AL40" s="27">
        <v>0.917696883094408</v>
      </c>
      <c r="AM40" s="27">
        <v>3.2977823046015801E-5</v>
      </c>
      <c r="AN40" s="27">
        <v>7.9228481158749394E-5</v>
      </c>
      <c r="AO40" s="27">
        <v>1.1543999510573799E-4</v>
      </c>
      <c r="AP40" s="27">
        <v>1.48355568276593E-5</v>
      </c>
      <c r="AQ40" s="27">
        <v>7.1207656211247403E-2</v>
      </c>
      <c r="AR40" s="27">
        <v>0</v>
      </c>
      <c r="AS40" s="27">
        <v>52.725659044185903</v>
      </c>
      <c r="AT40" s="27">
        <v>5.8583925880608696</v>
      </c>
      <c r="AU40" s="27">
        <v>58.584051632246798</v>
      </c>
      <c r="AV40" s="27">
        <v>3.1330701003653901E-5</v>
      </c>
      <c r="AW40" s="27">
        <v>3.5352048259175302</v>
      </c>
      <c r="AX40" s="27">
        <v>4.6743420581248599E-2</v>
      </c>
      <c r="AY40" s="27">
        <v>8.5128736652391197</v>
      </c>
      <c r="AZ40" s="27">
        <v>6.3247452283712702E-2</v>
      </c>
      <c r="BA40" s="27">
        <v>0.16497706641974799</v>
      </c>
      <c r="BB40" s="27">
        <v>0.40256997194618399</v>
      </c>
      <c r="BC40" s="27">
        <v>9.3513704481445303E-2</v>
      </c>
      <c r="BD40" s="27">
        <v>0</v>
      </c>
      <c r="BE40" s="27">
        <v>2.2008814078716101E-2</v>
      </c>
      <c r="BF40" s="27">
        <v>6.0339863269344098</v>
      </c>
      <c r="BG40" s="27">
        <v>6.0339863269344098</v>
      </c>
      <c r="BH40" s="27">
        <v>0</v>
      </c>
      <c r="BI40" s="27">
        <v>0</v>
      </c>
      <c r="BJ40" s="27">
        <v>0</v>
      </c>
      <c r="BK40" s="27">
        <v>0.34942151821293299</v>
      </c>
      <c r="BL40" s="27">
        <v>0</v>
      </c>
      <c r="BM40" s="27">
        <v>1.0753678687368</v>
      </c>
      <c r="BN40" s="27">
        <v>0.26671382353103201</v>
      </c>
      <c r="BO40" s="27">
        <v>0.14298038437584301</v>
      </c>
      <c r="BP40" s="27">
        <v>2.6884249629347901</v>
      </c>
      <c r="BQ40" s="27">
        <v>8.59401503649201</v>
      </c>
      <c r="BR40" s="27">
        <v>0.145966655092401</v>
      </c>
      <c r="BS40" s="27">
        <v>0.57205068425954797</v>
      </c>
      <c r="BT40" s="27">
        <v>0</v>
      </c>
      <c r="BU40" s="27">
        <v>1.7890768476110099</v>
      </c>
      <c r="BV40" s="27">
        <v>2.1510282263198701</v>
      </c>
      <c r="BW40" s="27">
        <v>4.66149374162931E-5</v>
      </c>
      <c r="BX40" s="27">
        <v>5.4457378456654799E-5</v>
      </c>
      <c r="BY40" s="27">
        <v>0.182759628417798</v>
      </c>
      <c r="BZ40" s="27">
        <v>3.6675580740422202E-2</v>
      </c>
      <c r="CA40" s="27">
        <v>32.621255752685499</v>
      </c>
      <c r="CB40" s="27">
        <v>0.297094581392991</v>
      </c>
      <c r="CD40" s="24">
        <f t="shared" si="16"/>
        <v>-1.6072817763420811E-4</v>
      </c>
      <c r="CE40" s="24">
        <f t="shared" si="17"/>
        <v>2.9247353696818168E-3</v>
      </c>
      <c r="CF40" s="24">
        <f t="shared" si="18"/>
        <v>8.6236232212858797E-5</v>
      </c>
      <c r="CG40" s="24">
        <f t="shared" si="19"/>
        <v>-8.5122721947233538E-5</v>
      </c>
      <c r="CH40" s="24">
        <f t="shared" si="20"/>
        <v>-8.5122721947233538E-5</v>
      </c>
      <c r="CI40" s="24">
        <f t="shared" si="21"/>
        <v>-5.9389343235173196E-4</v>
      </c>
      <c r="CJ40" s="24">
        <f t="shared" si="22"/>
        <v>4.0513783287229622E-4</v>
      </c>
      <c r="CK40" s="77">
        <f t="shared" si="23"/>
        <v>-0.93811226050471275</v>
      </c>
      <c r="CL40" s="77">
        <f t="shared" si="24"/>
        <v>5.3852345203308999E-3</v>
      </c>
      <c r="CM40" s="24">
        <f t="shared" si="25"/>
        <v>0</v>
      </c>
      <c r="CN40" s="77">
        <f t="shared" si="26"/>
        <v>-0.34593204588150922</v>
      </c>
      <c r="CO40" s="24">
        <f t="shared" si="27"/>
        <v>0</v>
      </c>
      <c r="CP40" s="77">
        <f t="shared" si="28"/>
        <v>-0.99972933178169821</v>
      </c>
      <c r="CQ40" s="86">
        <f t="shared" si="14"/>
        <v>-1.6583271043161765E-4</v>
      </c>
      <c r="CR40" s="86">
        <f t="shared" si="15"/>
        <v>-1.6157823908802334E-4</v>
      </c>
      <c r="CS40" s="77">
        <f t="shared" si="29"/>
        <v>-0.99923513845752265</v>
      </c>
    </row>
    <row r="41" spans="1:97" x14ac:dyDescent="0.3">
      <c r="A41" s="29" t="s">
        <v>40</v>
      </c>
      <c r="B41" s="27">
        <v>116.89138499000001</v>
      </c>
      <c r="C41" s="27">
        <v>0.1368887</v>
      </c>
      <c r="D41" s="27">
        <v>427.97113454999999</v>
      </c>
      <c r="E41" s="27">
        <v>22.988712502999999</v>
      </c>
      <c r="F41" s="27">
        <v>22.988712502999999</v>
      </c>
      <c r="G41" s="27">
        <v>1.8299157935000001</v>
      </c>
      <c r="H41" s="27">
        <v>74.435664459999998</v>
      </c>
      <c r="I41" s="53">
        <v>4.2993033606999997</v>
      </c>
      <c r="J41" s="53">
        <v>0.77755862760000005</v>
      </c>
      <c r="K41" s="27"/>
      <c r="L41" s="53">
        <v>22.321715293</v>
      </c>
      <c r="M41" s="27"/>
      <c r="N41" s="53">
        <v>0.21224409180000001</v>
      </c>
      <c r="O41" s="27">
        <v>0.66471935520000003</v>
      </c>
      <c r="P41" s="27">
        <v>7.0092870200000004E-2</v>
      </c>
      <c r="Q41" s="53">
        <v>3.8983798399999998E-2</v>
      </c>
      <c r="R41" s="27"/>
      <c r="S41" s="29" t="s">
        <v>40</v>
      </c>
      <c r="T41" s="27">
        <v>1.9115366348294001</v>
      </c>
      <c r="U41" s="100">
        <v>0.66654784642881404</v>
      </c>
      <c r="V41" s="27">
        <v>5.7839544979922997E-2</v>
      </c>
      <c r="W41" s="27">
        <v>5.6245321454930802E-2</v>
      </c>
      <c r="X41" s="27">
        <v>5.90094017885711E-2</v>
      </c>
      <c r="Y41" s="27">
        <v>2.34995931775949</v>
      </c>
      <c r="Z41" s="100">
        <v>7.0283867380252205E-2</v>
      </c>
      <c r="AA41" s="100">
        <v>145.91967602096199</v>
      </c>
      <c r="AB41" s="27">
        <v>0</v>
      </c>
      <c r="AC41" s="27">
        <v>117.210232135672</v>
      </c>
      <c r="AD41" s="27">
        <v>0.80733705387052501</v>
      </c>
      <c r="AE41" s="27">
        <v>24.305476492623701</v>
      </c>
      <c r="AF41" s="27">
        <v>0.37766559387896897</v>
      </c>
      <c r="AG41" s="27">
        <v>4.1321368981471103E-2</v>
      </c>
      <c r="AH41" s="27">
        <v>5.3437220616782604</v>
      </c>
      <c r="AI41" s="27">
        <v>5.3437220616782604</v>
      </c>
      <c r="AJ41" s="27">
        <v>0</v>
      </c>
      <c r="AK41" s="27">
        <v>0</v>
      </c>
      <c r="AL41" s="27">
        <v>0.38567246491773999</v>
      </c>
      <c r="AM41" s="27">
        <v>1.0989529751854301E-2</v>
      </c>
      <c r="AN41" s="27">
        <v>0.104279052558409</v>
      </c>
      <c r="AO41" s="27">
        <v>0.96727637278698397</v>
      </c>
      <c r="AP41" s="27">
        <v>4.94563376127914E-3</v>
      </c>
      <c r="AQ41" s="27">
        <v>0.13726679415995499</v>
      </c>
      <c r="AR41" s="27">
        <v>0</v>
      </c>
      <c r="AS41" s="27">
        <v>386.22351771689603</v>
      </c>
      <c r="AT41" s="27">
        <v>42.913324118013399</v>
      </c>
      <c r="AU41" s="27">
        <v>429.13684183490898</v>
      </c>
      <c r="AV41" s="27">
        <v>1.04421413500884E-2</v>
      </c>
      <c r="AW41" s="27">
        <v>2.7019196209703602</v>
      </c>
      <c r="AX41" s="27">
        <v>0.179440008267332</v>
      </c>
      <c r="AY41" s="27">
        <v>33.821293384811398</v>
      </c>
      <c r="AZ41" s="27">
        <v>0.24277240077823101</v>
      </c>
      <c r="BA41" s="27">
        <v>0.63331282042802395</v>
      </c>
      <c r="BB41" s="27">
        <v>1.5354822489348801</v>
      </c>
      <c r="BC41" s="27">
        <v>0.358878140621812</v>
      </c>
      <c r="BD41" s="27">
        <v>0</v>
      </c>
      <c r="BE41" s="27">
        <v>8.4442526496800799E-2</v>
      </c>
      <c r="BF41" s="27">
        <v>23.051576273996499</v>
      </c>
      <c r="BG41" s="27">
        <v>23.051576273996499</v>
      </c>
      <c r="BH41" s="27">
        <v>0</v>
      </c>
      <c r="BI41" s="27">
        <v>0</v>
      </c>
      <c r="BJ41" s="27">
        <v>0</v>
      </c>
      <c r="BK41" s="27">
        <v>1.3015740648269101</v>
      </c>
      <c r="BL41" s="27">
        <v>0</v>
      </c>
      <c r="BM41" s="27">
        <v>4.1168660890557103</v>
      </c>
      <c r="BN41" s="27">
        <v>1.0238480607593701</v>
      </c>
      <c r="BO41" s="27">
        <v>0.54887257020342906</v>
      </c>
      <c r="BP41" s="27">
        <v>10.292258194304299</v>
      </c>
      <c r="BQ41" s="27">
        <v>13.485268948565</v>
      </c>
      <c r="BR41" s="27">
        <v>0.55943986838407</v>
      </c>
      <c r="BS41" s="27">
        <v>2.1743892734117098</v>
      </c>
      <c r="BT41" s="27">
        <v>7.5238677888193E-9</v>
      </c>
      <c r="BU41" s="27">
        <v>1.8348626064143301</v>
      </c>
      <c r="BV41" s="27">
        <v>16.7189586637808</v>
      </c>
      <c r="BW41" s="27">
        <v>0</v>
      </c>
      <c r="BX41" s="27">
        <v>1.81493998764133E-2</v>
      </c>
      <c r="BY41" s="27">
        <v>7.2573974050825303</v>
      </c>
      <c r="BZ41" s="27">
        <v>4.0753125243472903</v>
      </c>
      <c r="CA41" s="27">
        <v>74.637806511351002</v>
      </c>
      <c r="CB41" s="27">
        <v>2.3445124078870299</v>
      </c>
      <c r="CD41" s="24">
        <f t="shared" si="16"/>
        <v>2.7277215142867237E-3</v>
      </c>
      <c r="CE41" s="24">
        <f t="shared" si="17"/>
        <v>2.7620553044552924E-3</v>
      </c>
      <c r="CF41" s="24">
        <f t="shared" si="18"/>
        <v>2.7237988518424251E-3</v>
      </c>
      <c r="CG41" s="24">
        <f t="shared" si="19"/>
        <v>2.7345494441368516E-3</v>
      </c>
      <c r="CH41" s="24">
        <f t="shared" si="20"/>
        <v>2.7345494441368516E-3</v>
      </c>
      <c r="CI41" s="24">
        <f t="shared" si="21"/>
        <v>2.7033008469031323E-3</v>
      </c>
      <c r="CJ41" s="24">
        <f t="shared" si="22"/>
        <v>2.7156612736308704E-3</v>
      </c>
      <c r="CK41" s="77">
        <f t="shared" si="23"/>
        <v>-0.98691757321219287</v>
      </c>
      <c r="CL41" s="77">
        <f t="shared" si="24"/>
        <v>2.0222278222451684</v>
      </c>
      <c r="CM41" s="24">
        <f t="shared" si="25"/>
        <v>0</v>
      </c>
      <c r="CN41" s="77">
        <f t="shared" si="26"/>
        <v>-0.76060432670449707</v>
      </c>
      <c r="CO41" s="24">
        <f t="shared" si="27"/>
        <v>0</v>
      </c>
      <c r="CP41" s="77">
        <f t="shared" si="28"/>
        <v>3.5573771433810246</v>
      </c>
      <c r="CQ41" s="86">
        <f t="shared" si="14"/>
        <v>2.7507717572987722E-3</v>
      </c>
      <c r="CR41" s="86">
        <f t="shared" si="15"/>
        <v>2.724915953751318E-3</v>
      </c>
      <c r="CS41" s="77">
        <f t="shared" si="29"/>
        <v>-0.87313617543027455</v>
      </c>
    </row>
    <row r="42" spans="1:97" x14ac:dyDescent="0.3">
      <c r="A42" s="29" t="s">
        <v>41</v>
      </c>
      <c r="B42" s="27">
        <v>136.47999999999999</v>
      </c>
      <c r="C42" s="27"/>
      <c r="D42" s="27">
        <v>433.3</v>
      </c>
      <c r="E42" s="27">
        <v>68.28</v>
      </c>
      <c r="F42" s="27">
        <v>68.28</v>
      </c>
      <c r="G42" s="27">
        <v>1.1000000000000001</v>
      </c>
      <c r="H42" s="27">
        <v>9.4</v>
      </c>
      <c r="I42" s="53"/>
      <c r="J42" s="53"/>
      <c r="K42" s="27"/>
      <c r="L42" s="53"/>
      <c r="M42" s="27"/>
      <c r="N42" s="53"/>
      <c r="O42" s="27"/>
      <c r="P42" s="27"/>
      <c r="Q42" s="53"/>
      <c r="R42" s="27"/>
      <c r="S42" s="29" t="s">
        <v>41</v>
      </c>
      <c r="T42" s="27">
        <v>0</v>
      </c>
      <c r="U42" s="100">
        <v>0</v>
      </c>
      <c r="V42" s="27">
        <v>3.2318302549975899E-4</v>
      </c>
      <c r="W42" s="27">
        <v>3.2318302549975899E-4</v>
      </c>
      <c r="X42" s="27">
        <v>1.30226962747399E-4</v>
      </c>
      <c r="Y42" s="27">
        <v>0.53916028801843197</v>
      </c>
      <c r="Z42" s="100">
        <v>0</v>
      </c>
      <c r="AA42" s="100">
        <v>16.311971766442301</v>
      </c>
      <c r="AB42" s="27">
        <v>0</v>
      </c>
      <c r="AC42" s="27">
        <v>136.87761880542601</v>
      </c>
      <c r="AD42" s="27">
        <v>6.78585830718096E-3</v>
      </c>
      <c r="AE42" s="27">
        <v>0.15079262848261399</v>
      </c>
      <c r="AF42" s="27">
        <v>3.4466245017278898E-3</v>
      </c>
      <c r="AG42" s="27">
        <v>0</v>
      </c>
      <c r="AH42" s="27">
        <v>4.4938468827328499</v>
      </c>
      <c r="AI42" s="27">
        <v>4.4938468827328499</v>
      </c>
      <c r="AJ42" s="27">
        <v>0</v>
      </c>
      <c r="AK42" s="27">
        <v>0</v>
      </c>
      <c r="AL42" s="27">
        <v>3.3626106317895502E-3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391.09628113339699</v>
      </c>
      <c r="AT42" s="27">
        <v>43.455216677965403</v>
      </c>
      <c r="AU42" s="27">
        <v>434.55149781136299</v>
      </c>
      <c r="AV42" s="27">
        <v>0</v>
      </c>
      <c r="AW42" s="27">
        <v>1.2951197396341299E-2</v>
      </c>
      <c r="AX42" s="27">
        <v>0.53298828353643501</v>
      </c>
      <c r="AY42" s="27">
        <v>3.5190925197176002</v>
      </c>
      <c r="AZ42" s="27">
        <v>0.72110224044709603</v>
      </c>
      <c r="BA42" s="27">
        <v>1.8811494006184</v>
      </c>
      <c r="BB42" s="27">
        <v>4.5565281723132403</v>
      </c>
      <c r="BC42" s="27">
        <v>1.06597257670706</v>
      </c>
      <c r="BD42" s="27">
        <v>0</v>
      </c>
      <c r="BE42" s="27">
        <v>0.25081789987709102</v>
      </c>
      <c r="BF42" s="27">
        <v>68.464486039231105</v>
      </c>
      <c r="BG42" s="27">
        <v>68.464486039231105</v>
      </c>
      <c r="BH42" s="27">
        <v>0</v>
      </c>
      <c r="BI42" s="27">
        <v>0</v>
      </c>
      <c r="BJ42" s="27">
        <v>0</v>
      </c>
      <c r="BK42" s="27">
        <v>3.86602487915918</v>
      </c>
      <c r="BL42" s="27">
        <v>0</v>
      </c>
      <c r="BM42" s="27">
        <v>12.2280442357401</v>
      </c>
      <c r="BN42" s="27">
        <v>3.0411652871244401</v>
      </c>
      <c r="BO42" s="27">
        <v>1.6303334942707399</v>
      </c>
      <c r="BP42" s="27">
        <v>30.570118432293199</v>
      </c>
      <c r="BQ42" s="27">
        <v>0.56931361127885105</v>
      </c>
      <c r="BR42" s="27">
        <v>1.66166788031107</v>
      </c>
      <c r="BS42" s="27">
        <v>6.4585732568329197</v>
      </c>
      <c r="BT42" s="27">
        <v>0</v>
      </c>
      <c r="BU42" s="27">
        <v>1.10296546790346</v>
      </c>
      <c r="BV42" s="27">
        <v>2.8732484643019802</v>
      </c>
      <c r="BW42" s="27">
        <v>0</v>
      </c>
      <c r="BX42" s="27">
        <v>0</v>
      </c>
      <c r="BY42" s="27">
        <v>0.26957842957191702</v>
      </c>
      <c r="BZ42" s="27">
        <v>7.6347637427867298E-3</v>
      </c>
      <c r="CA42" s="27">
        <v>9.4270574359143708</v>
      </c>
      <c r="CB42" s="27">
        <v>1.0874462278366601E-3</v>
      </c>
      <c r="CD42" s="24">
        <f t="shared" si="16"/>
        <v>2.9133851511285213E-3</v>
      </c>
      <c r="CE42" s="24">
        <f t="shared" si="17"/>
        <v>0</v>
      </c>
      <c r="CF42" s="24">
        <f t="shared" si="18"/>
        <v>2.8882940488414053E-3</v>
      </c>
      <c r="CG42" s="24">
        <f t="shared" si="19"/>
        <v>2.7019044995767925E-3</v>
      </c>
      <c r="CH42" s="24">
        <f t="shared" si="20"/>
        <v>2.7019044995767925E-3</v>
      </c>
      <c r="CI42" s="24">
        <f t="shared" si="21"/>
        <v>2.6958799122362379E-3</v>
      </c>
      <c r="CJ42" s="24">
        <f t="shared" si="22"/>
        <v>2.8784506291883497E-3</v>
      </c>
      <c r="CK42" s="77">
        <f t="shared" si="23"/>
        <v>3.2318302549975897E+46</v>
      </c>
      <c r="CL42" s="77">
        <f t="shared" si="24"/>
        <v>5.39160288018432E+49</v>
      </c>
      <c r="CM42" s="24">
        <f t="shared" si="25"/>
        <v>0</v>
      </c>
      <c r="CN42" s="77">
        <f t="shared" si="26"/>
        <v>4.4938468827328497E+50</v>
      </c>
      <c r="CO42" s="24">
        <f t="shared" si="27"/>
        <v>0</v>
      </c>
      <c r="CP42" s="77">
        <f t="shared" si="28"/>
        <v>0</v>
      </c>
      <c r="CQ42" s="86">
        <f t="shared" si="14"/>
        <v>0</v>
      </c>
      <c r="CR42" s="86">
        <f t="shared" si="15"/>
        <v>0</v>
      </c>
      <c r="CS42" s="77">
        <f t="shared" si="29"/>
        <v>0</v>
      </c>
    </row>
    <row r="43" spans="1:97" x14ac:dyDescent="0.3">
      <c r="A43" s="29" t="s">
        <v>42</v>
      </c>
      <c r="B43" s="27">
        <v>1150.0658479000001</v>
      </c>
      <c r="C43" s="27">
        <v>0</v>
      </c>
      <c r="D43" s="27">
        <v>4646.6329231999998</v>
      </c>
      <c r="E43" s="27">
        <v>124.09273681000001</v>
      </c>
      <c r="F43" s="27">
        <v>123.99273681</v>
      </c>
      <c r="G43" s="27">
        <v>4.0508707042000003</v>
      </c>
      <c r="H43" s="27">
        <v>340.40615473000003</v>
      </c>
      <c r="I43" s="53">
        <v>16.419319279</v>
      </c>
      <c r="J43" s="53">
        <v>3.4169090674999998</v>
      </c>
      <c r="K43" s="27"/>
      <c r="L43" s="53">
        <v>117.47670248</v>
      </c>
      <c r="M43" s="27"/>
      <c r="N43" s="53">
        <v>4.9151237262</v>
      </c>
      <c r="O43" s="27">
        <v>14.924518816999999</v>
      </c>
      <c r="P43" s="27">
        <v>1.4645631451000001</v>
      </c>
      <c r="Q43" s="53">
        <v>0.20144149250000001</v>
      </c>
      <c r="R43" s="27"/>
      <c r="S43" s="29" t="s">
        <v>42</v>
      </c>
      <c r="T43" s="27">
        <v>0</v>
      </c>
      <c r="U43" s="100">
        <v>14.965658916629801</v>
      </c>
      <c r="V43" s="27">
        <v>1.0068996936400301</v>
      </c>
      <c r="W43" s="27">
        <v>1.0068996936400301</v>
      </c>
      <c r="X43" s="27">
        <v>0.40581772137983102</v>
      </c>
      <c r="Y43" s="27">
        <v>4.0090675091141801</v>
      </c>
      <c r="Z43" s="100">
        <v>1.4686092745922401</v>
      </c>
      <c r="AA43" s="100">
        <v>2632.0668715010202</v>
      </c>
      <c r="AB43" s="27">
        <v>0</v>
      </c>
      <c r="AC43" s="27">
        <v>1153.21416065741</v>
      </c>
      <c r="AD43" s="27">
        <v>21.149404350177601</v>
      </c>
      <c r="AE43" s="27">
        <v>469.97974578260499</v>
      </c>
      <c r="AF43" s="27">
        <v>10.740418933468</v>
      </c>
      <c r="AG43" s="27">
        <v>0</v>
      </c>
      <c r="AH43" s="27">
        <v>51.941057222923</v>
      </c>
      <c r="AI43" s="27">
        <v>51.941057222923</v>
      </c>
      <c r="AJ43" s="27">
        <v>0</v>
      </c>
      <c r="AK43" s="27">
        <v>0</v>
      </c>
      <c r="AL43" s="27">
        <v>10.4774098232387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4193.4861550373898</v>
      </c>
      <c r="AT43" s="27">
        <v>465.943378146464</v>
      </c>
      <c r="AU43" s="27">
        <v>4659.4295331838603</v>
      </c>
      <c r="AV43" s="27">
        <v>0</v>
      </c>
      <c r="AW43" s="27">
        <v>40.522437782346699</v>
      </c>
      <c r="AX43" s="27">
        <v>0.96780046844910295</v>
      </c>
      <c r="AY43" s="27">
        <v>96.420322839352593</v>
      </c>
      <c r="AZ43" s="27">
        <v>1.3093876648092599</v>
      </c>
      <c r="BA43" s="27">
        <v>3.4157879669747602</v>
      </c>
      <c r="BB43" s="27">
        <v>8.2870300327937496</v>
      </c>
      <c r="BC43" s="27">
        <v>1.93560353259809</v>
      </c>
      <c r="BD43" s="27">
        <v>0</v>
      </c>
      <c r="BE43" s="27">
        <v>0.455435007602638</v>
      </c>
      <c r="BF43" s="27">
        <v>124.435222573216</v>
      </c>
      <c r="BG43" s="27">
        <v>124.334949614558</v>
      </c>
      <c r="BH43" s="27">
        <v>0.100272958657825</v>
      </c>
      <c r="BI43" s="27">
        <v>0</v>
      </c>
      <c r="BJ43" s="27">
        <v>0</v>
      </c>
      <c r="BK43" s="27">
        <v>7.0199854782651796</v>
      </c>
      <c r="BL43" s="27">
        <v>0</v>
      </c>
      <c r="BM43" s="27">
        <v>22.204444116139499</v>
      </c>
      <c r="BN43" s="27">
        <v>5.5221336817738296</v>
      </c>
      <c r="BO43" s="27">
        <v>2.9603358798040098</v>
      </c>
      <c r="BP43" s="27">
        <v>55.512229797119502</v>
      </c>
      <c r="BQ43" s="27">
        <v>98.163760459055794</v>
      </c>
      <c r="BR43" s="27">
        <v>3.0172739424042399</v>
      </c>
      <c r="BS43" s="27">
        <v>11.7275019769947</v>
      </c>
      <c r="BT43" s="27">
        <v>6.8829511069958305E-8</v>
      </c>
      <c r="BU43" s="27">
        <v>4.0618896308558901</v>
      </c>
      <c r="BV43" s="27">
        <v>23.103091216589601</v>
      </c>
      <c r="BW43" s="27">
        <v>0</v>
      </c>
      <c r="BX43" s="27">
        <v>0</v>
      </c>
      <c r="BY43" s="27">
        <v>2.2964754926363402</v>
      </c>
      <c r="BZ43" s="27">
        <v>0.75101505204388097</v>
      </c>
      <c r="CA43" s="27">
        <v>341.34488340878602</v>
      </c>
      <c r="CB43" s="27">
        <v>3.4845638825948599</v>
      </c>
      <c r="CD43" s="24">
        <f t="shared" si="16"/>
        <v>2.7375065203081228E-3</v>
      </c>
      <c r="CE43" s="24">
        <f t="shared" si="17"/>
        <v>0</v>
      </c>
      <c r="CF43" s="24">
        <f t="shared" si="18"/>
        <v>2.753953280873279E-3</v>
      </c>
      <c r="CG43" s="24">
        <f t="shared" si="19"/>
        <v>2.7599178809342749E-3</v>
      </c>
      <c r="CH43" s="24">
        <f t="shared" si="20"/>
        <v>2.7599423430937852E-3</v>
      </c>
      <c r="CI43" s="24">
        <f t="shared" si="21"/>
        <v>2.7201378322110337E-3</v>
      </c>
      <c r="CJ43" s="24">
        <f t="shared" si="22"/>
        <v>2.7576724619757936E-3</v>
      </c>
      <c r="CK43" s="77">
        <f t="shared" si="23"/>
        <v>-0.93867591728191591</v>
      </c>
      <c r="CL43" s="77">
        <f t="shared" si="24"/>
        <v>0.1733023706268649</v>
      </c>
      <c r="CM43" s="24">
        <f t="shared" si="25"/>
        <v>0</v>
      </c>
      <c r="CN43" s="77">
        <f t="shared" si="26"/>
        <v>-0.55786078323260913</v>
      </c>
      <c r="CO43" s="24">
        <f t="shared" si="27"/>
        <v>0</v>
      </c>
      <c r="CP43" s="77">
        <f t="shared" si="28"/>
        <v>-1</v>
      </c>
      <c r="CQ43" s="86">
        <f t="shared" si="14"/>
        <v>2.7565444577643899E-3</v>
      </c>
      <c r="CR43" s="86">
        <f t="shared" si="15"/>
        <v>2.7626869526091802E-3</v>
      </c>
      <c r="CS43" s="77">
        <f t="shared" si="29"/>
        <v>-1</v>
      </c>
    </row>
    <row r="44" spans="1:97" x14ac:dyDescent="0.3">
      <c r="A44" s="29" t="s">
        <v>43</v>
      </c>
      <c r="B44" s="27">
        <v>29054.403822</v>
      </c>
      <c r="C44" s="27">
        <v>47.661299999999997</v>
      </c>
      <c r="D44" s="27">
        <v>53444.375487999998</v>
      </c>
      <c r="E44" s="27">
        <v>2689.7235565000001</v>
      </c>
      <c r="F44" s="27">
        <v>2657.9465777</v>
      </c>
      <c r="G44" s="27">
        <v>12159.826685</v>
      </c>
      <c r="H44" s="27">
        <v>23381.614174999999</v>
      </c>
      <c r="I44" s="53">
        <v>714.22891976000005</v>
      </c>
      <c r="J44" s="53">
        <v>310.21331629999997</v>
      </c>
      <c r="K44" s="27">
        <v>3.3161</v>
      </c>
      <c r="L44" s="53">
        <v>2281.3031123999999</v>
      </c>
      <c r="M44" s="27">
        <v>0.30649999999999999</v>
      </c>
      <c r="N44" s="53">
        <v>340.03126641</v>
      </c>
      <c r="O44" s="27">
        <v>532.03987579</v>
      </c>
      <c r="P44" s="27">
        <v>56.43335828</v>
      </c>
      <c r="Q44" s="53">
        <v>4.9266940574999998</v>
      </c>
      <c r="R44" s="27"/>
      <c r="S44" s="29" t="s">
        <v>43</v>
      </c>
      <c r="T44" s="27">
        <v>4.6863339556233798</v>
      </c>
      <c r="U44" s="100">
        <v>533.49568030934199</v>
      </c>
      <c r="V44" s="27">
        <v>60.719031522892401</v>
      </c>
      <c r="W44" s="27">
        <v>60.5975452677866</v>
      </c>
      <c r="X44" s="27">
        <v>15.2206139340049</v>
      </c>
      <c r="Y44" s="27">
        <v>342.96926174679197</v>
      </c>
      <c r="Z44" s="100">
        <v>56.587908064216201</v>
      </c>
      <c r="AA44" s="100">
        <v>97479.730284892401</v>
      </c>
      <c r="AB44" s="27">
        <v>3.32514775244301</v>
      </c>
      <c r="AC44" s="27">
        <v>29133.149605112001</v>
      </c>
      <c r="AD44" s="27">
        <v>678.05407190087897</v>
      </c>
      <c r="AE44" s="27">
        <v>17295.349752157399</v>
      </c>
      <c r="AF44" s="27">
        <v>371.22841150028802</v>
      </c>
      <c r="AG44" s="27">
        <v>8.6825252850589294</v>
      </c>
      <c r="AH44" s="27">
        <v>1309.08243554507</v>
      </c>
      <c r="AI44" s="27">
        <v>1309.08243554507</v>
      </c>
      <c r="AJ44" s="27">
        <v>0.30734310845086799</v>
      </c>
      <c r="AK44" s="27">
        <v>0</v>
      </c>
      <c r="AL44" s="27">
        <v>347.76640278867001</v>
      </c>
      <c r="AM44" s="27">
        <v>0.98861177004145895</v>
      </c>
      <c r="AN44" s="27">
        <v>2.2030393188019701</v>
      </c>
      <c r="AO44" s="27">
        <v>8.7371250225600292</v>
      </c>
      <c r="AP44" s="27">
        <v>0.37990693854327201</v>
      </c>
      <c r="AQ44" s="27">
        <v>47.6833337213466</v>
      </c>
      <c r="AR44" s="27">
        <v>0</v>
      </c>
      <c r="AS44" s="27">
        <v>48230.635751835602</v>
      </c>
      <c r="AT44" s="27">
        <v>5358.9629162627198</v>
      </c>
      <c r="AU44" s="27">
        <v>53589.598668098297</v>
      </c>
      <c r="AV44" s="27">
        <v>1.0876228778080199</v>
      </c>
      <c r="AW44" s="27">
        <v>1237.6227708676499</v>
      </c>
      <c r="AX44" s="27">
        <v>19.286154442059701</v>
      </c>
      <c r="AY44" s="27">
        <v>11543.0144618169</v>
      </c>
      <c r="AZ44" s="27">
        <v>25.270846390579599</v>
      </c>
      <c r="BA44" s="27">
        <v>59.679567676716403</v>
      </c>
      <c r="BB44" s="27">
        <v>157.714039542921</v>
      </c>
      <c r="BC44" s="27">
        <v>34.143717379114499</v>
      </c>
      <c r="BD44" s="27">
        <v>9.6638587368849702</v>
      </c>
      <c r="BE44" s="27">
        <v>8.1298589180131895</v>
      </c>
      <c r="BF44" s="27">
        <v>2696.9470265220102</v>
      </c>
      <c r="BG44" s="27">
        <v>2665.0845910482499</v>
      </c>
      <c r="BH44" s="27">
        <v>31.862435473756602</v>
      </c>
      <c r="BI44" s="27">
        <v>2.6961037556837798E-2</v>
      </c>
      <c r="BJ44" s="27">
        <v>6.0647115355743197E-3</v>
      </c>
      <c r="BK44" s="27">
        <v>456.167608732286</v>
      </c>
      <c r="BL44" s="27">
        <v>1.6045257507344101E-2</v>
      </c>
      <c r="BM44" s="27">
        <v>406.76927026519297</v>
      </c>
      <c r="BN44" s="27">
        <v>98.023795895398806</v>
      </c>
      <c r="BO44" s="27">
        <v>53.349066201301802</v>
      </c>
      <c r="BP44" s="27">
        <v>1017.46999165813</v>
      </c>
      <c r="BQ44" s="27">
        <v>6873.43243262346</v>
      </c>
      <c r="BR44" s="27">
        <v>55.166945377072999</v>
      </c>
      <c r="BS44" s="27">
        <v>249.800102289996</v>
      </c>
      <c r="BT44" s="27">
        <v>14.4006965359755</v>
      </c>
      <c r="BU44" s="27">
        <v>12192.5984460085</v>
      </c>
      <c r="BV44" s="27">
        <v>5757.5100404719897</v>
      </c>
      <c r="BW44" s="27">
        <v>1.3988560304678701E-5</v>
      </c>
      <c r="BX44" s="27">
        <v>1.49403173482753</v>
      </c>
      <c r="BY44" s="27">
        <v>257.48635351866301</v>
      </c>
      <c r="BZ44" s="27">
        <v>263.85636933752397</v>
      </c>
      <c r="CA44" s="27">
        <v>23445.496056191401</v>
      </c>
      <c r="CB44" s="27">
        <v>177.82805740839899</v>
      </c>
      <c r="CD44" s="24">
        <f t="shared" si="16"/>
        <v>2.7102873490171086E-3</v>
      </c>
      <c r="CE44" s="24">
        <f t="shared" si="17"/>
        <v>4.6229795130645665E-4</v>
      </c>
      <c r="CF44" s="24">
        <f t="shared" si="18"/>
        <v>2.7172771460470409E-3</v>
      </c>
      <c r="CG44" s="24">
        <f t="shared" si="19"/>
        <v>2.6855808302506988E-3</v>
      </c>
      <c r="CH44" s="24">
        <f t="shared" si="20"/>
        <v>2.6855368005276378E-3</v>
      </c>
      <c r="CI44" s="24">
        <f t="shared" si="21"/>
        <v>2.6950845482794895E-3</v>
      </c>
      <c r="CJ44" s="24">
        <f t="shared" si="22"/>
        <v>2.7321416183364298E-3</v>
      </c>
      <c r="CK44" s="77">
        <f t="shared" si="23"/>
        <v>-0.9151566905353693</v>
      </c>
      <c r="CL44" s="77">
        <f t="shared" si="24"/>
        <v>0.10559168071016815</v>
      </c>
      <c r="CM44" s="24">
        <f t="shared" si="25"/>
        <v>2.7284317249208186E-3</v>
      </c>
      <c r="CN44" s="77">
        <f t="shared" si="26"/>
        <v>-0.42616900471069991</v>
      </c>
      <c r="CO44" s="24">
        <f t="shared" si="27"/>
        <v>2.7507616667797421E-3</v>
      </c>
      <c r="CP44" s="77">
        <f t="shared" si="28"/>
        <v>-0.97430493638186488</v>
      </c>
      <c r="CQ44" s="86">
        <f t="shared" si="14"/>
        <v>2.7362695647207697E-3</v>
      </c>
      <c r="CR44" s="86">
        <f t="shared" si="15"/>
        <v>2.7386246171880431E-3</v>
      </c>
      <c r="CS44" s="77">
        <f t="shared" si="29"/>
        <v>-0.92288805959750386</v>
      </c>
    </row>
    <row r="45" spans="1:97" x14ac:dyDescent="0.3">
      <c r="A45" s="29" t="s">
        <v>44</v>
      </c>
      <c r="B45" s="27">
        <v>838.31051538999998</v>
      </c>
      <c r="C45" s="27">
        <v>10.308159452</v>
      </c>
      <c r="D45" s="27">
        <v>2637.6996783</v>
      </c>
      <c r="E45" s="27">
        <v>108.34905716999999</v>
      </c>
      <c r="F45" s="27">
        <v>105.90157603999999</v>
      </c>
      <c r="G45" s="27">
        <v>482.76495834000002</v>
      </c>
      <c r="H45" s="27">
        <v>433.77943675</v>
      </c>
      <c r="I45" s="53">
        <v>2.7479736058999999</v>
      </c>
      <c r="J45" s="53">
        <v>12.848219507</v>
      </c>
      <c r="K45" s="27"/>
      <c r="L45" s="53">
        <v>31.100871924</v>
      </c>
      <c r="M45" s="27"/>
      <c r="N45" s="53">
        <v>3.5815071920000001</v>
      </c>
      <c r="O45" s="27">
        <v>3.2186351547999998</v>
      </c>
      <c r="P45" s="27">
        <v>0.90723116110000002</v>
      </c>
      <c r="Q45" s="53">
        <v>1.7442013700000002E-2</v>
      </c>
      <c r="R45" s="27"/>
      <c r="S45" s="29" t="s">
        <v>44</v>
      </c>
      <c r="T45" s="27">
        <v>0</v>
      </c>
      <c r="U45" s="100">
        <v>3.2274692543511101</v>
      </c>
      <c r="V45" s="27">
        <v>2.7007847539991001</v>
      </c>
      <c r="W45" s="27">
        <v>2.7007847539991001</v>
      </c>
      <c r="X45" s="27">
        <v>0.13030203448271299</v>
      </c>
      <c r="Y45" s="27">
        <v>13.099350263486899</v>
      </c>
      <c r="Z45" s="100">
        <v>0.90972596823072305</v>
      </c>
      <c r="AA45" s="100">
        <v>1643.4584573373299</v>
      </c>
      <c r="AB45" s="27">
        <v>0</v>
      </c>
      <c r="AC45" s="27">
        <v>840.684235387488</v>
      </c>
      <c r="AD45" s="27">
        <v>9.1653737054844999</v>
      </c>
      <c r="AE45" s="27">
        <v>273.87934224911203</v>
      </c>
      <c r="AF45" s="27">
        <v>8.2808615644960497</v>
      </c>
      <c r="AG45" s="27">
        <v>0.166017193051264</v>
      </c>
      <c r="AH45" s="27">
        <v>38.205756043389201</v>
      </c>
      <c r="AI45" s="27">
        <v>38.205756043389201</v>
      </c>
      <c r="AJ45" s="27">
        <v>0</v>
      </c>
      <c r="AK45" s="27">
        <v>0</v>
      </c>
      <c r="AL45" s="27">
        <v>4.9139765904738004</v>
      </c>
      <c r="AM45" s="27">
        <v>5.24639960992345E-3</v>
      </c>
      <c r="AN45" s="27">
        <v>0</v>
      </c>
      <c r="AO45" s="27">
        <v>0.30787381315101198</v>
      </c>
      <c r="AP45" s="27">
        <v>0</v>
      </c>
      <c r="AQ45" s="27">
        <v>10.3361946374774</v>
      </c>
      <c r="AR45" s="27">
        <v>0</v>
      </c>
      <c r="AS45" s="27">
        <v>2380.4360365305802</v>
      </c>
      <c r="AT45" s="27">
        <v>264.49251422807902</v>
      </c>
      <c r="AU45" s="27">
        <v>2644.9285507586601</v>
      </c>
      <c r="AV45" s="27">
        <v>5.9195455817721897E-4</v>
      </c>
      <c r="AW45" s="27">
        <v>16.4199231838709</v>
      </c>
      <c r="AX45" s="27">
        <v>1.1573154946344999</v>
      </c>
      <c r="AY45" s="27">
        <v>192.98105363084699</v>
      </c>
      <c r="AZ45" s="27">
        <v>1.4251783891929399</v>
      </c>
      <c r="BA45" s="27">
        <v>2.6376359639985201</v>
      </c>
      <c r="BB45" s="27">
        <v>6.4082331167292201</v>
      </c>
      <c r="BC45" s="27">
        <v>1.49529116993777</v>
      </c>
      <c r="BD45" s="27">
        <v>3.6287665691121503E-4</v>
      </c>
      <c r="BE45" s="27">
        <v>0.38417843549000302</v>
      </c>
      <c r="BF45" s="27">
        <v>108.606131226508</v>
      </c>
      <c r="BG45" s="27">
        <v>106.186362158457</v>
      </c>
      <c r="BH45" s="27">
        <v>2.4197690680511599</v>
      </c>
      <c r="BI45" s="27">
        <v>1.5474164586054601E-3</v>
      </c>
      <c r="BJ45" s="27">
        <v>3.42261765791983E-4</v>
      </c>
      <c r="BK45" s="27">
        <v>9.0993388779576403</v>
      </c>
      <c r="BL45" s="27">
        <v>7.1466911379707097E-4</v>
      </c>
      <c r="BM45" s="27">
        <v>17.8798066546514</v>
      </c>
      <c r="BN45" s="27">
        <v>4.2250031168945696</v>
      </c>
      <c r="BO45" s="27">
        <v>2.26407538418293</v>
      </c>
      <c r="BP45" s="27">
        <v>44.700638348297197</v>
      </c>
      <c r="BQ45" s="27">
        <v>133.52328742775899</v>
      </c>
      <c r="BR45" s="27">
        <v>2.7647547192689399</v>
      </c>
      <c r="BS45" s="27">
        <v>8.9742300919878293</v>
      </c>
      <c r="BT45" s="27">
        <v>2.76771517123849</v>
      </c>
      <c r="BU45" s="27">
        <v>484.10458457227799</v>
      </c>
      <c r="BV45" s="27">
        <v>98.602767374348502</v>
      </c>
      <c r="BW45" s="27">
        <v>0</v>
      </c>
      <c r="BX45" s="27">
        <v>0</v>
      </c>
      <c r="BY45" s="27">
        <v>6.9233737774206601</v>
      </c>
      <c r="BZ45" s="27">
        <v>5.4191631311893502</v>
      </c>
      <c r="CA45" s="27">
        <v>434.97206490407098</v>
      </c>
      <c r="CB45" s="27">
        <v>3.6363830322024602</v>
      </c>
      <c r="CD45" s="24">
        <f t="shared" si="16"/>
        <v>2.8315522159276731E-3</v>
      </c>
      <c r="CE45" s="24">
        <f t="shared" si="17"/>
        <v>2.7197081698188395E-3</v>
      </c>
      <c r="CF45" s="24">
        <f t="shared" si="18"/>
        <v>2.7405972401373419E-3</v>
      </c>
      <c r="CG45" s="24">
        <f t="shared" si="19"/>
        <v>2.3726469174960426E-3</v>
      </c>
      <c r="CH45" s="24">
        <f t="shared" si="20"/>
        <v>2.6891584535950635E-3</v>
      </c>
      <c r="CI45" s="24">
        <f t="shared" si="21"/>
        <v>2.7749036236687616E-3</v>
      </c>
      <c r="CJ45" s="24">
        <f t="shared" si="22"/>
        <v>2.7493884057909384E-3</v>
      </c>
      <c r="CK45" s="77">
        <f t="shared" si="23"/>
        <v>-1.717223622511644E-2</v>
      </c>
      <c r="CL45" s="77">
        <f t="shared" si="24"/>
        <v>1.9545957815406093E-2</v>
      </c>
      <c r="CM45" s="24">
        <f t="shared" si="25"/>
        <v>0</v>
      </c>
      <c r="CN45" s="77">
        <f t="shared" si="26"/>
        <v>0.22844646081791958</v>
      </c>
      <c r="CO45" s="24">
        <f t="shared" si="27"/>
        <v>0</v>
      </c>
      <c r="CP45" s="77">
        <f t="shared" si="28"/>
        <v>-0.91403791849456317</v>
      </c>
      <c r="CQ45" s="86">
        <f t="shared" si="14"/>
        <v>2.7446725479077132E-3</v>
      </c>
      <c r="CR45" s="86">
        <f t="shared" si="15"/>
        <v>2.7499134043170721E-3</v>
      </c>
      <c r="CS45" s="77">
        <f t="shared" si="29"/>
        <v>-1</v>
      </c>
    </row>
    <row r="46" spans="1:97" x14ac:dyDescent="0.3">
      <c r="B46" s="27"/>
      <c r="C46" s="27"/>
      <c r="D46" s="27"/>
      <c r="E46" s="27"/>
      <c r="F46" s="27"/>
      <c r="G46" s="27"/>
      <c r="H46" s="27"/>
      <c r="I46" s="53"/>
      <c r="J46" s="53"/>
      <c r="K46" s="27"/>
      <c r="L46" s="53"/>
      <c r="M46" s="27"/>
      <c r="N46" s="53"/>
      <c r="O46" s="27"/>
      <c r="P46" s="27"/>
      <c r="Q46" s="53"/>
      <c r="R46" s="27"/>
      <c r="AA46" s="100"/>
      <c r="CD46" s="24">
        <f t="shared" si="16"/>
        <v>0</v>
      </c>
      <c r="CE46" s="24">
        <f t="shared" si="17"/>
        <v>0</v>
      </c>
      <c r="CF46" s="24">
        <f t="shared" si="18"/>
        <v>0</v>
      </c>
      <c r="CG46" s="24">
        <f t="shared" si="19"/>
        <v>0</v>
      </c>
      <c r="CH46" s="24">
        <f t="shared" si="20"/>
        <v>0</v>
      </c>
      <c r="CI46" s="24">
        <f t="shared" si="21"/>
        <v>0</v>
      </c>
      <c r="CJ46" s="24">
        <f t="shared" si="22"/>
        <v>0</v>
      </c>
      <c r="CK46" s="77">
        <f t="shared" si="23"/>
        <v>0</v>
      </c>
      <c r="CL46" s="77">
        <f t="shared" si="24"/>
        <v>0</v>
      </c>
      <c r="CM46" s="24">
        <f t="shared" si="25"/>
        <v>0</v>
      </c>
      <c r="CN46" s="77">
        <f t="shared" si="26"/>
        <v>0</v>
      </c>
      <c r="CO46" s="24">
        <f t="shared" si="27"/>
        <v>0</v>
      </c>
      <c r="CP46" s="77">
        <f t="shared" si="28"/>
        <v>0</v>
      </c>
      <c r="CQ46" s="86">
        <f t="shared" si="14"/>
        <v>0</v>
      </c>
      <c r="CR46" s="86">
        <f t="shared" si="15"/>
        <v>0</v>
      </c>
      <c r="CS46" s="77">
        <f t="shared" si="29"/>
        <v>0</v>
      </c>
    </row>
    <row r="47" spans="1:97" x14ac:dyDescent="0.3">
      <c r="A47" s="29" t="s">
        <v>46</v>
      </c>
      <c r="B47" s="27">
        <v>344.50409388999998</v>
      </c>
      <c r="C47" s="27">
        <v>2.7071999999999999E-2</v>
      </c>
      <c r="D47" s="27">
        <v>733.00827626</v>
      </c>
      <c r="E47" s="27">
        <v>29.458470413000001</v>
      </c>
      <c r="F47" s="27">
        <v>29.361405141999999</v>
      </c>
      <c r="G47" s="27">
        <v>0.72384121160000003</v>
      </c>
      <c r="H47" s="27">
        <v>111.87229184</v>
      </c>
      <c r="I47" s="53">
        <v>0.8248401608</v>
      </c>
      <c r="J47" s="53">
        <v>0.17104361630000001</v>
      </c>
      <c r="K47" s="27"/>
      <c r="L47" s="53">
        <v>29.769087668000001</v>
      </c>
      <c r="M47" s="27"/>
      <c r="N47" s="53">
        <v>5.8706781100000001E-2</v>
      </c>
      <c r="O47" s="27">
        <v>1.5780021545</v>
      </c>
      <c r="P47" s="27">
        <v>1.8890017200000001E-2</v>
      </c>
      <c r="Q47" s="53">
        <v>3.5561219000000001E-3</v>
      </c>
      <c r="R47" s="27"/>
      <c r="S47" s="29" t="s">
        <v>46</v>
      </c>
      <c r="T47" s="27">
        <v>2.6176136253221598</v>
      </c>
      <c r="U47" s="100">
        <v>1.5823583312123499</v>
      </c>
      <c r="V47" s="27">
        <v>0.186355185412964</v>
      </c>
      <c r="W47" s="27">
        <v>0.18488003989931401</v>
      </c>
      <c r="X47" s="27">
        <v>0.108160289786474</v>
      </c>
      <c r="Y47" s="27">
        <v>3.8927028010701599</v>
      </c>
      <c r="Z47" s="100">
        <v>1.8942738481113299E-2</v>
      </c>
      <c r="AA47" s="100">
        <v>438.97638450378599</v>
      </c>
      <c r="AB47" s="27">
        <v>0</v>
      </c>
      <c r="AC47" s="27">
        <v>345.42091211548399</v>
      </c>
      <c r="AD47" s="27">
        <v>13.729313391618099</v>
      </c>
      <c r="AE47" s="27">
        <v>78.752967465183801</v>
      </c>
      <c r="AF47" s="27">
        <v>5.7909638726854098</v>
      </c>
      <c r="AG47" s="27">
        <v>3.8259494273383897E-2</v>
      </c>
      <c r="AH47" s="27">
        <v>7.4395895338194498</v>
      </c>
      <c r="AI47" s="27">
        <v>7.4395895338194498</v>
      </c>
      <c r="AJ47" s="27">
        <v>0</v>
      </c>
      <c r="AK47" s="27">
        <v>0</v>
      </c>
      <c r="AL47" s="27">
        <v>4.3207589712779599</v>
      </c>
      <c r="AM47" s="27">
        <v>1.01764065616164E-2</v>
      </c>
      <c r="AN47" s="27">
        <v>0.13183127429659899</v>
      </c>
      <c r="AO47" s="27">
        <v>1.31638605025916</v>
      </c>
      <c r="AP47" s="27">
        <v>4.5783903852245804E-3</v>
      </c>
      <c r="AQ47" s="27">
        <v>2.71526289566075E-2</v>
      </c>
      <c r="AR47" s="27">
        <v>0</v>
      </c>
      <c r="AS47" s="27">
        <v>661.49315000093804</v>
      </c>
      <c r="AT47" s="27">
        <v>73.500006232025399</v>
      </c>
      <c r="AU47" s="27">
        <v>734.993156232964</v>
      </c>
      <c r="AV47" s="27">
        <v>9.6683355756544201E-3</v>
      </c>
      <c r="AW47" s="27">
        <v>13.206632469149</v>
      </c>
      <c r="AX47" s="27">
        <v>0.136140287359689</v>
      </c>
      <c r="AY47" s="27">
        <v>32.893573655698603</v>
      </c>
      <c r="AZ47" s="27">
        <v>0.18692543414353199</v>
      </c>
      <c r="BA47" s="27">
        <v>0.50458269791608101</v>
      </c>
      <c r="BB47" s="27">
        <v>1.3331876080402401</v>
      </c>
      <c r="BC47" s="27">
        <v>0.27455153245754599</v>
      </c>
      <c r="BD47" s="27">
        <v>9.9569783891928706E-2</v>
      </c>
      <c r="BE47" s="27">
        <v>6.4068621913710905E-2</v>
      </c>
      <c r="BF47" s="27">
        <v>29.536684367805599</v>
      </c>
      <c r="BG47" s="27">
        <v>29.439355481525499</v>
      </c>
      <c r="BH47" s="27">
        <v>9.7328886280085902E-2</v>
      </c>
      <c r="BI47" s="27">
        <v>0</v>
      </c>
      <c r="BJ47" s="27">
        <v>2.8411949770223202E-4</v>
      </c>
      <c r="BK47" s="27">
        <v>8.2740585342570707</v>
      </c>
      <c r="BL47" s="27">
        <v>0</v>
      </c>
      <c r="BM47" s="27">
        <v>3.2807642373936798</v>
      </c>
      <c r="BN47" s="27">
        <v>0.77680403473205295</v>
      </c>
      <c r="BO47" s="27">
        <v>0.42898967457883402</v>
      </c>
      <c r="BP47" s="27">
        <v>8.20698622497064</v>
      </c>
      <c r="BQ47" s="27">
        <v>17.987190685990601</v>
      </c>
      <c r="BR47" s="27">
        <v>0.42443740221961301</v>
      </c>
      <c r="BS47" s="27">
        <v>5.4430694561748796</v>
      </c>
      <c r="BT47" s="27">
        <v>4.9358319783219104E-3</v>
      </c>
      <c r="BU47" s="27">
        <v>0.72578169348038202</v>
      </c>
      <c r="BV47" s="27">
        <v>12.4882203914876</v>
      </c>
      <c r="BW47" s="27">
        <v>0</v>
      </c>
      <c r="BX47" s="27">
        <v>1.6802200841945201E-2</v>
      </c>
      <c r="BY47" s="27">
        <v>5.8849011687688897</v>
      </c>
      <c r="BZ47" s="27">
        <v>1.89621847900263</v>
      </c>
      <c r="CA47" s="27">
        <v>112.167897286661</v>
      </c>
      <c r="CB47" s="27">
        <v>2.6228161733943001</v>
      </c>
      <c r="CD47" s="24">
        <f t="shared" si="16"/>
        <v>2.6612694645560507E-3</v>
      </c>
      <c r="CE47" s="24">
        <f t="shared" si="17"/>
        <v>2.9783154775229318E-3</v>
      </c>
      <c r="CF47" s="24">
        <f t="shared" si="18"/>
        <v>2.7078547913420184E-3</v>
      </c>
      <c r="CG47" s="24">
        <f t="shared" si="19"/>
        <v>2.6550582467133885E-3</v>
      </c>
      <c r="CH47" s="24">
        <f t="shared" si="20"/>
        <v>2.6548572572910201E-3</v>
      </c>
      <c r="CI47" s="24">
        <f t="shared" si="21"/>
        <v>2.6808115499429561E-3</v>
      </c>
      <c r="CJ47" s="24">
        <f t="shared" si="22"/>
        <v>2.64234728545452E-3</v>
      </c>
      <c r="CK47" s="77">
        <f t="shared" si="23"/>
        <v>-0.77585955596536227</v>
      </c>
      <c r="CL47" s="77">
        <f t="shared" si="24"/>
        <v>21.758538934552213</v>
      </c>
      <c r="CM47" s="24">
        <f t="shared" si="25"/>
        <v>0</v>
      </c>
      <c r="CN47" s="77">
        <f t="shared" si="26"/>
        <v>-0.75009010632809658</v>
      </c>
      <c r="CO47" s="24">
        <f t="shared" si="27"/>
        <v>0</v>
      </c>
      <c r="CP47" s="77">
        <f t="shared" si="28"/>
        <v>21.423066391885008</v>
      </c>
      <c r="CQ47" s="86">
        <f t="shared" si="14"/>
        <v>2.7605644896791493E-3</v>
      </c>
      <c r="CR47" s="86">
        <f t="shared" si="15"/>
        <v>2.7909599316456911E-3</v>
      </c>
      <c r="CS47" s="77">
        <f t="shared" si="29"/>
        <v>0.28746722243255507</v>
      </c>
    </row>
    <row r="48" spans="1:97" x14ac:dyDescent="0.3">
      <c r="A48" s="29" t="s">
        <v>47</v>
      </c>
      <c r="B48" s="27">
        <v>551.54999999999995</v>
      </c>
      <c r="C48" s="27">
        <v>0</v>
      </c>
      <c r="D48" s="27">
        <v>753.75</v>
      </c>
      <c r="E48" s="27">
        <v>21.299800000000001</v>
      </c>
      <c r="F48" s="27">
        <v>20.799800000000001</v>
      </c>
      <c r="G48" s="27">
        <v>20.133600000000001</v>
      </c>
      <c r="H48" s="27">
        <v>43.457999999999998</v>
      </c>
      <c r="I48" s="53">
        <v>1.1083475810000001</v>
      </c>
      <c r="J48" s="53">
        <v>0.36142214499999997</v>
      </c>
      <c r="K48" s="27"/>
      <c r="L48" s="53">
        <v>10.930263259</v>
      </c>
      <c r="M48" s="27"/>
      <c r="N48" s="53">
        <v>2.8649460000000002E-3</v>
      </c>
      <c r="O48" s="27">
        <v>0.95655277900000002</v>
      </c>
      <c r="P48" s="27">
        <v>6.2073900000000003E-4</v>
      </c>
      <c r="Q48" s="53">
        <v>1.6960600000000001E-3</v>
      </c>
      <c r="R48" s="27"/>
      <c r="S48" s="29" t="s">
        <v>47</v>
      </c>
      <c r="T48" s="27">
        <v>1.7316048486251199E-3</v>
      </c>
      <c r="U48" s="100">
        <v>0.959099209930804</v>
      </c>
      <c r="V48" s="27">
        <v>8.2300168896008399E-2</v>
      </c>
      <c r="W48" s="27">
        <v>8.2231743471579993E-2</v>
      </c>
      <c r="X48" s="27">
        <v>3.4700915949800799E-2</v>
      </c>
      <c r="Y48" s="27">
        <v>0.330612411322801</v>
      </c>
      <c r="Z48" s="100">
        <v>6.2237901213975497E-4</v>
      </c>
      <c r="AA48" s="100">
        <v>249.95307597612401</v>
      </c>
      <c r="AB48" s="27">
        <v>0</v>
      </c>
      <c r="AC48" s="27">
        <v>553.03044247865705</v>
      </c>
      <c r="AD48" s="27">
        <v>1.7094532680916601</v>
      </c>
      <c r="AE48" s="27">
        <v>37.9151401104819</v>
      </c>
      <c r="AF48" s="27">
        <v>0.86759817761847802</v>
      </c>
      <c r="AG48" s="27">
        <v>1.7712556736718601E-3</v>
      </c>
      <c r="AH48" s="27">
        <v>20.191664881456301</v>
      </c>
      <c r="AI48" s="27">
        <v>20.191664881456301</v>
      </c>
      <c r="AJ48" s="27">
        <v>0</v>
      </c>
      <c r="AK48" s="27">
        <v>0</v>
      </c>
      <c r="AL48" s="27">
        <v>0.84679022115180103</v>
      </c>
      <c r="AM48" s="27">
        <v>4.7103323917393097E-4</v>
      </c>
      <c r="AN48" s="27">
        <v>1.1318022242431201E-3</v>
      </c>
      <c r="AO48" s="27">
        <v>1.6495121361133601E-3</v>
      </c>
      <c r="AP48" s="27">
        <v>2.1195868747499199E-4</v>
      </c>
      <c r="AQ48" s="27">
        <v>0</v>
      </c>
      <c r="AR48" s="27">
        <v>0</v>
      </c>
      <c r="AS48" s="27">
        <v>680.15186794314297</v>
      </c>
      <c r="AT48" s="27">
        <v>75.572476308580804</v>
      </c>
      <c r="AU48" s="27">
        <v>755.72434425172401</v>
      </c>
      <c r="AV48" s="27">
        <v>4.47587206997472E-4</v>
      </c>
      <c r="AW48" s="27">
        <v>3.2613492849198198</v>
      </c>
      <c r="AX48" s="27">
        <v>0.162294083676427</v>
      </c>
      <c r="AY48" s="27">
        <v>7.8270363361232498</v>
      </c>
      <c r="AZ48" s="27">
        <v>0.219574601762595</v>
      </c>
      <c r="BA48" s="27">
        <v>0.57280436779708499</v>
      </c>
      <c r="BB48" s="27">
        <v>1.38745362081603</v>
      </c>
      <c r="BC48" s="27">
        <v>0.32458499016187398</v>
      </c>
      <c r="BD48" s="27">
        <v>0</v>
      </c>
      <c r="BE48" s="27">
        <v>7.6373758604914896E-2</v>
      </c>
      <c r="BF48" s="27">
        <v>21.348732507812599</v>
      </c>
      <c r="BG48" s="27">
        <v>20.847343706189999</v>
      </c>
      <c r="BH48" s="27">
        <v>0.50138880162260102</v>
      </c>
      <c r="BI48" s="27">
        <v>0</v>
      </c>
      <c r="BJ48" s="27">
        <v>0</v>
      </c>
      <c r="BK48" s="27">
        <v>1.17719581452515</v>
      </c>
      <c r="BL48" s="27">
        <v>0</v>
      </c>
      <c r="BM48" s="27">
        <v>3.7234616533562699</v>
      </c>
      <c r="BN48" s="27">
        <v>0.92603003356537095</v>
      </c>
      <c r="BO48" s="27">
        <v>0.49642837458732197</v>
      </c>
      <c r="BP48" s="27">
        <v>9.3085400001102006</v>
      </c>
      <c r="BQ48" s="27">
        <v>7.9130338956838902</v>
      </c>
      <c r="BR48" s="27">
        <v>0.50597635300407195</v>
      </c>
      <c r="BS48" s="27">
        <v>1.9666260542226599</v>
      </c>
      <c r="BT48" s="27">
        <v>0</v>
      </c>
      <c r="BU48" s="27">
        <v>20.186997504588302</v>
      </c>
      <c r="BV48" s="27">
        <v>1.96682015520912</v>
      </c>
      <c r="BW48" s="27">
        <v>0</v>
      </c>
      <c r="BX48" s="27">
        <v>7.7772699350187405E-4</v>
      </c>
      <c r="BY48" s="27">
        <v>0.17151036721714699</v>
      </c>
      <c r="BZ48" s="27">
        <v>4.69835550905272E-2</v>
      </c>
      <c r="CA48" s="27">
        <v>43.5741942382204</v>
      </c>
      <c r="CB48" s="27">
        <v>0.27781785880482901</v>
      </c>
      <c r="CD48" s="24">
        <f t="shared" si="16"/>
        <v>2.6841491771500249E-3</v>
      </c>
      <c r="CE48" s="24">
        <f t="shared" si="17"/>
        <v>0</v>
      </c>
      <c r="CF48" s="24">
        <f t="shared" si="18"/>
        <v>2.6193621913419641E-3</v>
      </c>
      <c r="CG48" s="24">
        <f t="shared" si="19"/>
        <v>2.2973224073746207E-3</v>
      </c>
      <c r="CH48" s="24">
        <f t="shared" si="20"/>
        <v>2.2857770839141791E-3</v>
      </c>
      <c r="CI48" s="24">
        <f t="shared" si="21"/>
        <v>2.652158808573747E-3</v>
      </c>
      <c r="CJ48" s="24">
        <f t="shared" si="22"/>
        <v>2.6737134295274005E-3</v>
      </c>
      <c r="CK48" s="77">
        <f t="shared" si="23"/>
        <v>-0.92580689949502404</v>
      </c>
      <c r="CL48" s="77">
        <f t="shared" si="24"/>
        <v>-8.5245838151945474E-2</v>
      </c>
      <c r="CM48" s="24">
        <f t="shared" si="25"/>
        <v>0</v>
      </c>
      <c r="CN48" s="77">
        <f t="shared" si="26"/>
        <v>0.84731734295882077</v>
      </c>
      <c r="CO48" s="24">
        <f t="shared" si="27"/>
        <v>0</v>
      </c>
      <c r="CP48" s="77">
        <f t="shared" si="28"/>
        <v>-0.42424320175201907</v>
      </c>
      <c r="CQ48" s="86">
        <f t="shared" si="14"/>
        <v>2.6620914043719254E-3</v>
      </c>
      <c r="CR48" s="86">
        <f t="shared" si="15"/>
        <v>2.6420317391930123E-3</v>
      </c>
      <c r="CS48" s="77">
        <f t="shared" si="29"/>
        <v>-0.8750287799517753</v>
      </c>
    </row>
    <row r="49" spans="1:97" x14ac:dyDescent="0.3">
      <c r="A49" s="29" t="s">
        <v>48</v>
      </c>
      <c r="B49" s="27">
        <v>2653.0040662000001</v>
      </c>
      <c r="C49" s="27">
        <v>0.271898256</v>
      </c>
      <c r="D49" s="27">
        <v>10058.502850999999</v>
      </c>
      <c r="E49" s="27">
        <v>162.11840391999999</v>
      </c>
      <c r="F49" s="27">
        <v>148.05562251000001</v>
      </c>
      <c r="G49" s="27">
        <v>5.9657383403999997</v>
      </c>
      <c r="H49" s="27">
        <v>2454.2732394999998</v>
      </c>
      <c r="I49" s="53">
        <v>12.352908498</v>
      </c>
      <c r="J49" s="53">
        <v>10.482125590000001</v>
      </c>
      <c r="K49" s="27"/>
      <c r="L49" s="53">
        <v>158.5907876</v>
      </c>
      <c r="M49" s="27"/>
      <c r="N49" s="53">
        <v>2.4648332209000001</v>
      </c>
      <c r="O49" s="27">
        <v>12.316143964</v>
      </c>
      <c r="P49" s="27">
        <v>0.63526444230000001</v>
      </c>
      <c r="Q49" s="53">
        <v>7.1423597899999997E-2</v>
      </c>
      <c r="R49" s="27"/>
      <c r="S49" s="29" t="s">
        <v>48</v>
      </c>
      <c r="T49" s="27">
        <v>1.73250533000988E-4</v>
      </c>
      <c r="U49" s="100">
        <v>12.3495224857996</v>
      </c>
      <c r="V49" s="27">
        <v>8.2295996689283903</v>
      </c>
      <c r="W49" s="27">
        <v>8.2295925597933905</v>
      </c>
      <c r="X49" s="27">
        <v>1.2810417613505201</v>
      </c>
      <c r="Y49" s="27">
        <v>21.836971548361699</v>
      </c>
      <c r="Z49" s="100">
        <v>0.63699754290448296</v>
      </c>
      <c r="AA49" s="100">
        <v>10339.690408603101</v>
      </c>
      <c r="AB49" s="27">
        <v>0</v>
      </c>
      <c r="AC49" s="27">
        <v>2660.2223743558302</v>
      </c>
      <c r="AD49" s="27">
        <v>71.792685207753294</v>
      </c>
      <c r="AE49" s="27">
        <v>1812.02181338593</v>
      </c>
      <c r="AF49" s="27">
        <v>44.1777048299301</v>
      </c>
      <c r="AG49" s="27">
        <v>1.0952363699018199</v>
      </c>
      <c r="AH49" s="27">
        <v>118.798373982652</v>
      </c>
      <c r="AI49" s="27">
        <v>118.798373982652</v>
      </c>
      <c r="AJ49" s="27">
        <v>0</v>
      </c>
      <c r="AK49" s="27">
        <v>0</v>
      </c>
      <c r="AL49" s="27">
        <v>34.525801662715303</v>
      </c>
      <c r="AM49" s="27">
        <v>5.2528449854171702E-3</v>
      </c>
      <c r="AN49" s="27">
        <v>1.13184917531545E-4</v>
      </c>
      <c r="AO49" s="27">
        <v>0.329476586791007</v>
      </c>
      <c r="AP49" s="27">
        <v>2.1221315166163799E-5</v>
      </c>
      <c r="AQ49" s="27">
        <v>0.27271862541818898</v>
      </c>
      <c r="AR49" s="27">
        <v>0</v>
      </c>
      <c r="AS49" s="27">
        <v>9077.2361197109694</v>
      </c>
      <c r="AT49" s="27">
        <v>1008.58401069682</v>
      </c>
      <c r="AU49" s="27">
        <v>10085.820130407699</v>
      </c>
      <c r="AV49" s="27">
        <v>4.4746616114684697E-5</v>
      </c>
      <c r="AW49" s="27">
        <v>127.870195078394</v>
      </c>
      <c r="AX49" s="27">
        <v>1.2424606299707299</v>
      </c>
      <c r="AY49" s="27">
        <v>1331.2338680585301</v>
      </c>
      <c r="AZ49" s="27">
        <v>1.6451318619686099</v>
      </c>
      <c r="BA49" s="27">
        <v>4.0041105749102899</v>
      </c>
      <c r="BB49" s="27">
        <v>9.7149477956536003</v>
      </c>
      <c r="BC49" s="27">
        <v>2.2663461053698999</v>
      </c>
      <c r="BD49" s="27">
        <v>0</v>
      </c>
      <c r="BE49" s="27">
        <v>0.54170297116905497</v>
      </c>
      <c r="BF49" s="27">
        <v>162.56369419027999</v>
      </c>
      <c r="BG49" s="27">
        <v>148.46290899211201</v>
      </c>
      <c r="BH49" s="27">
        <v>14.1007851981679</v>
      </c>
      <c r="BI49" s="27">
        <v>0</v>
      </c>
      <c r="BJ49" s="27">
        <v>0</v>
      </c>
      <c r="BK49" s="27">
        <v>9.1936621361684896</v>
      </c>
      <c r="BL49" s="27">
        <v>0</v>
      </c>
      <c r="BM49" s="27">
        <v>26.228782056581501</v>
      </c>
      <c r="BN49" s="27">
        <v>6.4614887161935002</v>
      </c>
      <c r="BO49" s="27">
        <v>3.46390980781208</v>
      </c>
      <c r="BP49" s="27">
        <v>65.573460936854104</v>
      </c>
      <c r="BQ49" s="27">
        <v>660.252837891421</v>
      </c>
      <c r="BR49" s="27">
        <v>3.64412241935216</v>
      </c>
      <c r="BS49" s="27">
        <v>13.7223618115378</v>
      </c>
      <c r="BT49" s="27">
        <v>0.76042116857084396</v>
      </c>
      <c r="BU49" s="27">
        <v>5.9822577066419802</v>
      </c>
      <c r="BV49" s="27">
        <v>869.79971333458604</v>
      </c>
      <c r="BW49" s="27">
        <v>0</v>
      </c>
      <c r="BX49" s="27">
        <v>7.7772699350187705E-5</v>
      </c>
      <c r="BY49" s="27">
        <v>11.7623434887344</v>
      </c>
      <c r="BZ49" s="27">
        <v>36.944607721946397</v>
      </c>
      <c r="CA49" s="27">
        <v>2460.9512434619101</v>
      </c>
      <c r="CB49" s="27">
        <v>12.3166392531692</v>
      </c>
      <c r="CD49" s="24">
        <f t="shared" si="16"/>
        <v>2.7208055380665637E-3</v>
      </c>
      <c r="CE49" s="24">
        <f t="shared" si="17"/>
        <v>3.0171926449905984E-3</v>
      </c>
      <c r="CF49" s="24">
        <f t="shared" si="18"/>
        <v>2.7158395053776948E-3</v>
      </c>
      <c r="CG49" s="24">
        <f t="shared" si="19"/>
        <v>2.7466978425209104E-3</v>
      </c>
      <c r="CH49" s="24">
        <f t="shared" si="20"/>
        <v>2.7509018246469515E-3</v>
      </c>
      <c r="CI49" s="24">
        <f t="shared" si="21"/>
        <v>2.7690396895403992E-3</v>
      </c>
      <c r="CJ49" s="24">
        <f t="shared" si="22"/>
        <v>2.7209700429568799E-3</v>
      </c>
      <c r="CK49" s="77">
        <f t="shared" si="23"/>
        <v>-0.33379312563306007</v>
      </c>
      <c r="CL49" s="77">
        <f t="shared" si="24"/>
        <v>1.0832579576411752</v>
      </c>
      <c r="CM49" s="24">
        <f t="shared" si="25"/>
        <v>0</v>
      </c>
      <c r="CN49" s="77">
        <f t="shared" si="26"/>
        <v>-0.25091251654360286</v>
      </c>
      <c r="CO49" s="24">
        <f t="shared" si="27"/>
        <v>0</v>
      </c>
      <c r="CP49" s="77">
        <f t="shared" si="28"/>
        <v>-0.86632905464058008</v>
      </c>
      <c r="CQ49" s="86">
        <f t="shared" si="14"/>
        <v>2.7101438483639897E-3</v>
      </c>
      <c r="CR49" s="86">
        <f t="shared" si="15"/>
        <v>2.7281561647118039E-3</v>
      </c>
      <c r="CS49" s="77">
        <f t="shared" si="29"/>
        <v>-0.99970288089944903</v>
      </c>
    </row>
    <row r="50" spans="1:97" x14ac:dyDescent="0.3">
      <c r="A50" s="29" t="s">
        <v>49</v>
      </c>
      <c r="B50" s="27">
        <v>82.463660575000006</v>
      </c>
      <c r="C50" s="27">
        <v>8.141E-4</v>
      </c>
      <c r="D50" s="27">
        <v>533.98152683000001</v>
      </c>
      <c r="E50" s="27">
        <v>0.54484502499999998</v>
      </c>
      <c r="F50" s="27">
        <v>0.54484502440000004</v>
      </c>
      <c r="G50" s="27">
        <v>4.3014024999999997E-2</v>
      </c>
      <c r="H50" s="27">
        <v>224.74388694999999</v>
      </c>
      <c r="I50" s="53">
        <v>1.454015925</v>
      </c>
      <c r="J50" s="53">
        <v>1.1968721963</v>
      </c>
      <c r="K50" s="27"/>
      <c r="L50" s="53">
        <v>10.882638281</v>
      </c>
      <c r="M50" s="27"/>
      <c r="N50" s="53">
        <v>0.2221291091</v>
      </c>
      <c r="O50" s="27">
        <v>1.3745869500000001</v>
      </c>
      <c r="P50" s="27">
        <v>0.13283324499999999</v>
      </c>
      <c r="Q50" s="53">
        <v>9.1033304999999995E-3</v>
      </c>
      <c r="R50" s="27"/>
      <c r="S50" s="29" t="s">
        <v>49</v>
      </c>
      <c r="T50" s="27">
        <v>0</v>
      </c>
      <c r="U50" s="100">
        <v>1.3783636289352801</v>
      </c>
      <c r="V50" s="27">
        <v>6.9060089542353695E-2</v>
      </c>
      <c r="W50" s="27">
        <v>6.9060089542353695E-2</v>
      </c>
      <c r="X50" s="27">
        <v>2.6770277451677399E-2</v>
      </c>
      <c r="Y50" s="27">
        <v>4.3514906443847696</v>
      </c>
      <c r="Z50" s="100">
        <v>0.13319893589854301</v>
      </c>
      <c r="AA50" s="100">
        <v>179.83556053182099</v>
      </c>
      <c r="AB50" s="27">
        <v>0</v>
      </c>
      <c r="AC50" s="27">
        <v>82.689848090522105</v>
      </c>
      <c r="AD50" s="27">
        <v>1.45519057234842</v>
      </c>
      <c r="AE50" s="27">
        <v>31.790907416068301</v>
      </c>
      <c r="AF50" s="27">
        <v>0.72241493858033201</v>
      </c>
      <c r="AG50" s="27">
        <v>0</v>
      </c>
      <c r="AH50" s="27">
        <v>4.20574106040113</v>
      </c>
      <c r="AI50" s="27">
        <v>4.20574106040113</v>
      </c>
      <c r="AJ50" s="27">
        <v>0</v>
      </c>
      <c r="AK50" s="27">
        <v>0</v>
      </c>
      <c r="AL50" s="27">
        <v>13.384605952655701</v>
      </c>
      <c r="AM50" s="27">
        <v>4.2651505521475702E-2</v>
      </c>
      <c r="AN50" s="27">
        <v>0</v>
      </c>
      <c r="AO50" s="27">
        <v>1.71929081984379E-4</v>
      </c>
      <c r="AP50" s="27">
        <v>0</v>
      </c>
      <c r="AQ50" s="27">
        <v>8.1396154036938496E-4</v>
      </c>
      <c r="AR50" s="27">
        <v>0</v>
      </c>
      <c r="AS50" s="27">
        <v>481.90196306155701</v>
      </c>
      <c r="AT50" s="27">
        <v>53.544572220660598</v>
      </c>
      <c r="AU50" s="27">
        <v>535.44653528221795</v>
      </c>
      <c r="AV50" s="27">
        <v>0</v>
      </c>
      <c r="AW50" s="27">
        <v>6.6494283933265796</v>
      </c>
      <c r="AX50" s="27">
        <v>4.2537429520990997E-3</v>
      </c>
      <c r="AY50" s="27">
        <v>156.695909622843</v>
      </c>
      <c r="AZ50" s="27">
        <v>5.7551337378814798E-3</v>
      </c>
      <c r="BA50" s="27">
        <v>1.50134063063211E-2</v>
      </c>
      <c r="BB50" s="27">
        <v>3.6365919850967703E-2</v>
      </c>
      <c r="BC50" s="27">
        <v>8.5076075993320097E-3</v>
      </c>
      <c r="BD50" s="27">
        <v>0</v>
      </c>
      <c r="BE50" s="27">
        <v>2.0018076798006801E-3</v>
      </c>
      <c r="BF50" s="27">
        <v>0.54641881229302403</v>
      </c>
      <c r="BG50" s="27">
        <v>0.54641881170884499</v>
      </c>
      <c r="BH50" s="27">
        <v>5.84179632599746E-10</v>
      </c>
      <c r="BI50" s="27">
        <v>0</v>
      </c>
      <c r="BJ50" s="27">
        <v>0</v>
      </c>
      <c r="BK50" s="27">
        <v>3.0854823437336198E-2</v>
      </c>
      <c r="BL50" s="27">
        <v>0</v>
      </c>
      <c r="BM50" s="27">
        <v>9.7592541763807106E-2</v>
      </c>
      <c r="BN50" s="27">
        <v>2.4271779185061602E-2</v>
      </c>
      <c r="BO50" s="27">
        <v>1.30115985162893E-2</v>
      </c>
      <c r="BP50" s="27">
        <v>0.24398235200096999</v>
      </c>
      <c r="BQ50" s="27">
        <v>10.8073532851094</v>
      </c>
      <c r="BR50" s="27">
        <v>1.3261887046192199E-2</v>
      </c>
      <c r="BS50" s="27">
        <v>5.1546211632687799E-2</v>
      </c>
      <c r="BT50" s="27">
        <v>9.7652849198344096E-14</v>
      </c>
      <c r="BU50" s="27">
        <v>4.3138286457558503E-2</v>
      </c>
      <c r="BV50" s="27">
        <v>127.764460356642</v>
      </c>
      <c r="BW50" s="27">
        <v>0</v>
      </c>
      <c r="BX50" s="27">
        <v>0</v>
      </c>
      <c r="BY50" s="27">
        <v>16.260020198681701</v>
      </c>
      <c r="BZ50" s="27">
        <v>7.2618219440533096</v>
      </c>
      <c r="CA50" s="27">
        <v>225.348999377193</v>
      </c>
      <c r="CB50" s="27">
        <v>6.2051851110423799</v>
      </c>
      <c r="CD50" s="24">
        <f t="shared" si="16"/>
        <v>2.7428750305885769E-3</v>
      </c>
      <c r="CE50" s="24">
        <f t="shared" si="17"/>
        <v>-1.7007693233637126E-4</v>
      </c>
      <c r="CF50" s="24">
        <f t="shared" si="18"/>
        <v>2.7435564314649947E-3</v>
      </c>
      <c r="CG50" s="24">
        <f t="shared" si="19"/>
        <v>2.8885044752387022E-3</v>
      </c>
      <c r="CH50" s="24">
        <f t="shared" si="20"/>
        <v>2.888504507457043E-3</v>
      </c>
      <c r="CI50" s="24">
        <f t="shared" si="21"/>
        <v>2.8888591002238337E-3</v>
      </c>
      <c r="CJ50" s="24">
        <f t="shared" si="22"/>
        <v>2.6924533316789573E-3</v>
      </c>
      <c r="CK50" s="77">
        <f t="shared" si="23"/>
        <v>-0.95250389740927099</v>
      </c>
      <c r="CL50" s="77">
        <f t="shared" si="24"/>
        <v>2.6357187156965702</v>
      </c>
      <c r="CM50" s="24">
        <f t="shared" si="25"/>
        <v>0</v>
      </c>
      <c r="CN50" s="77">
        <f t="shared" si="26"/>
        <v>-0.61353663038273232</v>
      </c>
      <c r="CO50" s="24">
        <f t="shared" si="27"/>
        <v>0</v>
      </c>
      <c r="CP50" s="77">
        <f t="shared" si="28"/>
        <v>-0.99922599481589336</v>
      </c>
      <c r="CQ50" s="86">
        <f t="shared" si="14"/>
        <v>2.7475009385764921E-3</v>
      </c>
      <c r="CR50" s="86">
        <f t="shared" si="15"/>
        <v>2.7530073404667607E-3</v>
      </c>
      <c r="CS50" s="77">
        <f t="shared" si="29"/>
        <v>-1</v>
      </c>
    </row>
    <row r="51" spans="1:97" x14ac:dyDescent="0.3">
      <c r="A51" s="29" t="s">
        <v>50</v>
      </c>
      <c r="B51" s="27">
        <v>6272.0343051999998</v>
      </c>
      <c r="C51" s="27">
        <v>16.222031900000001</v>
      </c>
      <c r="D51" s="27">
        <v>8850.0018897000009</v>
      </c>
      <c r="E51" s="27">
        <v>389.45851541000002</v>
      </c>
      <c r="F51" s="27">
        <v>342.46381362</v>
      </c>
      <c r="G51" s="27">
        <v>4728.0262532999996</v>
      </c>
      <c r="H51" s="27">
        <v>8261.7372433</v>
      </c>
      <c r="I51" s="53">
        <v>60.820988235000002</v>
      </c>
      <c r="J51" s="53">
        <v>35.151885034999999</v>
      </c>
      <c r="K51" s="27"/>
      <c r="L51" s="53">
        <v>264.38462729999998</v>
      </c>
      <c r="M51" s="27"/>
      <c r="N51" s="53">
        <v>40.546769761999997</v>
      </c>
      <c r="O51" s="27">
        <v>46.809133715999998</v>
      </c>
      <c r="P51" s="27">
        <v>2.5252136029000001</v>
      </c>
      <c r="Q51" s="53">
        <v>0.39582916540000002</v>
      </c>
      <c r="R51" s="27"/>
      <c r="S51" s="29" t="s">
        <v>50</v>
      </c>
      <c r="T51" s="27">
        <v>0.410856358858668</v>
      </c>
      <c r="U51" s="100">
        <v>46.937400642028301</v>
      </c>
      <c r="V51" s="27">
        <v>57.845922838903697</v>
      </c>
      <c r="W51" s="27">
        <v>57.8388934485805</v>
      </c>
      <c r="X51" s="27">
        <v>2.68171213658449</v>
      </c>
      <c r="Y51" s="27">
        <v>218.11454491120199</v>
      </c>
      <c r="Z51" s="100">
        <v>2.5321245768166301</v>
      </c>
      <c r="AA51" s="100">
        <v>21293.004806847501</v>
      </c>
      <c r="AB51" s="27">
        <v>0</v>
      </c>
      <c r="AC51" s="27">
        <v>6289.15614846894</v>
      </c>
      <c r="AD51" s="27">
        <v>171.182793427928</v>
      </c>
      <c r="AE51" s="27">
        <v>3691.8948805731502</v>
      </c>
      <c r="AF51" s="27">
        <v>164.95574588465999</v>
      </c>
      <c r="AG51" s="27">
        <v>2.3770411458515301</v>
      </c>
      <c r="AH51" s="27">
        <v>376.52731361263898</v>
      </c>
      <c r="AI51" s="27">
        <v>376.52731361263898</v>
      </c>
      <c r="AJ51" s="27">
        <v>0</v>
      </c>
      <c r="AK51" s="27">
        <v>0</v>
      </c>
      <c r="AL51" s="27">
        <v>59.711513595760799</v>
      </c>
      <c r="AM51" s="27">
        <v>5.85518994697437E-2</v>
      </c>
      <c r="AN51" s="27">
        <v>0.37495098769490198</v>
      </c>
      <c r="AO51" s="27">
        <v>3.8216958232135698</v>
      </c>
      <c r="AP51" s="27">
        <v>2.7094586871839799E-2</v>
      </c>
      <c r="AQ51" s="27">
        <v>16.2646385883805</v>
      </c>
      <c r="AR51" s="27">
        <v>0</v>
      </c>
      <c r="AS51" s="27">
        <v>7986.7467784205</v>
      </c>
      <c r="AT51" s="27">
        <v>887.41695053070805</v>
      </c>
      <c r="AU51" s="27">
        <v>8874.1637289512091</v>
      </c>
      <c r="AV51" s="27">
        <v>6.1784703952578603E-2</v>
      </c>
      <c r="AW51" s="27">
        <v>322.46370687084402</v>
      </c>
      <c r="AX51" s="27">
        <v>2.71602644996335</v>
      </c>
      <c r="AY51" s="27">
        <v>4340.5677316089996</v>
      </c>
      <c r="AZ51" s="27">
        <v>3.64884165212167</v>
      </c>
      <c r="BA51" s="27">
        <v>9.3318786644840905</v>
      </c>
      <c r="BB51" s="27">
        <v>23.169919093679798</v>
      </c>
      <c r="BC51" s="27">
        <v>5.3075200106703697</v>
      </c>
      <c r="BD51" s="27">
        <v>1.50363268793025E-2</v>
      </c>
      <c r="BE51" s="27">
        <v>1.2495215537404101</v>
      </c>
      <c r="BF51" s="27">
        <v>390.50510391368198</v>
      </c>
      <c r="BG51" s="27">
        <v>343.39442818337301</v>
      </c>
      <c r="BH51" s="27">
        <v>47.1106757303086</v>
      </c>
      <c r="BI51" s="27">
        <v>1.51430057154825E-3</v>
      </c>
      <c r="BJ51" s="27">
        <v>3.3937203106312202E-4</v>
      </c>
      <c r="BK51" s="27">
        <v>20.386924608321301</v>
      </c>
      <c r="BL51" s="27">
        <v>9.5553984027513402E-4</v>
      </c>
      <c r="BM51" s="27">
        <v>60.9237262347811</v>
      </c>
      <c r="BN51" s="27">
        <v>15.179639292867501</v>
      </c>
      <c r="BO51" s="27">
        <v>8.1165141007842792</v>
      </c>
      <c r="BP51" s="27">
        <v>152.341367984258</v>
      </c>
      <c r="BQ51" s="27">
        <v>1949.10571177011</v>
      </c>
      <c r="BR51" s="27">
        <v>8.3187266642967099</v>
      </c>
      <c r="BS51" s="27">
        <v>32.309860274144697</v>
      </c>
      <c r="BT51" s="27">
        <v>0.376116059936838</v>
      </c>
      <c r="BU51" s="27">
        <v>4740.8734958959803</v>
      </c>
      <c r="BV51" s="27">
        <v>2359.8809475445</v>
      </c>
      <c r="BW51" s="27">
        <v>0</v>
      </c>
      <c r="BX51" s="27">
        <v>8.7709010540738694E-2</v>
      </c>
      <c r="BY51" s="27">
        <v>288.26924438408099</v>
      </c>
      <c r="BZ51" s="27">
        <v>289.88434412676099</v>
      </c>
      <c r="CA51" s="27">
        <v>8284.3012735439697</v>
      </c>
      <c r="CB51" s="27">
        <v>85.955872313152</v>
      </c>
      <c r="CD51" s="24">
        <f t="shared" si="16"/>
        <v>2.7298707940332663E-3</v>
      </c>
      <c r="CE51" s="24">
        <f t="shared" si="17"/>
        <v>2.6264705089439826E-3</v>
      </c>
      <c r="CF51" s="24">
        <f t="shared" si="18"/>
        <v>2.730150744863543E-3</v>
      </c>
      <c r="CG51" s="24">
        <f t="shared" si="19"/>
        <v>2.6872913603652251E-3</v>
      </c>
      <c r="CH51" s="24">
        <f t="shared" si="20"/>
        <v>2.7174099170828841E-3</v>
      </c>
      <c r="CI51" s="24">
        <f t="shared" si="21"/>
        <v>2.7172528043840397E-3</v>
      </c>
      <c r="CJ51" s="24">
        <f t="shared" si="22"/>
        <v>2.7311483746676134E-3</v>
      </c>
      <c r="CK51" s="77">
        <f t="shared" si="23"/>
        <v>-4.9030686165395583E-2</v>
      </c>
      <c r="CL51" s="77">
        <f t="shared" si="24"/>
        <v>5.2049174516254215</v>
      </c>
      <c r="CM51" s="24">
        <f t="shared" si="25"/>
        <v>0</v>
      </c>
      <c r="CN51" s="77">
        <f t="shared" si="26"/>
        <v>0.42416492765817859</v>
      </c>
      <c r="CO51" s="24">
        <f t="shared" si="27"/>
        <v>0</v>
      </c>
      <c r="CP51" s="77">
        <f t="shared" si="28"/>
        <v>-0.90574598554592578</v>
      </c>
      <c r="CQ51" s="86">
        <f t="shared" si="14"/>
        <v>2.7402114896319806E-3</v>
      </c>
      <c r="CR51" s="86">
        <f t="shared" si="15"/>
        <v>2.7367878537852388E-3</v>
      </c>
      <c r="CS51" s="77">
        <f t="shared" si="29"/>
        <v>-0.93154979662890758</v>
      </c>
    </row>
    <row r="52" spans="1:97" x14ac:dyDescent="0.3">
      <c r="B52" s="27"/>
      <c r="C52" s="27"/>
      <c r="D52" s="27"/>
      <c r="E52" s="27"/>
      <c r="F52" s="27"/>
      <c r="G52" s="27"/>
      <c r="H52" s="27"/>
      <c r="I52" s="53"/>
      <c r="J52" s="53"/>
      <c r="K52" s="27"/>
      <c r="L52" s="53"/>
      <c r="M52" s="27"/>
      <c r="N52" s="53"/>
      <c r="O52" s="27"/>
      <c r="P52" s="27"/>
      <c r="Q52" s="53"/>
      <c r="AA52" s="100"/>
      <c r="CD52" s="24"/>
      <c r="CE52" s="24">
        <f t="shared" si="17"/>
        <v>0</v>
      </c>
      <c r="CF52" s="24">
        <f t="shared" si="18"/>
        <v>0</v>
      </c>
      <c r="CG52" s="24">
        <f t="shared" si="19"/>
        <v>0</v>
      </c>
      <c r="CH52" s="24">
        <f t="shared" si="20"/>
        <v>0</v>
      </c>
      <c r="CI52" s="24">
        <f t="shared" si="21"/>
        <v>0</v>
      </c>
      <c r="CJ52" s="24">
        <f t="shared" si="22"/>
        <v>0</v>
      </c>
      <c r="CK52" s="77">
        <f t="shared" si="23"/>
        <v>0</v>
      </c>
      <c r="CL52" s="77">
        <f t="shared" si="24"/>
        <v>0</v>
      </c>
      <c r="CM52" s="24">
        <f t="shared" si="25"/>
        <v>0</v>
      </c>
      <c r="CN52" s="77">
        <f t="shared" si="26"/>
        <v>0</v>
      </c>
      <c r="CO52" s="24">
        <f t="shared" si="27"/>
        <v>0</v>
      </c>
      <c r="CP52" s="77">
        <f t="shared" si="28"/>
        <v>0</v>
      </c>
      <c r="CQ52" s="86">
        <f t="shared" si="14"/>
        <v>0</v>
      </c>
      <c r="CR52" s="86">
        <f t="shared" si="15"/>
        <v>0</v>
      </c>
      <c r="CS52" s="77">
        <f t="shared" si="29"/>
        <v>0</v>
      </c>
    </row>
    <row r="53" spans="1:97" x14ac:dyDescent="0.3">
      <c r="B53" s="27"/>
      <c r="C53" s="27"/>
      <c r="D53" s="27"/>
      <c r="E53" s="27"/>
      <c r="F53" s="27"/>
      <c r="G53" s="27"/>
      <c r="H53" s="27"/>
      <c r="I53" s="53"/>
      <c r="J53" s="53"/>
      <c r="K53" s="27"/>
      <c r="L53" s="53"/>
      <c r="M53" s="27"/>
      <c r="N53" s="53"/>
      <c r="O53" s="27"/>
      <c r="P53" s="27"/>
      <c r="Q53" s="53"/>
      <c r="AA53" s="100"/>
      <c r="CD53" s="24"/>
      <c r="CE53" s="24"/>
      <c r="CF53" s="24"/>
      <c r="CG53" s="24"/>
      <c r="CH53" s="24"/>
      <c r="CI53" s="24"/>
      <c r="CJ53" s="24"/>
      <c r="CK53" s="77"/>
      <c r="CL53" s="77"/>
      <c r="CM53" s="24"/>
      <c r="CN53" s="77"/>
      <c r="CO53" s="24"/>
      <c r="CP53" s="77"/>
      <c r="CQ53" s="24"/>
      <c r="CR53" s="24"/>
      <c r="CS53" s="77"/>
    </row>
    <row r="54" spans="1:97" x14ac:dyDescent="0.3">
      <c r="A54" s="29" t="s">
        <v>51</v>
      </c>
      <c r="B54" s="27">
        <v>4103.8503000000001</v>
      </c>
      <c r="C54" s="27">
        <v>4.9787999999999997</v>
      </c>
      <c r="D54" s="27">
        <v>6287.0095199999996</v>
      </c>
      <c r="E54" s="27">
        <v>358.97722317</v>
      </c>
      <c r="F54" s="27">
        <v>145.27622072</v>
      </c>
      <c r="G54" s="27">
        <v>176.80981996</v>
      </c>
      <c r="H54" s="27">
        <v>1551.2965832</v>
      </c>
      <c r="I54" s="53">
        <v>19.371540038999999</v>
      </c>
      <c r="J54" s="53">
        <v>10.717684738999999</v>
      </c>
      <c r="K54" s="27"/>
      <c r="L54" s="53">
        <v>196.69019528999999</v>
      </c>
      <c r="M54" s="27"/>
      <c r="N54" s="53">
        <v>5.9892229255</v>
      </c>
      <c r="O54" s="27">
        <v>11.314649201</v>
      </c>
      <c r="P54" s="27">
        <v>0.4988030121</v>
      </c>
      <c r="Q54" s="53">
        <v>0.1110476</v>
      </c>
      <c r="R54" s="27"/>
      <c r="S54" s="29" t="s">
        <v>51</v>
      </c>
      <c r="T54" s="27">
        <v>8.4846294409629507E-3</v>
      </c>
      <c r="U54" s="100">
        <v>11.344886571520799</v>
      </c>
      <c r="V54" s="27">
        <v>14.6042943991347</v>
      </c>
      <c r="W54" s="27">
        <v>14.6039389423843</v>
      </c>
      <c r="X54" s="27">
        <v>1.08035191033597</v>
      </c>
      <c r="Y54" s="27">
        <v>15.161583916079101</v>
      </c>
      <c r="Z54" s="100">
        <v>0.50017583147559197</v>
      </c>
      <c r="AA54" s="100">
        <v>8131.5584833959401</v>
      </c>
      <c r="AB54" s="27">
        <v>0</v>
      </c>
      <c r="AC54" s="27">
        <v>4114.3293001537604</v>
      </c>
      <c r="AD54" s="27">
        <v>67.5208029826576</v>
      </c>
      <c r="AE54" s="27">
        <v>1420.12423481162</v>
      </c>
      <c r="AF54" s="27">
        <v>51.850888180772699</v>
      </c>
      <c r="AG54" s="27">
        <v>0.111159768448023</v>
      </c>
      <c r="AH54" s="27">
        <v>191.61017527161599</v>
      </c>
      <c r="AI54" s="27">
        <v>191.61017527161599</v>
      </c>
      <c r="AJ54" s="27">
        <v>0</v>
      </c>
      <c r="AK54" s="27">
        <v>0</v>
      </c>
      <c r="AL54" s="27">
        <v>27.6767773444898</v>
      </c>
      <c r="AM54" s="27">
        <v>2.3084476132211001E-3</v>
      </c>
      <c r="AN54" s="27">
        <v>5.5462262272855199E-3</v>
      </c>
      <c r="AO54" s="27">
        <v>1.1842949532154901</v>
      </c>
      <c r="AP54" s="27">
        <v>1.0388509469071801E-3</v>
      </c>
      <c r="AQ54" s="27">
        <v>4.9922262383086196</v>
      </c>
      <c r="AR54" s="27">
        <v>0</v>
      </c>
      <c r="AS54" s="27">
        <v>5673.2010517369699</v>
      </c>
      <c r="AT54" s="27">
        <v>630.35526595347199</v>
      </c>
      <c r="AU54" s="27">
        <v>6303.5563176904398</v>
      </c>
      <c r="AV54" s="27">
        <v>9.7361212520048895E-2</v>
      </c>
      <c r="AW54" s="27">
        <v>105.019093152915</v>
      </c>
      <c r="AX54" s="27">
        <v>2.3564919177455499</v>
      </c>
      <c r="AY54" s="27">
        <v>578.00060942125901</v>
      </c>
      <c r="AZ54" s="27">
        <v>2.6505026097212698</v>
      </c>
      <c r="BA54" s="27">
        <v>2.6679232229368699</v>
      </c>
      <c r="BB54" s="27">
        <v>6.5199256854996497</v>
      </c>
      <c r="BC54" s="27">
        <v>1.4797320978631701</v>
      </c>
      <c r="BD54" s="27">
        <v>0.47338490605554701</v>
      </c>
      <c r="BE54" s="27">
        <v>0.47175221437744003</v>
      </c>
      <c r="BF54" s="27">
        <v>359.92519760006002</v>
      </c>
      <c r="BG54" s="27">
        <v>145.639945011273</v>
      </c>
      <c r="BH54" s="27">
        <v>214.28525258878699</v>
      </c>
      <c r="BI54" s="27">
        <v>1.0538004927330099E-5</v>
      </c>
      <c r="BJ54" s="27">
        <v>6.8042628570798801E-5</v>
      </c>
      <c r="BK54" s="27">
        <v>25.307465663563601</v>
      </c>
      <c r="BL54" s="27">
        <v>6.2251690669488704E-6</v>
      </c>
      <c r="BM54" s="27">
        <v>20.4023800658079</v>
      </c>
      <c r="BN54" s="27">
        <v>4.1408390715234598</v>
      </c>
      <c r="BO54" s="27">
        <v>2.2424572950390398</v>
      </c>
      <c r="BP54" s="27">
        <v>51.010483969642301</v>
      </c>
      <c r="BQ54" s="27">
        <v>452.442741118443</v>
      </c>
      <c r="BR54" s="27">
        <v>3.9524080744280301</v>
      </c>
      <c r="BS54" s="27">
        <v>10.788208937537499</v>
      </c>
      <c r="BT54" s="27">
        <v>11.1759044737291</v>
      </c>
      <c r="BU54" s="27">
        <v>177.27869879329899</v>
      </c>
      <c r="BV54" s="27">
        <v>251.089931758635</v>
      </c>
      <c r="BW54" s="27">
        <v>0</v>
      </c>
      <c r="BX54" s="27">
        <v>3.8122363441194301E-3</v>
      </c>
      <c r="BY54" s="27">
        <v>15.1881547241956</v>
      </c>
      <c r="BZ54" s="27">
        <v>6.2004727895330802</v>
      </c>
      <c r="CA54" s="27">
        <v>1555.26484702678</v>
      </c>
      <c r="CB54" s="27">
        <v>29.144931156742299</v>
      </c>
      <c r="CD54" s="24">
        <f>+(AC54-B54)/(B54+1E-50)</f>
        <v>2.5534557519703758E-3</v>
      </c>
      <c r="CE54" s="24">
        <f>+(AQ54-C54)/(C54+1E-50)</f>
        <v>2.6966815916726694E-3</v>
      </c>
      <c r="CF54" s="24">
        <f>+(AU54-D54)/(D54+1E-50)</f>
        <v>2.6319027572333223E-3</v>
      </c>
      <c r="CG54" s="24">
        <f>+(BF54-E54)/(E54+1E-50)</f>
        <v>2.6407648420944093E-3</v>
      </c>
      <c r="CH54" s="24">
        <f>+(BG54-F54)/(F54+1E-50)</f>
        <v>2.5036739630915259E-3</v>
      </c>
      <c r="CI54" s="24">
        <f>+(BU54-G54)/(G54+1E-50)</f>
        <v>2.6518823072443744E-3</v>
      </c>
      <c r="CJ54" s="24">
        <f>+(CA54-H54)/(H54+1E-50)</f>
        <v>2.5580304048593377E-3</v>
      </c>
      <c r="CK54" s="77">
        <f>+(W54-I54)/(I54+1E-50)</f>
        <v>-0.24611368466406211</v>
      </c>
      <c r="CL54" s="77">
        <f>+(Y54-J54)/(J54+1E-50)</f>
        <v>0.41463238426004817</v>
      </c>
      <c r="CM54" s="24">
        <f>+(AB54-K54)/(K54+1E-50)</f>
        <v>0</v>
      </c>
      <c r="CN54" s="77">
        <f>+(AI54-L54)/(L54+1E-50)</f>
        <v>-2.5827520334168279E-2</v>
      </c>
      <c r="CO54" s="24">
        <f>+(AJ54-M54)/(M54+1E-50)</f>
        <v>0</v>
      </c>
      <c r="CP54" s="77">
        <f>+(AO54-N54)/(N54+1E-50)</f>
        <v>-0.80226233554052906</v>
      </c>
      <c r="CQ54" s="86">
        <f t="shared" ref="CQ54:CQ55" si="30">+(U54-O54)/(O54+1E-50)</f>
        <v>2.6724090145125346E-3</v>
      </c>
      <c r="CR54" s="86">
        <f t="shared" ref="CR54:CR55" si="31">+(Z54-P54)/(P54+1E-50)</f>
        <v>2.7522275172563487E-3</v>
      </c>
      <c r="CS54" s="77">
        <f>+(AP54-Q54)/(Q54+1E-50)</f>
        <v>-0.99064499415649521</v>
      </c>
    </row>
    <row r="55" spans="1:97" x14ac:dyDescent="0.3">
      <c r="A55" s="29" t="s">
        <v>1</v>
      </c>
      <c r="B55" s="27">
        <v>10159.615121000001</v>
      </c>
      <c r="C55" s="27">
        <v>5.0213968999999997E-2</v>
      </c>
      <c r="D55" s="27">
        <v>40585.897379000002</v>
      </c>
      <c r="E55" s="27">
        <v>1095.2431251999999</v>
      </c>
      <c r="F55" s="27">
        <v>502.52583463000002</v>
      </c>
      <c r="G55" s="27">
        <v>1653.4631039000001</v>
      </c>
      <c r="H55" s="27">
        <v>1688.5958352</v>
      </c>
      <c r="I55" s="53">
        <v>8.3777446875999999</v>
      </c>
      <c r="J55" s="53">
        <v>2.5333773519</v>
      </c>
      <c r="K55" s="27"/>
      <c r="L55" s="53">
        <v>72.621469579999996</v>
      </c>
      <c r="M55" s="27"/>
      <c r="N55" s="53">
        <v>2.8940743335999999</v>
      </c>
      <c r="O55" s="27">
        <v>7.3701021548999996</v>
      </c>
      <c r="P55" s="27">
        <v>0.85201685989999998</v>
      </c>
      <c r="Q55" s="53">
        <v>0.23980288299999999</v>
      </c>
      <c r="R55" s="27"/>
      <c r="S55" s="29" t="s">
        <v>1</v>
      </c>
      <c r="T55" s="27">
        <v>0</v>
      </c>
      <c r="U55" s="100">
        <v>0</v>
      </c>
      <c r="V55" s="27">
        <v>0</v>
      </c>
      <c r="W55" s="27">
        <v>0</v>
      </c>
      <c r="X55" s="27">
        <v>0</v>
      </c>
      <c r="Y55" s="27">
        <v>0</v>
      </c>
      <c r="Z55" s="100">
        <v>0</v>
      </c>
      <c r="AA55" s="100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A55" s="27">
        <v>0</v>
      </c>
      <c r="CB55" s="27">
        <v>0</v>
      </c>
      <c r="CE55" s="24">
        <f>+(AQ55-C55)/(C55+1E-50)</f>
        <v>-1</v>
      </c>
      <c r="CF55" s="24">
        <f>+(AU55-D55)/(D55+1E-50)</f>
        <v>-1</v>
      </c>
      <c r="CG55" s="24">
        <f>+(BF55-E55)/(E55+1E-50)</f>
        <v>-1</v>
      </c>
      <c r="CH55" s="24">
        <f>+(BG55-F55)/(F55+1E-50)</f>
        <v>-1</v>
      </c>
      <c r="CI55" s="24">
        <f>+(BU55-G55)/(G55+1E-50)</f>
        <v>-1</v>
      </c>
      <c r="CJ55" s="24">
        <f>+(CA55-H55)/(H55+1E-50)</f>
        <v>-1</v>
      </c>
      <c r="CK55" s="77">
        <f>+(W55-I55)/(I55+1E-50)</f>
        <v>-1</v>
      </c>
      <c r="CL55" s="77">
        <f>+(Y55-J55)/(J55+1E-50)</f>
        <v>-1</v>
      </c>
      <c r="CM55" s="24">
        <f>+(AB55-K55)/(K55+1E-50)</f>
        <v>0</v>
      </c>
      <c r="CN55" s="77">
        <f>+(AI55-L55)/(L55+1E-50)</f>
        <v>-1</v>
      </c>
      <c r="CO55" s="24">
        <f>+(AJ55-M55)/(M55+1E-50)</f>
        <v>0</v>
      </c>
      <c r="CP55" s="77">
        <f>+(AO55-N55)/(N55+1E-50)</f>
        <v>-1</v>
      </c>
      <c r="CQ55" s="86">
        <f t="shared" si="30"/>
        <v>-1</v>
      </c>
      <c r="CR55" s="86">
        <f t="shared" si="31"/>
        <v>-1</v>
      </c>
      <c r="CS55" s="77">
        <f>+(AP55-Q55)/(Q55+1E-50)</f>
        <v>-1</v>
      </c>
    </row>
    <row r="56" spans="1:97" x14ac:dyDescent="0.3">
      <c r="A56" s="29" t="s">
        <v>11</v>
      </c>
      <c r="B56" s="27"/>
      <c r="C56" s="27"/>
      <c r="D56" s="27"/>
      <c r="E56" s="27"/>
      <c r="F56" s="27"/>
      <c r="G56" s="27"/>
      <c r="H56" s="27"/>
      <c r="I56" s="53"/>
      <c r="J56" s="53"/>
      <c r="K56" s="27"/>
      <c r="L56" s="53"/>
      <c r="M56" s="27"/>
      <c r="N56" s="53"/>
      <c r="O56" s="27"/>
      <c r="P56" s="27"/>
      <c r="Q56" s="53"/>
      <c r="R56" s="27"/>
      <c r="AA56" s="100"/>
      <c r="CE56" s="24"/>
      <c r="CF56" s="24"/>
      <c r="CG56" s="24"/>
      <c r="CH56" s="24"/>
      <c r="CI56" s="24"/>
      <c r="CJ56" s="24"/>
      <c r="CK56" s="77"/>
      <c r="CL56" s="77"/>
      <c r="CM56" s="24"/>
      <c r="CN56" s="77"/>
      <c r="CO56" s="24"/>
      <c r="CP56" s="77"/>
      <c r="CQ56" s="24"/>
      <c r="CR56" s="24"/>
      <c r="CS56" s="77"/>
    </row>
    <row r="57" spans="1:97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53"/>
      <c r="J57" s="53"/>
      <c r="K57" s="27"/>
      <c r="L57" s="53"/>
      <c r="M57" s="27"/>
      <c r="N57" s="53"/>
      <c r="O57" s="27"/>
      <c r="P57" s="27"/>
      <c r="Q57" s="53"/>
      <c r="R57" s="27"/>
      <c r="AA57" s="100"/>
      <c r="CE57" s="24"/>
      <c r="CF57" s="24"/>
      <c r="CG57" s="24"/>
      <c r="CH57" s="24"/>
      <c r="CI57" s="24"/>
      <c r="CJ57" s="24"/>
      <c r="CK57" s="77"/>
      <c r="CL57" s="77"/>
      <c r="CM57" s="24"/>
      <c r="CN57" s="77"/>
      <c r="CO57" s="24"/>
      <c r="CP57" s="77"/>
      <c r="CQ57" s="24"/>
      <c r="CR57" s="24"/>
      <c r="CS57" s="77"/>
    </row>
    <row r="58" spans="1:97" x14ac:dyDescent="0.3">
      <c r="A58" s="29" t="s">
        <v>75</v>
      </c>
      <c r="B58" s="27"/>
      <c r="C58" s="27"/>
      <c r="D58" s="27"/>
      <c r="E58" s="27"/>
      <c r="F58" s="27"/>
      <c r="G58" s="27"/>
      <c r="H58" s="27"/>
      <c r="I58" s="53"/>
      <c r="J58" s="53"/>
      <c r="K58" s="27"/>
      <c r="L58" s="53"/>
      <c r="M58" s="27"/>
      <c r="N58" s="53"/>
      <c r="O58" s="27"/>
      <c r="P58" s="27"/>
      <c r="Q58" s="53"/>
      <c r="R58" s="27"/>
      <c r="AA58" s="100"/>
      <c r="CE58" s="24"/>
      <c r="CF58" s="24"/>
      <c r="CG58" s="24"/>
      <c r="CH58" s="24"/>
      <c r="CI58" s="24"/>
      <c r="CJ58" s="24"/>
      <c r="CK58" s="77"/>
      <c r="CL58" s="77"/>
      <c r="CM58" s="24"/>
      <c r="CN58" s="77"/>
      <c r="CO58" s="24"/>
      <c r="CP58" s="77"/>
      <c r="CQ58" s="24"/>
      <c r="CR58" s="24"/>
      <c r="CS58" s="77"/>
    </row>
    <row r="59" spans="1:97" x14ac:dyDescent="0.3">
      <c r="A59" s="29" t="s">
        <v>237</v>
      </c>
      <c r="B59" s="27">
        <v>50051.887477999997</v>
      </c>
      <c r="C59" s="27">
        <v>14.822471386</v>
      </c>
      <c r="D59" s="27">
        <v>48691.175812000001</v>
      </c>
      <c r="E59" s="27">
        <v>667.61019500999998</v>
      </c>
      <c r="F59" s="27">
        <v>666.51847902999998</v>
      </c>
      <c r="G59" s="27">
        <v>501.91039482999997</v>
      </c>
      <c r="H59" s="27">
        <v>48209.665652000003</v>
      </c>
      <c r="I59" s="53"/>
      <c r="J59" s="53"/>
      <c r="K59" s="27"/>
      <c r="L59" s="53"/>
      <c r="M59" s="27"/>
      <c r="N59" s="53"/>
      <c r="O59" s="27"/>
      <c r="P59" s="27"/>
      <c r="Q59" s="53"/>
      <c r="R59" s="27"/>
      <c r="S59" s="29" t="s">
        <v>69</v>
      </c>
      <c r="T59" s="27">
        <v>0</v>
      </c>
      <c r="U59" s="100">
        <v>0</v>
      </c>
      <c r="V59" s="27">
        <v>4.2342008092991099</v>
      </c>
      <c r="W59" s="27">
        <v>4.2342008092991099</v>
      </c>
      <c r="X59" s="27">
        <v>1.162410347724</v>
      </c>
      <c r="Y59" s="27">
        <v>157.55487198238399</v>
      </c>
      <c r="Z59" s="100">
        <v>0</v>
      </c>
      <c r="AA59" s="100">
        <v>64488.055304761401</v>
      </c>
      <c r="AB59" s="27">
        <v>0</v>
      </c>
      <c r="AC59" s="27">
        <v>50182.711098618202</v>
      </c>
      <c r="AD59" s="27">
        <v>166.67927199986599</v>
      </c>
      <c r="AE59" s="27">
        <v>10599.6394130107</v>
      </c>
      <c r="AF59" s="27">
        <v>74.758388072554496</v>
      </c>
      <c r="AG59" s="27">
        <v>0</v>
      </c>
      <c r="AH59" s="27">
        <v>165.74386752889299</v>
      </c>
      <c r="AI59" s="27">
        <v>165.74386752889299</v>
      </c>
      <c r="AJ59" s="27">
        <v>0</v>
      </c>
      <c r="AK59" s="27">
        <v>0</v>
      </c>
      <c r="AL59" s="27">
        <v>56.551131348070903</v>
      </c>
      <c r="AM59" s="27">
        <v>0</v>
      </c>
      <c r="AN59" s="27">
        <v>0</v>
      </c>
      <c r="AO59" s="27">
        <v>8.8018794924518903E-2</v>
      </c>
      <c r="AP59" s="27">
        <v>0</v>
      </c>
      <c r="AQ59" s="27">
        <v>14.864260983151199</v>
      </c>
      <c r="AR59" s="27">
        <v>0</v>
      </c>
      <c r="AS59" s="27">
        <v>43938.282591092298</v>
      </c>
      <c r="AT59" s="27">
        <v>4882.22353478063</v>
      </c>
      <c r="AU59" s="27">
        <v>48820.506125872998</v>
      </c>
      <c r="AV59" s="27">
        <v>0</v>
      </c>
      <c r="AW59" s="27">
        <v>183.321628951094</v>
      </c>
      <c r="AX59" s="27">
        <v>4.0438202792153799</v>
      </c>
      <c r="AY59" s="27">
        <v>35831.332306536096</v>
      </c>
      <c r="AZ59" s="27">
        <v>6.6953260911501102</v>
      </c>
      <c r="BA59" s="27">
        <v>10.926313486223901</v>
      </c>
      <c r="BB59" s="27">
        <v>216.52863870103599</v>
      </c>
      <c r="BC59" s="27">
        <v>7.1411013189150898</v>
      </c>
      <c r="BD59" s="27">
        <v>7.0352882818829204E-2</v>
      </c>
      <c r="BE59" s="27">
        <v>1.8486907301156901</v>
      </c>
      <c r="BF59" s="27">
        <v>669.38704419936403</v>
      </c>
      <c r="BG59" s="27">
        <v>668.29235469281298</v>
      </c>
      <c r="BH59" s="27">
        <v>1.09468950655048</v>
      </c>
      <c r="BI59" s="27">
        <v>0</v>
      </c>
      <c r="BJ59" s="27">
        <v>2.7471433059409099E-2</v>
      </c>
      <c r="BK59" s="27">
        <v>39.693109674432101</v>
      </c>
      <c r="BL59" s="27">
        <v>0</v>
      </c>
      <c r="BM59" s="27">
        <v>81.935940629529995</v>
      </c>
      <c r="BN59" s="27">
        <v>17.5819829472489</v>
      </c>
      <c r="BO59" s="27">
        <v>9.7055049411090693</v>
      </c>
      <c r="BP59" s="27">
        <v>221.08373793658399</v>
      </c>
      <c r="BQ59" s="27">
        <v>11071.212368148001</v>
      </c>
      <c r="BR59" s="27">
        <v>12.614639792324599</v>
      </c>
      <c r="BS59" s="27">
        <v>38.301709794584397</v>
      </c>
      <c r="BT59" s="27">
        <v>9.4014054465186694E-2</v>
      </c>
      <c r="BU59" s="27">
        <v>503.22738228696301</v>
      </c>
      <c r="BV59" s="27">
        <v>27986.822556891599</v>
      </c>
      <c r="BW59" s="27">
        <v>4.1185397024862499E-4</v>
      </c>
      <c r="BX59" s="27">
        <v>0</v>
      </c>
      <c r="BY59" s="27">
        <v>53.050407224546397</v>
      </c>
      <c r="BZ59" s="27">
        <v>1311.9485687527899</v>
      </c>
      <c r="CA59" s="27">
        <v>48298.541973246902</v>
      </c>
      <c r="CB59" s="27">
        <v>22.2720684996446</v>
      </c>
      <c r="CD59" s="24">
        <f>+(AC59-B59)/(B59+1E-50)</f>
        <v>2.6137599840906564E-3</v>
      </c>
      <c r="CE59" s="24">
        <f>+(AQ59-C59)/(C59+1E-50)</f>
        <v>2.8193407201089287E-3</v>
      </c>
      <c r="CF59" s="24">
        <f>+(AU59-D59)/(D59+1E-50)</f>
        <v>2.6561345401135998E-3</v>
      </c>
      <c r="CG59" s="24">
        <f>+(BF59-E59)/(E59+1E-50)</f>
        <v>2.6615069731483476E-3</v>
      </c>
      <c r="CH59" s="24">
        <f>+(BG59-F59)/(F59+1E-50)</f>
        <v>2.661405075211959E-3</v>
      </c>
      <c r="CI59" s="24">
        <f>+(BU59-G59)/(G59+1E-50)</f>
        <v>2.6239493553607417E-3</v>
      </c>
      <c r="CJ59" s="24">
        <f>+(CA59-H59)/(H59+1E-50)</f>
        <v>1.8435373912038604E-3</v>
      </c>
      <c r="CK59" s="77">
        <f>+(W59-I59)/(I59+1E-50)</f>
        <v>4.23420080929911E+50</v>
      </c>
      <c r="CL59" s="77">
        <f>+(Y59-J59)/(J59+1E-50)</f>
        <v>1.5755487198238397E+52</v>
      </c>
      <c r="CM59" s="24">
        <f>+(AB59-K59)/(K59+1E-50)</f>
        <v>0</v>
      </c>
      <c r="CN59" s="77">
        <f>+(AI59-L59)/(L59+1E-50)</f>
        <v>1.6574386752889299E+52</v>
      </c>
      <c r="CO59" s="24">
        <f>+(AJ59-M59)/(M59+1E-50)</f>
        <v>0</v>
      </c>
      <c r="CP59" s="77">
        <f>+(AO59-N59)/(N59+1E-50)</f>
        <v>8.8018794924518899E+48</v>
      </c>
      <c r="CQ59" s="86">
        <f t="shared" ref="CQ59" si="32">+(U59-O59)/(O59+1E-50)</f>
        <v>0</v>
      </c>
      <c r="CR59" s="86">
        <f t="shared" ref="CR59" si="33">+(Z59-P59)/(P59+1E-50)</f>
        <v>0</v>
      </c>
      <c r="CS59" s="77">
        <f>+(AP59-Q59)/(Q59+1E-50)</f>
        <v>0</v>
      </c>
    </row>
    <row r="60" spans="1:97" x14ac:dyDescent="0.3">
      <c r="B60" s="27"/>
      <c r="C60" s="27"/>
      <c r="D60" s="27"/>
      <c r="E60" s="27"/>
      <c r="F60" s="27"/>
      <c r="G60" s="27"/>
      <c r="H60" s="27"/>
      <c r="I60" s="53"/>
      <c r="J60" s="53"/>
      <c r="K60" s="27"/>
      <c r="L60" s="53"/>
      <c r="M60" s="27"/>
      <c r="N60" s="53"/>
      <c r="O60" s="27"/>
      <c r="P60" s="27"/>
      <c r="Q60" s="53"/>
      <c r="R60" s="27"/>
      <c r="CE60" s="24"/>
      <c r="CF60" s="24"/>
      <c r="CG60" s="24"/>
      <c r="CH60" s="24"/>
      <c r="CI60" s="24"/>
      <c r="CJ60" s="24"/>
      <c r="CK60" s="77"/>
      <c r="CL60" s="77"/>
      <c r="CM60" s="24"/>
      <c r="CN60" s="77"/>
      <c r="CO60" s="24"/>
      <c r="CP60" s="77"/>
      <c r="CQ60" s="24"/>
      <c r="CR60" s="24"/>
      <c r="CS60" s="77"/>
    </row>
    <row r="61" spans="1:97" x14ac:dyDescent="0.3">
      <c r="A61" s="2" t="s">
        <v>55</v>
      </c>
      <c r="B61" s="1">
        <f>SUM(B3:B55)</f>
        <v>178093.03534355399</v>
      </c>
      <c r="C61" s="1">
        <f t="shared" ref="C61:Q61" si="34">SUM(C3:C55)</f>
        <v>4337.741131894998</v>
      </c>
      <c r="D61" s="1">
        <f t="shared" si="34"/>
        <v>380025.60964142007</v>
      </c>
      <c r="E61" s="1">
        <f t="shared" si="34"/>
        <v>12569.598913092601</v>
      </c>
      <c r="F61" s="1">
        <f t="shared" si="34"/>
        <v>11476.888541416098</v>
      </c>
      <c r="G61" s="1">
        <f t="shared" si="34"/>
        <v>34877.922731677201</v>
      </c>
      <c r="H61" s="1">
        <f t="shared" si="34"/>
        <v>129324.55496066099</v>
      </c>
      <c r="I61" s="54">
        <f t="shared" si="34"/>
        <v>2366.966188455001</v>
      </c>
      <c r="J61" s="54">
        <f t="shared" si="34"/>
        <v>1415.2774265655005</v>
      </c>
      <c r="K61" s="1">
        <f t="shared" si="34"/>
        <v>3.3996281399999999</v>
      </c>
      <c r="L61" s="54">
        <f t="shared" si="34"/>
        <v>10683.276879274303</v>
      </c>
      <c r="M61" s="1">
        <f t="shared" si="34"/>
        <v>5.2002385216999993</v>
      </c>
      <c r="N61" s="54">
        <f t="shared" si="34"/>
        <v>2773.4407330748008</v>
      </c>
      <c r="O61" s="1">
        <f t="shared" si="34"/>
        <v>1827.504902789</v>
      </c>
      <c r="P61" s="1">
        <f t="shared" si="34"/>
        <v>189.14618964000002</v>
      </c>
      <c r="Q61" s="1">
        <f t="shared" si="34"/>
        <v>23.090575706711196</v>
      </c>
      <c r="T61" s="1">
        <f>SUM(T3:T59)</f>
        <v>313.05337043071336</v>
      </c>
      <c r="U61" s="1"/>
      <c r="V61" s="1">
        <f t="shared" ref="V61:CB61" si="35">SUM(V3:V59)</f>
        <v>502.39368423787539</v>
      </c>
      <c r="W61" s="1">
        <f t="shared" si="35"/>
        <v>501.72132372851047</v>
      </c>
      <c r="X61" s="1">
        <f t="shared" si="35"/>
        <v>82.451788593381053</v>
      </c>
      <c r="Y61" s="1">
        <f t="shared" si="35"/>
        <v>1998.2610327910079</v>
      </c>
      <c r="Z61" s="1"/>
      <c r="AA61" s="1">
        <f t="shared" si="35"/>
        <v>539312.42726267444</v>
      </c>
      <c r="AB61" s="1">
        <f t="shared" si="35"/>
        <v>3.4089055514479631</v>
      </c>
      <c r="AC61" s="1">
        <f t="shared" si="35"/>
        <v>218566.51821213705</v>
      </c>
      <c r="AD61" s="1">
        <f t="shared" si="35"/>
        <v>3791.849600144275</v>
      </c>
      <c r="AE61" s="1">
        <f t="shared" si="35"/>
        <v>94647.268067514844</v>
      </c>
      <c r="AF61" s="1">
        <f t="shared" si="35"/>
        <v>2320.8102272162109</v>
      </c>
      <c r="AG61" s="1">
        <f t="shared" si="35"/>
        <v>66.121262622223995</v>
      </c>
      <c r="AH61" s="1">
        <f t="shared" si="35"/>
        <v>7221.9210184727417</v>
      </c>
      <c r="AI61" s="1">
        <f t="shared" si="35"/>
        <v>7221.9210184727417</v>
      </c>
      <c r="AJ61" s="1">
        <f t="shared" si="35"/>
        <v>5.2143955659687915</v>
      </c>
      <c r="AK61" s="1">
        <f t="shared" si="35"/>
        <v>0</v>
      </c>
      <c r="AL61" s="1">
        <f t="shared" si="35"/>
        <v>1876.3396950887975</v>
      </c>
      <c r="AM61" s="1">
        <f t="shared" si="35"/>
        <v>5.5771158211290413</v>
      </c>
      <c r="AN61" s="1">
        <f t="shared" si="35"/>
        <v>26.602440389079362</v>
      </c>
      <c r="AO61" s="1">
        <f t="shared" si="35"/>
        <v>259.60645833955238</v>
      </c>
      <c r="AP61" s="1">
        <f t="shared" si="35"/>
        <v>2.1032351895091717</v>
      </c>
      <c r="AQ61" s="1">
        <f t="shared" si="35"/>
        <v>4364.2912395111662</v>
      </c>
      <c r="AR61" s="1">
        <f t="shared" si="35"/>
        <v>0</v>
      </c>
      <c r="AS61" s="1">
        <f t="shared" si="35"/>
        <v>350260.97676716623</v>
      </c>
      <c r="AT61" s="1">
        <f t="shared" si="35"/>
        <v>38918.095205894584</v>
      </c>
      <c r="AU61" s="1">
        <f t="shared" si="35"/>
        <v>389179.0719730609</v>
      </c>
      <c r="AV61" s="1">
        <f t="shared" si="35"/>
        <v>14.491334321875641</v>
      </c>
      <c r="AW61" s="1">
        <f t="shared" si="35"/>
        <v>6473.6901923676332</v>
      </c>
      <c r="AX61" s="1">
        <f t="shared" si="35"/>
        <v>94.302177762031917</v>
      </c>
      <c r="AY61" s="1">
        <f t="shared" si="35"/>
        <v>99926.591292956407</v>
      </c>
      <c r="AZ61" s="1">
        <f t="shared" si="35"/>
        <v>124.55841275877471</v>
      </c>
      <c r="BA61" s="1">
        <f t="shared" si="35"/>
        <v>284.44958406744075</v>
      </c>
      <c r="BB61" s="1">
        <f t="shared" si="35"/>
        <v>944.02004308876155</v>
      </c>
      <c r="BC61" s="1">
        <f t="shared" si="35"/>
        <v>163.27980515059451</v>
      </c>
      <c r="BD61" s="1">
        <f t="shared" si="35"/>
        <v>16.541706627817963</v>
      </c>
      <c r="BE61" s="1">
        <f t="shared" si="35"/>
        <v>39.395726249202902</v>
      </c>
      <c r="BF61" s="1">
        <f t="shared" si="35"/>
        <v>12174.242603692745</v>
      </c>
      <c r="BG61" s="1">
        <f t="shared" si="35"/>
        <v>11671.955234495352</v>
      </c>
      <c r="BH61" s="1">
        <f t="shared" si="35"/>
        <v>502.28736919738731</v>
      </c>
      <c r="BI61" s="1">
        <f t="shared" si="35"/>
        <v>0.12927200329238214</v>
      </c>
      <c r="BJ61" s="1">
        <f t="shared" si="35"/>
        <v>6.4970928569534223E-2</v>
      </c>
      <c r="BK61" s="1">
        <f t="shared" si="35"/>
        <v>1190.6697564981425</v>
      </c>
      <c r="BL61" s="1">
        <f t="shared" si="35"/>
        <v>0.19175436489580344</v>
      </c>
      <c r="BM61" s="1">
        <f t="shared" si="35"/>
        <v>1906.9432885190479</v>
      </c>
      <c r="BN61" s="1">
        <f t="shared" si="35"/>
        <v>463.22099811690117</v>
      </c>
      <c r="BO61" s="1">
        <f t="shared" si="35"/>
        <v>249.26459431048158</v>
      </c>
      <c r="BP61" s="1">
        <f t="shared" si="35"/>
        <v>4787.8642042009296</v>
      </c>
      <c r="BQ61" s="1">
        <f t="shared" si="35"/>
        <v>45788.885114325247</v>
      </c>
      <c r="BR61" s="1">
        <f t="shared" si="35"/>
        <v>268.65797087584133</v>
      </c>
      <c r="BS61" s="1">
        <f t="shared" si="35"/>
        <v>1059.6356725888929</v>
      </c>
      <c r="BT61" s="1">
        <f t="shared" si="35"/>
        <v>78.765296383724788</v>
      </c>
      <c r="BU61" s="1">
        <f t="shared" si="35"/>
        <v>33818.417330387398</v>
      </c>
      <c r="BV61" s="1">
        <f t="shared" si="35"/>
        <v>60828.8447126338</v>
      </c>
      <c r="BW61" s="1">
        <f t="shared" si="35"/>
        <v>0.20696880485898017</v>
      </c>
      <c r="BX61" s="1">
        <f t="shared" si="35"/>
        <v>11.218829862823695</v>
      </c>
      <c r="BY61" s="1">
        <f t="shared" si="35"/>
        <v>2454.3618760173817</v>
      </c>
      <c r="BZ61" s="1">
        <f t="shared" si="35"/>
        <v>3150.3260221107421</v>
      </c>
      <c r="CA61" s="1">
        <f t="shared" si="35"/>
        <v>176282.07414952188</v>
      </c>
      <c r="CB61" s="1">
        <f t="shared" si="35"/>
        <v>1329.8494095580338</v>
      </c>
      <c r="CD61" s="24">
        <f>+(AC61-B61)/(B61+1E-50)</f>
        <v>0.22726033497327316</v>
      </c>
      <c r="CE61" s="24">
        <f>+(AQ61-C61)/(C61+1E-50)</f>
        <v>6.1207220091922306E-3</v>
      </c>
      <c r="CF61" s="24">
        <f>+(AU61-D61)/(D61+1E-50)</f>
        <v>2.4086435491223177E-2</v>
      </c>
      <c r="CG61" s="24">
        <f>+(BF61-E61)/(E61+1E-50)</f>
        <v>-3.1453375094415294E-2</v>
      </c>
      <c r="CH61" s="24">
        <f>+(BG61-F61)/(F61+1E-50)</f>
        <v>1.6996478825713625E-2</v>
      </c>
      <c r="CI61" s="24">
        <f>+(BU61-G61)/(G61+1E-50)</f>
        <v>-3.0377537373449372E-2</v>
      </c>
      <c r="CJ61" s="24">
        <f>+(CA61-H61)/(H61+1E-50)</f>
        <v>0.36309824691177034</v>
      </c>
      <c r="CK61" s="77">
        <f>+(W61-I61)/(I61+1E-50)</f>
        <v>-0.7880319008460358</v>
      </c>
      <c r="CL61" s="77">
        <f>+(Y61-J61)/(J61+1E-50)</f>
        <v>0.41192178669891782</v>
      </c>
      <c r="CM61" s="24">
        <f>+(AB61-K61)/(K61+1E-50)</f>
        <v>2.7289488926171895E-3</v>
      </c>
      <c r="CN61" s="77">
        <f>+(AI61-L61)/(L61+1E-50)</f>
        <v>-0.32399758050983746</v>
      </c>
      <c r="CO61" s="24">
        <f>+(AJ61-M61)/(M61+1E-50)</f>
        <v>2.7223836386958866E-3</v>
      </c>
      <c r="CP61" s="77">
        <f>+(AO61-N61)/(N61+1E-50)</f>
        <v>-0.90639552695552383</v>
      </c>
      <c r="CQ61" s="86">
        <f t="shared" ref="CQ61:CQ62" si="36">+(U61-O61)/(O61+1E-50)</f>
        <v>-1</v>
      </c>
      <c r="CR61" s="86">
        <f t="shared" ref="CR61:CR62" si="37">+(Z61-P61)/(P61+1E-50)</f>
        <v>-1</v>
      </c>
      <c r="CS61" s="77">
        <f>+(AP61-Q61)/(Q61+1E-50)</f>
        <v>-0.908913696383158</v>
      </c>
    </row>
    <row r="62" spans="1:97" x14ac:dyDescent="0.3">
      <c r="A62" s="2" t="s">
        <v>56</v>
      </c>
      <c r="B62" s="1">
        <f>SUM(B2:B54)</f>
        <v>167933.42022255398</v>
      </c>
      <c r="C62" s="1">
        <f t="shared" ref="C62:Q62" si="38">SUM(C2:C54)</f>
        <v>4337.6909179259983</v>
      </c>
      <c r="D62" s="1">
        <f t="shared" si="38"/>
        <v>339439.71226242004</v>
      </c>
      <c r="E62" s="1">
        <f t="shared" si="38"/>
        <v>11474.3557878926</v>
      </c>
      <c r="F62" s="1">
        <f t="shared" si="38"/>
        <v>10974.362706786098</v>
      </c>
      <c r="G62" s="1">
        <f t="shared" si="38"/>
        <v>33224.4596277772</v>
      </c>
      <c r="H62" s="1">
        <f t="shared" si="38"/>
        <v>127635.95912546098</v>
      </c>
      <c r="I62" s="54">
        <f t="shared" si="38"/>
        <v>2358.5884437674008</v>
      </c>
      <c r="J62" s="54">
        <f t="shared" si="38"/>
        <v>1412.7440492136004</v>
      </c>
      <c r="K62" s="1">
        <f t="shared" si="38"/>
        <v>3.3996281399999999</v>
      </c>
      <c r="L62" s="54">
        <f t="shared" si="38"/>
        <v>10610.655409694302</v>
      </c>
      <c r="M62" s="1">
        <f t="shared" si="38"/>
        <v>5.2002385216999993</v>
      </c>
      <c r="N62" s="54">
        <f t="shared" si="38"/>
        <v>2770.5466587412006</v>
      </c>
      <c r="O62" s="1">
        <f t="shared" si="38"/>
        <v>1820.1348006341</v>
      </c>
      <c r="P62" s="1">
        <f t="shared" si="38"/>
        <v>188.29417278010001</v>
      </c>
      <c r="Q62" s="1">
        <f t="shared" si="38"/>
        <v>22.850772823711196</v>
      </c>
      <c r="T62" s="1">
        <f t="shared" ref="T62:CB62" si="39">SUM(T2:T54)</f>
        <v>313.05337043071336</v>
      </c>
      <c r="U62" s="1"/>
      <c r="V62" s="1">
        <f t="shared" si="39"/>
        <v>498.15948342857627</v>
      </c>
      <c r="W62" s="1">
        <f t="shared" si="39"/>
        <v>497.48712291921134</v>
      </c>
      <c r="X62" s="1">
        <f t="shared" si="39"/>
        <v>81.289378245657048</v>
      </c>
      <c r="Y62" s="1">
        <f t="shared" si="39"/>
        <v>1840.706160808624</v>
      </c>
      <c r="Z62" s="1"/>
      <c r="AA62" s="1">
        <f t="shared" si="39"/>
        <v>474824.37195791304</v>
      </c>
      <c r="AB62" s="1">
        <f t="shared" si="39"/>
        <v>3.4089055514479631</v>
      </c>
      <c r="AC62" s="1">
        <f t="shared" si="39"/>
        <v>168383.80711351885</v>
      </c>
      <c r="AD62" s="1">
        <f t="shared" si="39"/>
        <v>3625.1703281444088</v>
      </c>
      <c r="AE62" s="1">
        <f t="shared" si="39"/>
        <v>84047.628654504137</v>
      </c>
      <c r="AF62" s="1">
        <f t="shared" si="39"/>
        <v>2246.0518391436563</v>
      </c>
      <c r="AG62" s="1">
        <f t="shared" si="39"/>
        <v>66.121262622223995</v>
      </c>
      <c r="AH62" s="1">
        <f t="shared" si="39"/>
        <v>7056.1771509438486</v>
      </c>
      <c r="AI62" s="1">
        <f t="shared" si="39"/>
        <v>7056.1771509438486</v>
      </c>
      <c r="AJ62" s="1">
        <f t="shared" si="39"/>
        <v>5.2143955659687915</v>
      </c>
      <c r="AK62" s="1">
        <f t="shared" si="39"/>
        <v>0</v>
      </c>
      <c r="AL62" s="1">
        <f t="shared" si="39"/>
        <v>1819.7885637407267</v>
      </c>
      <c r="AM62" s="1">
        <f t="shared" si="39"/>
        <v>5.5771158211290413</v>
      </c>
      <c r="AN62" s="1">
        <f t="shared" si="39"/>
        <v>26.602440389079362</v>
      </c>
      <c r="AO62" s="1">
        <f t="shared" si="39"/>
        <v>259.51843954462788</v>
      </c>
      <c r="AP62" s="1">
        <f t="shared" si="39"/>
        <v>2.1032351895091717</v>
      </c>
      <c r="AQ62" s="1">
        <f t="shared" si="39"/>
        <v>4349.4269785280148</v>
      </c>
      <c r="AR62" s="1">
        <f t="shared" si="39"/>
        <v>0</v>
      </c>
      <c r="AS62" s="1">
        <f t="shared" si="39"/>
        <v>306322.69417607394</v>
      </c>
      <c r="AT62" s="1">
        <f t="shared" si="39"/>
        <v>34035.871671113957</v>
      </c>
      <c r="AU62" s="1">
        <f t="shared" si="39"/>
        <v>340358.56584718789</v>
      </c>
      <c r="AV62" s="1">
        <f t="shared" si="39"/>
        <v>14.491334321875641</v>
      </c>
      <c r="AW62" s="1">
        <f t="shared" si="39"/>
        <v>6290.3685634165395</v>
      </c>
      <c r="AX62" s="1">
        <f t="shared" si="39"/>
        <v>90.258357482816535</v>
      </c>
      <c r="AY62" s="1">
        <f t="shared" si="39"/>
        <v>64095.258986420304</v>
      </c>
      <c r="AZ62" s="1">
        <f t="shared" si="39"/>
        <v>117.8630866676246</v>
      </c>
      <c r="BA62" s="1">
        <f t="shared" si="39"/>
        <v>273.52327058121688</v>
      </c>
      <c r="BB62" s="1">
        <f t="shared" si="39"/>
        <v>727.49140438772554</v>
      </c>
      <c r="BC62" s="1">
        <f t="shared" si="39"/>
        <v>156.13870383167944</v>
      </c>
      <c r="BD62" s="1">
        <f t="shared" si="39"/>
        <v>16.471353744999135</v>
      </c>
      <c r="BE62" s="1">
        <f t="shared" si="39"/>
        <v>37.54703551908721</v>
      </c>
      <c r="BF62" s="1">
        <f t="shared" si="39"/>
        <v>11504.85555949338</v>
      </c>
      <c r="BG62" s="1">
        <f t="shared" si="39"/>
        <v>11003.662879802539</v>
      </c>
      <c r="BH62" s="1">
        <f t="shared" si="39"/>
        <v>501.19267969083683</v>
      </c>
      <c r="BI62" s="1">
        <f t="shared" si="39"/>
        <v>0.12927200329238214</v>
      </c>
      <c r="BJ62" s="1">
        <f t="shared" si="39"/>
        <v>3.7499495510125123E-2</v>
      </c>
      <c r="BK62" s="1">
        <f t="shared" si="39"/>
        <v>1150.9766468237103</v>
      </c>
      <c r="BL62" s="1">
        <f t="shared" si="39"/>
        <v>0.19175436489580344</v>
      </c>
      <c r="BM62" s="1">
        <f t="shared" si="39"/>
        <v>1825.0073478895179</v>
      </c>
      <c r="BN62" s="1">
        <f t="shared" si="39"/>
        <v>445.63901516965228</v>
      </c>
      <c r="BO62" s="1">
        <f t="shared" si="39"/>
        <v>239.55908936937251</v>
      </c>
      <c r="BP62" s="1">
        <f t="shared" si="39"/>
        <v>4566.7804662643457</v>
      </c>
      <c r="BQ62" s="1">
        <f t="shared" si="39"/>
        <v>34717.672746177246</v>
      </c>
      <c r="BR62" s="1">
        <f t="shared" si="39"/>
        <v>256.0433310835167</v>
      </c>
      <c r="BS62" s="1">
        <f t="shared" si="39"/>
        <v>1021.3339627943086</v>
      </c>
      <c r="BT62" s="1">
        <f t="shared" si="39"/>
        <v>78.671282329259597</v>
      </c>
      <c r="BU62" s="1">
        <f t="shared" si="39"/>
        <v>33315.189948100437</v>
      </c>
      <c r="BV62" s="1">
        <f t="shared" ref="BV62" si="40">SUM(BV2:BV54)</f>
        <v>32842.022155742197</v>
      </c>
      <c r="BW62" s="1">
        <f t="shared" si="39"/>
        <v>0.20655695088873155</v>
      </c>
      <c r="BX62" s="1">
        <f t="shared" si="39"/>
        <v>11.218829862823695</v>
      </c>
      <c r="BY62" s="1">
        <f t="shared" si="39"/>
        <v>2401.3114687928355</v>
      </c>
      <c r="BZ62" s="1">
        <f t="shared" si="39"/>
        <v>1838.3774533579519</v>
      </c>
      <c r="CA62" s="1">
        <f t="shared" si="39"/>
        <v>127983.53217627497</v>
      </c>
      <c r="CB62" s="1">
        <f t="shared" si="39"/>
        <v>1307.5773410583893</v>
      </c>
      <c r="CD62" s="24">
        <f>+(AC62-B62)/(B62+1E-50)</f>
        <v>2.6819372246929636E-3</v>
      </c>
      <c r="CE62" s="24">
        <f>+(AQ62-C62)/(C62+1E-50)</f>
        <v>2.7056009347083613E-3</v>
      </c>
      <c r="CF62" s="24">
        <f>+(AU62-D62)/(D62+1E-50)</f>
        <v>2.7069713753984084E-3</v>
      </c>
      <c r="CG62" s="24">
        <f>+(BF62-E62)/(E62+1E-50)</f>
        <v>2.6580813916335594E-3</v>
      </c>
      <c r="CH62" s="24">
        <f>+(BG62-F62)/(F62+1E-50)</f>
        <v>2.6698746705650111E-3</v>
      </c>
      <c r="CI62" s="24">
        <f>+(BU62-G62)/(G62+1E-50)</f>
        <v>2.7308290741132786E-3</v>
      </c>
      <c r="CJ62" s="24">
        <f>+(CA62-H62)/(H62+1E-50)</f>
        <v>2.7231593133744702E-3</v>
      </c>
      <c r="CK62" s="77">
        <f>+(W62-I62)/(I62+1E-50)</f>
        <v>-0.78907421333559602</v>
      </c>
      <c r="CL62" s="77">
        <f>+(Y62-J62)/(J62+1E-50)</f>
        <v>0.30292968626075423</v>
      </c>
      <c r="CM62" s="24">
        <f>+(AB62-K62)/(K62+1E-50)</f>
        <v>2.7289488926171895E-3</v>
      </c>
      <c r="CN62" s="77">
        <f>+(AI62-L62)/(L62+1E-50)</f>
        <v>-0.33499139511240233</v>
      </c>
      <c r="CO62" s="24">
        <f>+(AJ62-M62)/(M62+1E-50)</f>
        <v>2.7223836386958866E-3</v>
      </c>
      <c r="CP62" s="77">
        <f>+(AO62-N62)/(N62+1E-50)</f>
        <v>-0.90632951849923349</v>
      </c>
      <c r="CQ62" s="86">
        <f t="shared" si="36"/>
        <v>-1</v>
      </c>
      <c r="CR62" s="86">
        <f t="shared" si="37"/>
        <v>-1</v>
      </c>
      <c r="CS62" s="77">
        <f>+(AP62-Q62)/(Q62+1E-50)</f>
        <v>-0.90795780931633352</v>
      </c>
    </row>
    <row r="63" spans="1:97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125980.40843161498</v>
      </c>
      <c r="C63" s="27">
        <f t="shared" ref="C63:Q63" si="41">+C3+C5+C8+C9+C11+C12+C14+C15+C16+C17+C18+C19+C20+C21+C22+C23+C24+C25+C26+C28+C30+C31+C33+C34+C35+C36+C37+C39+C40+C41+C42+C43+C44+C46+C47+C49+C50+C10</f>
        <v>4211.9882269589989</v>
      </c>
      <c r="D63" s="27">
        <f t="shared" si="41"/>
        <v>276700.96575537999</v>
      </c>
      <c r="E63" s="27">
        <f t="shared" si="41"/>
        <v>8514.9950774966001</v>
      </c>
      <c r="F63" s="27">
        <f t="shared" si="41"/>
        <v>8344.5523726711017</v>
      </c>
      <c r="G63" s="27">
        <f t="shared" si="41"/>
        <v>26018.498203097199</v>
      </c>
      <c r="H63" s="27">
        <f t="shared" si="41"/>
        <v>85477.384262559004</v>
      </c>
      <c r="I63" s="27">
        <f t="shared" si="41"/>
        <v>1885.5741630302002</v>
      </c>
      <c r="J63" s="27">
        <f t="shared" si="41"/>
        <v>811.40840119220002</v>
      </c>
      <c r="K63" s="27">
        <f t="shared" si="41"/>
        <v>3.32735</v>
      </c>
      <c r="L63" s="27">
        <f t="shared" si="41"/>
        <v>8424.8705239736009</v>
      </c>
      <c r="M63" s="27">
        <f t="shared" si="41"/>
        <v>4.5945</v>
      </c>
      <c r="N63" s="27">
        <f t="shared" si="41"/>
        <v>1871.6679813922997</v>
      </c>
      <c r="O63" s="27">
        <f t="shared" si="41"/>
        <v>1491.2522317270002</v>
      </c>
      <c r="P63" s="27">
        <f t="shared" si="41"/>
        <v>147.55170130780002</v>
      </c>
      <c r="Q63" s="27">
        <f t="shared" si="41"/>
        <v>15.704187271711202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P6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4" sqref="J14"/>
    </sheetView>
  </sheetViews>
  <sheetFormatPr defaultRowHeight="14.4" x14ac:dyDescent="0.3"/>
  <cols>
    <col min="1" max="1" width="19.5546875" bestFit="1" customWidth="1"/>
    <col min="8" max="16" width="9.109375" style="29"/>
    <col min="18" max="18" width="14.6640625" customWidth="1"/>
    <col min="19" max="19" width="5.44140625" style="27" bestFit="1" customWidth="1"/>
    <col min="20" max="20" width="9.88671875" style="27" bestFit="1" customWidth="1"/>
    <col min="21" max="21" width="5.6640625" style="27" bestFit="1" customWidth="1"/>
    <col min="22" max="22" width="14.5546875" style="27" bestFit="1" customWidth="1"/>
    <col min="23" max="23" width="5.5546875" style="27" bestFit="1" customWidth="1"/>
    <col min="24" max="24" width="6.6640625" style="27" bestFit="1" customWidth="1"/>
    <col min="25" max="25" width="13.44140625" style="27" bestFit="1" customWidth="1"/>
    <col min="26" max="26" width="10.33203125" style="27" bestFit="1" customWidth="1"/>
    <col min="27" max="27" width="4" style="27" bestFit="1" customWidth="1"/>
    <col min="28" max="28" width="7.6640625" style="27" bestFit="1" customWidth="1"/>
    <col min="29" max="29" width="6.6640625" style="27" bestFit="1" customWidth="1"/>
    <col min="30" max="30" width="7.6640625" style="27" bestFit="1" customWidth="1"/>
    <col min="31" max="31" width="6.6640625" style="27" bestFit="1" customWidth="1"/>
    <col min="32" max="32" width="5.88671875" style="27" bestFit="1" customWidth="1"/>
    <col min="33" max="33" width="6.6640625" style="27" bestFit="1" customWidth="1"/>
    <col min="34" max="34" width="15.44140625" style="27" bestFit="1" customWidth="1"/>
    <col min="35" max="35" width="6.5546875" style="27" bestFit="1" customWidth="1"/>
    <col min="36" max="36" width="5.6640625" style="27" bestFit="1" customWidth="1"/>
    <col min="37" max="37" width="5.109375" style="27" bestFit="1" customWidth="1"/>
    <col min="38" max="38" width="4.109375" style="27" bestFit="1" customWidth="1"/>
    <col min="39" max="39" width="6.5546875" style="27" bestFit="1" customWidth="1"/>
    <col min="40" max="40" width="6.109375" style="27" bestFit="1" customWidth="1"/>
    <col min="41" max="41" width="4.88671875" style="27" bestFit="1" customWidth="1"/>
    <col min="42" max="42" width="10" style="27" bestFit="1" customWidth="1"/>
    <col min="43" max="43" width="7.6640625" style="27" bestFit="1" customWidth="1"/>
    <col min="44" max="44" width="6.6640625" style="27" bestFit="1" customWidth="1"/>
    <col min="45" max="45" width="7.6640625" style="27" bestFit="1" customWidth="1"/>
    <col min="46" max="46" width="6" style="27" bestFit="1" customWidth="1"/>
    <col min="47" max="47" width="6.6640625" style="27" bestFit="1" customWidth="1"/>
    <col min="48" max="48" width="4.33203125" style="27" bestFit="1" customWidth="1"/>
    <col min="49" max="49" width="9.33203125" style="27" bestFit="1" customWidth="1"/>
    <col min="50" max="50" width="4.5546875" style="27" bestFit="1" customWidth="1"/>
    <col min="51" max="51" width="4.109375" style="27" bestFit="1" customWidth="1"/>
    <col min="52" max="52" width="4.33203125" style="27" bestFit="1" customWidth="1"/>
    <col min="53" max="53" width="4.109375" style="27" bestFit="1" customWidth="1"/>
    <col min="54" max="54" width="5.88671875" style="27" bestFit="1" customWidth="1"/>
    <col min="55" max="55" width="3.33203125" style="27" bestFit="1" customWidth="1"/>
    <col min="56" max="56" width="6.6640625" style="27" bestFit="1" customWidth="1"/>
    <col min="57" max="57" width="6.88671875" style="27" bestFit="1" customWidth="1"/>
    <col min="58" max="58" width="5" style="27" bestFit="1" customWidth="1"/>
    <col min="59" max="59" width="5.109375" style="27" bestFit="1" customWidth="1"/>
    <col min="60" max="60" width="5.33203125" style="27" bestFit="1" customWidth="1"/>
    <col min="61" max="61" width="8.6640625" style="27" bestFit="1" customWidth="1"/>
    <col min="62" max="62" width="4.88671875" style="27" bestFit="1" customWidth="1"/>
    <col min="63" max="63" width="7.88671875" style="27" bestFit="1" customWidth="1"/>
    <col min="64" max="64" width="5.88671875" style="27" bestFit="1" customWidth="1"/>
    <col min="65" max="65" width="6" style="27" bestFit="1" customWidth="1"/>
    <col min="66" max="66" width="4.6640625" style="27" bestFit="1" customWidth="1"/>
    <col min="67" max="67" width="7.6640625" style="27" bestFit="1" customWidth="1"/>
    <col min="68" max="68" width="3.88671875" style="27" bestFit="1" customWidth="1"/>
    <col min="69" max="69" width="5.6640625" style="27" bestFit="1" customWidth="1"/>
    <col min="70" max="70" width="3.88671875" style="27" bestFit="1" customWidth="1"/>
    <col min="71" max="71" width="6.6640625" style="27" bestFit="1" customWidth="1"/>
    <col min="72" max="72" width="9.33203125" style="27" bestFit="1" customWidth="1"/>
    <col min="73" max="74" width="5.33203125" style="27" bestFit="1" customWidth="1"/>
    <col min="75" max="75" width="6.6640625" style="27" bestFit="1" customWidth="1"/>
    <col min="76" max="76" width="6.6640625" style="27" customWidth="1"/>
    <col min="77" max="77" width="9.33203125" style="27" bestFit="1" customWidth="1"/>
    <col min="78" max="78" width="7.109375" style="27" bestFit="1" customWidth="1"/>
    <col min="80" max="85" width="9.109375" style="29"/>
    <col min="86" max="86" width="9.109375" style="29" customWidth="1"/>
    <col min="87" max="91" width="9.109375" style="29"/>
  </cols>
  <sheetData>
    <row r="1" spans="1:94" s="29" customFormat="1" x14ac:dyDescent="0.3">
      <c r="B1" s="29" t="s">
        <v>482</v>
      </c>
      <c r="R1" s="29" t="s">
        <v>483</v>
      </c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B1" s="29" t="s">
        <v>316</v>
      </c>
    </row>
    <row r="2" spans="1:94" x14ac:dyDescent="0.3">
      <c r="A2" s="2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64</v>
      </c>
      <c r="K2" s="27" t="s">
        <v>226</v>
      </c>
      <c r="L2" s="27" t="s">
        <v>65</v>
      </c>
      <c r="M2" s="27" t="s">
        <v>68</v>
      </c>
      <c r="N2" s="27" t="s">
        <v>317</v>
      </c>
      <c r="O2" s="27" t="s">
        <v>320</v>
      </c>
      <c r="P2" s="27" t="s">
        <v>327</v>
      </c>
      <c r="R2" s="29" t="s">
        <v>227</v>
      </c>
      <c r="S2" s="27" t="s">
        <v>391</v>
      </c>
      <c r="T2" s="27" t="s">
        <v>178</v>
      </c>
      <c r="U2" s="27" t="s">
        <v>131</v>
      </c>
      <c r="V2" s="27" t="s">
        <v>132</v>
      </c>
      <c r="W2" s="27" t="s">
        <v>133</v>
      </c>
      <c r="X2" s="27" t="s">
        <v>392</v>
      </c>
      <c r="Y2" s="27" t="s">
        <v>179</v>
      </c>
      <c r="Z2" s="27" t="s">
        <v>134</v>
      </c>
      <c r="AA2" s="27" t="s">
        <v>135</v>
      </c>
      <c r="AB2" s="27" t="s">
        <v>59</v>
      </c>
      <c r="AC2" s="27" t="s">
        <v>136</v>
      </c>
      <c r="AD2" s="27" t="s">
        <v>137</v>
      </c>
      <c r="AE2" s="27" t="s">
        <v>393</v>
      </c>
      <c r="AF2" s="27" t="s">
        <v>138</v>
      </c>
      <c r="AG2" s="27" t="s">
        <v>139</v>
      </c>
      <c r="AH2" s="27" t="s">
        <v>140</v>
      </c>
      <c r="AI2" s="27" t="s">
        <v>141</v>
      </c>
      <c r="AJ2" s="27" t="s">
        <v>142</v>
      </c>
      <c r="AK2" s="27" t="s">
        <v>143</v>
      </c>
      <c r="AL2" s="27" t="s">
        <v>394</v>
      </c>
      <c r="AM2" s="27" t="s">
        <v>144</v>
      </c>
      <c r="AN2" s="27" t="s">
        <v>400</v>
      </c>
      <c r="AO2" s="27" t="s">
        <v>57</v>
      </c>
      <c r="AP2" s="27" t="s">
        <v>128</v>
      </c>
      <c r="AQ2" s="27" t="s">
        <v>145</v>
      </c>
      <c r="AR2" s="27" t="s">
        <v>146</v>
      </c>
      <c r="AS2" s="27" t="s">
        <v>60</v>
      </c>
      <c r="AT2" s="27" t="s">
        <v>147</v>
      </c>
      <c r="AU2" s="27" t="s">
        <v>148</v>
      </c>
      <c r="AV2" s="27" t="s">
        <v>149</v>
      </c>
      <c r="AW2" s="27" t="s">
        <v>150</v>
      </c>
      <c r="AX2" s="27" t="s">
        <v>151</v>
      </c>
      <c r="AY2" s="27" t="s">
        <v>152</v>
      </c>
      <c r="AZ2" s="27" t="s">
        <v>153</v>
      </c>
      <c r="BA2" s="27" t="s">
        <v>154</v>
      </c>
      <c r="BB2" s="27" t="s">
        <v>155</v>
      </c>
      <c r="BC2" s="27" t="s">
        <v>156</v>
      </c>
      <c r="BD2" s="27" t="s">
        <v>54</v>
      </c>
      <c r="BE2" s="27" t="s">
        <v>53</v>
      </c>
      <c r="BF2" s="27" t="s">
        <v>157</v>
      </c>
      <c r="BG2" s="27" t="s">
        <v>158</v>
      </c>
      <c r="BH2" s="27" t="s">
        <v>159</v>
      </c>
      <c r="BI2" s="27" t="s">
        <v>160</v>
      </c>
      <c r="BJ2" s="27" t="s">
        <v>161</v>
      </c>
      <c r="BK2" s="27" t="s">
        <v>162</v>
      </c>
      <c r="BL2" s="27" t="s">
        <v>163</v>
      </c>
      <c r="BM2" s="27" t="s">
        <v>164</v>
      </c>
      <c r="BN2" s="27" t="s">
        <v>165</v>
      </c>
      <c r="BO2" s="27" t="s">
        <v>395</v>
      </c>
      <c r="BP2" s="27" t="s">
        <v>166</v>
      </c>
      <c r="BQ2" s="27" t="s">
        <v>167</v>
      </c>
      <c r="BR2" s="27" t="s">
        <v>168</v>
      </c>
      <c r="BS2" s="27" t="s">
        <v>61</v>
      </c>
      <c r="BT2" s="27" t="s">
        <v>401</v>
      </c>
      <c r="BU2" s="27" t="s">
        <v>169</v>
      </c>
      <c r="BV2" s="27" t="s">
        <v>170</v>
      </c>
      <c r="BW2" s="27" t="s">
        <v>171</v>
      </c>
      <c r="BX2" s="27" t="s">
        <v>173</v>
      </c>
      <c r="BY2" s="27" t="s">
        <v>174</v>
      </c>
      <c r="BZ2" s="27" t="s">
        <v>402</v>
      </c>
      <c r="CB2" s="27" t="s">
        <v>59</v>
      </c>
      <c r="CC2" s="27" t="s">
        <v>57</v>
      </c>
      <c r="CD2" s="27" t="s">
        <v>60</v>
      </c>
      <c r="CE2" s="27" t="s">
        <v>54</v>
      </c>
      <c r="CF2" s="27" t="s">
        <v>53</v>
      </c>
      <c r="CG2" s="27" t="s">
        <v>61</v>
      </c>
      <c r="CH2" s="27" t="s">
        <v>62</v>
      </c>
      <c r="CI2" s="27" t="s">
        <v>63</v>
      </c>
      <c r="CJ2" s="27" t="s">
        <v>64</v>
      </c>
      <c r="CK2" s="27" t="s">
        <v>66</v>
      </c>
      <c r="CL2" s="27" t="s">
        <v>139</v>
      </c>
      <c r="CM2" s="27" t="s">
        <v>68</v>
      </c>
      <c r="CN2" s="27" t="s">
        <v>317</v>
      </c>
      <c r="CO2" s="27" t="s">
        <v>320</v>
      </c>
      <c r="CP2" s="27" t="s">
        <v>327</v>
      </c>
    </row>
    <row r="3" spans="1:94" x14ac:dyDescent="0.3">
      <c r="A3" s="29" t="s">
        <v>0</v>
      </c>
      <c r="B3" s="27">
        <v>12253.964333</v>
      </c>
      <c r="C3" s="27">
        <v>1.1343460000000001E-3</v>
      </c>
      <c r="D3" s="27">
        <v>8792.0168776999999</v>
      </c>
      <c r="E3" s="27">
        <v>214.28744080999999</v>
      </c>
      <c r="F3" s="27">
        <v>214.27185141000001</v>
      </c>
      <c r="G3" s="27">
        <v>112.26260236</v>
      </c>
      <c r="H3" s="27">
        <v>15599.545504</v>
      </c>
      <c r="I3" s="27">
        <v>21.166430127000002</v>
      </c>
      <c r="J3" s="27">
        <v>159.83017992000001</v>
      </c>
      <c r="K3" s="27">
        <v>1.787568E-4</v>
      </c>
      <c r="L3" s="27">
        <v>150.67056507999999</v>
      </c>
      <c r="M3" s="27">
        <v>13.595929577</v>
      </c>
      <c r="N3" s="67">
        <v>16.128507042999999</v>
      </c>
      <c r="O3" s="67">
        <v>2.5667458435000001</v>
      </c>
      <c r="P3" s="67">
        <v>0.44269276480000003</v>
      </c>
      <c r="R3" s="29" t="s">
        <v>0</v>
      </c>
      <c r="S3" s="27">
        <v>0</v>
      </c>
      <c r="T3" s="27">
        <v>16.174812968785002</v>
      </c>
      <c r="U3" s="27">
        <v>21.2269058069778</v>
      </c>
      <c r="V3" s="27">
        <v>21.2269058069778</v>
      </c>
      <c r="W3" s="27">
        <v>0.115715834710144</v>
      </c>
      <c r="X3" s="27">
        <v>167.49545803900699</v>
      </c>
      <c r="Y3" s="27">
        <v>2.57447630929205</v>
      </c>
      <c r="Z3" s="27">
        <v>379232.443770985</v>
      </c>
      <c r="AA3" s="27">
        <v>1.7922896079674999E-4</v>
      </c>
      <c r="AB3" s="27">
        <v>12287.546117808401</v>
      </c>
      <c r="AC3" s="27">
        <v>9.4671135874353798</v>
      </c>
      <c r="AD3" s="27">
        <v>28598.072414159498</v>
      </c>
      <c r="AE3" s="27">
        <v>9.6929983014580099</v>
      </c>
      <c r="AF3" s="27">
        <v>0</v>
      </c>
      <c r="AG3" s="27">
        <v>151.08696112388</v>
      </c>
      <c r="AH3" s="27">
        <v>151.08696112388</v>
      </c>
      <c r="AI3" s="27">
        <v>0</v>
      </c>
      <c r="AJ3" s="27">
        <v>3.4783272047873299</v>
      </c>
      <c r="AK3" s="27">
        <v>0</v>
      </c>
      <c r="AL3" s="27">
        <v>0</v>
      </c>
      <c r="AM3" s="27">
        <v>13.6364065029196</v>
      </c>
      <c r="AN3" s="27">
        <v>0.44398561710539203</v>
      </c>
      <c r="AO3" s="27">
        <v>1.13798869690305E-3</v>
      </c>
      <c r="AP3" s="27">
        <v>0</v>
      </c>
      <c r="AQ3" s="27">
        <v>7934.4052401836498</v>
      </c>
      <c r="AR3" s="27">
        <v>881.60100141757403</v>
      </c>
      <c r="AS3" s="27">
        <v>8816.0062416012206</v>
      </c>
      <c r="AT3" s="27">
        <v>0</v>
      </c>
      <c r="AU3" s="27">
        <v>35.094236069980198</v>
      </c>
      <c r="AV3" s="27">
        <v>0</v>
      </c>
      <c r="AW3" s="27">
        <v>7180.6083888146304</v>
      </c>
      <c r="AX3" s="27">
        <v>0</v>
      </c>
      <c r="AY3" s="27">
        <v>0</v>
      </c>
      <c r="AZ3" s="27">
        <v>0</v>
      </c>
      <c r="BA3" s="27">
        <v>0</v>
      </c>
      <c r="BB3" s="27">
        <v>12.102910396335901</v>
      </c>
      <c r="BC3" s="27">
        <v>0</v>
      </c>
      <c r="BD3" s="27">
        <v>214.61699108518101</v>
      </c>
      <c r="BE3" s="27">
        <v>214.60136004299</v>
      </c>
      <c r="BF3" s="27">
        <v>1.5631042190953199E-2</v>
      </c>
      <c r="BG3" s="27">
        <v>0</v>
      </c>
      <c r="BH3" s="27">
        <v>0</v>
      </c>
      <c r="BI3" s="27">
        <v>140.96460468812799</v>
      </c>
      <c r="BJ3" s="27">
        <v>0</v>
      </c>
      <c r="BK3" s="27">
        <v>3.0042680621923799</v>
      </c>
      <c r="BL3" s="27">
        <v>0</v>
      </c>
      <c r="BM3" s="27">
        <v>0.59012433274359499</v>
      </c>
      <c r="BN3" s="27">
        <v>7.51067110886975</v>
      </c>
      <c r="BO3" s="27">
        <v>7615.3552692611702</v>
      </c>
      <c r="BP3" s="27">
        <v>0</v>
      </c>
      <c r="BQ3" s="27">
        <v>50.428781454719697</v>
      </c>
      <c r="BR3" s="27">
        <v>0</v>
      </c>
      <c r="BS3" s="27">
        <v>112.47181395283199</v>
      </c>
      <c r="BT3" s="27">
        <v>3394.9051263493998</v>
      </c>
      <c r="BU3" s="27">
        <v>0</v>
      </c>
      <c r="BV3" s="27">
        <v>0</v>
      </c>
      <c r="BW3" s="27">
        <v>131.28274680404701</v>
      </c>
      <c r="BX3" s="27">
        <v>250.706375630727</v>
      </c>
      <c r="BY3" s="27">
        <v>15635.6706202152</v>
      </c>
      <c r="BZ3" s="27">
        <v>64.701899143178906</v>
      </c>
      <c r="CB3" s="24">
        <f t="shared" ref="CB3:CB34" si="0">IF(B3=0,"",(AB3-B3)/B3)</f>
        <v>2.740483315914732E-3</v>
      </c>
      <c r="CC3" s="24">
        <f>IF(C3=0,"",(AO3-C3)/C3)</f>
        <v>3.2112749575966297E-3</v>
      </c>
      <c r="CD3" s="24">
        <f t="shared" ref="CD3:CD34" si="1">IF(D3=0,"",(AS3-D3)/D3)</f>
        <v>2.7285393368690113E-3</v>
      </c>
      <c r="CE3" s="24">
        <f t="shared" ref="CE3:CE34" si="2">IF(E3=0,"",(BD3-E3)/E3)</f>
        <v>1.5378888932329885E-3</v>
      </c>
      <c r="CF3" s="24">
        <f t="shared" ref="CF3:CF34" si="3">IF(F3=0,"",(BE3-F3)/F3)</f>
        <v>1.537806439911157E-3</v>
      </c>
      <c r="CG3" s="24">
        <f t="shared" ref="CG3:CG34" si="4">IF(G3=0,"",(BS3-G3)/G3)</f>
        <v>1.8635911553261386E-3</v>
      </c>
      <c r="CH3" s="24">
        <f t="shared" ref="CH3:CH34" si="5">IF(H3=0,"",(BY3-H3)/H3)</f>
        <v>2.3157800466646374E-3</v>
      </c>
      <c r="CI3" s="24">
        <f t="shared" ref="CI3:CI34" si="6">IF(I3=0,"",(V3-I3)/I3)</f>
        <v>2.8571506680597838E-3</v>
      </c>
      <c r="CJ3" s="24">
        <f t="shared" ref="CJ3:CJ34" si="7">IF(J3=0,"",(X3-J3)/J3)</f>
        <v>4.7958890635321161E-2</v>
      </c>
      <c r="CK3" s="24">
        <f t="shared" ref="CK3:CK34" si="8">IF(K3=0,"",(AA3-K3)/K3)</f>
        <v>2.6413585203471849E-3</v>
      </c>
      <c r="CL3" s="24">
        <f t="shared" ref="CL3:CL34" si="9">IF(L3=0,"",(AH3-L3)/L3)</f>
        <v>2.7636190496725336E-3</v>
      </c>
      <c r="CM3" s="24">
        <f t="shared" ref="CM3:CM34" si="10">IF(M3=0,"",(AM3-M3)/M3)</f>
        <v>2.9771355971183189E-3</v>
      </c>
      <c r="CN3" s="24">
        <f t="shared" ref="CN3:CN34" si="11">IF(N3=0,"",(T3-N3)/N3)</f>
        <v>2.8710608899848626E-3</v>
      </c>
      <c r="CO3" s="24">
        <f t="shared" ref="CO3:CO34" si="12">IF(O3=0,"",(Y3-O3)/O3)</f>
        <v>3.0117768814650597E-3</v>
      </c>
      <c r="CP3" s="24">
        <f t="shared" ref="CP3:CP34" si="13">IF(P3=0,"",(AN3-P3)/P3)</f>
        <v>2.9204279089044653E-3</v>
      </c>
    </row>
    <row r="4" spans="1:94" x14ac:dyDescent="0.3">
      <c r="A4" s="29" t="s">
        <v>2</v>
      </c>
      <c r="B4" s="27">
        <v>10.034335179999999</v>
      </c>
      <c r="C4" s="27"/>
      <c r="D4" s="27">
        <v>8.5853080689999999</v>
      </c>
      <c r="E4" s="27">
        <v>0.24620328699999999</v>
      </c>
      <c r="F4" s="27">
        <v>0.2435155</v>
      </c>
      <c r="G4" s="27">
        <v>8.0250326199999999E-2</v>
      </c>
      <c r="H4" s="27">
        <v>46.777224416000003</v>
      </c>
      <c r="I4" s="27">
        <v>2.59317885E-2</v>
      </c>
      <c r="J4" s="27">
        <v>0.15401549240000001</v>
      </c>
      <c r="K4" s="27">
        <v>3.0819599999999999E-5</v>
      </c>
      <c r="L4" s="27">
        <v>0.125230909</v>
      </c>
      <c r="M4" s="27">
        <v>8.7513047000000004E-3</v>
      </c>
      <c r="N4" s="67">
        <v>9.3439582000000004E-3</v>
      </c>
      <c r="O4" s="67">
        <v>1.9830754000000001E-3</v>
      </c>
      <c r="P4" s="67">
        <v>1.6716243999999999E-3</v>
      </c>
      <c r="R4" s="29" t="s">
        <v>2</v>
      </c>
      <c r="S4" s="27">
        <v>0</v>
      </c>
      <c r="T4" s="27">
        <v>9.3791830318071499E-3</v>
      </c>
      <c r="U4" s="27">
        <v>2.5983723342383299E-2</v>
      </c>
      <c r="V4" s="27">
        <v>2.5983723342383299E-2</v>
      </c>
      <c r="W4" s="27">
        <v>4.7954782982522902E-5</v>
      </c>
      <c r="X4" s="27">
        <v>0.155422837487392</v>
      </c>
      <c r="Y4" s="27">
        <v>1.9902865527450199E-3</v>
      </c>
      <c r="Z4" s="27">
        <v>66.986588162061693</v>
      </c>
      <c r="AA4" s="27">
        <v>3.0842506497572101E-5</v>
      </c>
      <c r="AB4" s="27">
        <v>10.0720588193147</v>
      </c>
      <c r="AC4" s="27">
        <v>4.05189518580003E-2</v>
      </c>
      <c r="AD4" s="27">
        <v>11.0899994684766</v>
      </c>
      <c r="AE4" s="27">
        <v>1.6458178890854599E-2</v>
      </c>
      <c r="AF4" s="27">
        <v>0</v>
      </c>
      <c r="AG4" s="27">
        <v>0.12555262751103699</v>
      </c>
      <c r="AH4" s="27">
        <v>0.12555262751103699</v>
      </c>
      <c r="AI4" s="27">
        <v>0</v>
      </c>
      <c r="AJ4" s="27">
        <v>1.10562587597898E-2</v>
      </c>
      <c r="AK4" s="27">
        <v>0</v>
      </c>
      <c r="AL4" s="27">
        <v>0</v>
      </c>
      <c r="AM4" s="27">
        <v>8.78605284212154E-3</v>
      </c>
      <c r="AN4" s="27">
        <v>1.67372615523735E-3</v>
      </c>
      <c r="AO4" s="27">
        <v>0</v>
      </c>
      <c r="AP4" s="27">
        <v>0</v>
      </c>
      <c r="AQ4" s="27">
        <v>7.7507544547142899</v>
      </c>
      <c r="AR4" s="27">
        <v>0.86120035935338202</v>
      </c>
      <c r="AS4" s="27">
        <v>8.6119548140676798</v>
      </c>
      <c r="AT4" s="27">
        <v>0</v>
      </c>
      <c r="AU4" s="27">
        <v>4.13858675077299E-2</v>
      </c>
      <c r="AV4" s="27">
        <v>0</v>
      </c>
      <c r="AW4" s="27">
        <v>34.084439888225603</v>
      </c>
      <c r="AX4" s="27">
        <v>0</v>
      </c>
      <c r="AY4" s="27">
        <v>0</v>
      </c>
      <c r="AZ4" s="27">
        <v>0</v>
      </c>
      <c r="BA4" s="27">
        <v>0</v>
      </c>
      <c r="BB4" s="27">
        <v>1.3765541758296199E-2</v>
      </c>
      <c r="BC4" s="27">
        <v>0</v>
      </c>
      <c r="BD4" s="27">
        <v>0.24677129361706801</v>
      </c>
      <c r="BE4" s="27">
        <v>0.24408168631536001</v>
      </c>
      <c r="BF4" s="27">
        <v>2.6896073017080302E-3</v>
      </c>
      <c r="BG4" s="27">
        <v>0</v>
      </c>
      <c r="BH4" s="27">
        <v>0</v>
      </c>
      <c r="BI4" s="27">
        <v>0.16032902880889699</v>
      </c>
      <c r="BJ4" s="27">
        <v>0</v>
      </c>
      <c r="BK4" s="27">
        <v>3.4169581728092902E-3</v>
      </c>
      <c r="BL4" s="27">
        <v>0</v>
      </c>
      <c r="BM4" s="27">
        <v>6.7118107111559504E-4</v>
      </c>
      <c r="BN4" s="27">
        <v>8.5424130689991801E-3</v>
      </c>
      <c r="BO4" s="27">
        <v>11.7020110277837</v>
      </c>
      <c r="BP4" s="27">
        <v>0</v>
      </c>
      <c r="BQ4" s="27">
        <v>5.7356563435241897E-2</v>
      </c>
      <c r="BR4" s="27">
        <v>0</v>
      </c>
      <c r="BS4" s="27">
        <v>8.02753661050392E-2</v>
      </c>
      <c r="BT4" s="27">
        <v>25.772550639375599</v>
      </c>
      <c r="BU4" s="27">
        <v>0</v>
      </c>
      <c r="BV4" s="27">
        <v>0</v>
      </c>
      <c r="BW4" s="27">
        <v>0.101337804380142</v>
      </c>
      <c r="BX4" s="27">
        <v>1.2383671597083199</v>
      </c>
      <c r="BY4" s="27">
        <v>46.901789932593701</v>
      </c>
      <c r="BZ4" s="27">
        <v>3.6797301460561899E-2</v>
      </c>
      <c r="CB4" s="24">
        <f t="shared" si="0"/>
        <v>3.7594557724052891E-3</v>
      </c>
      <c r="CC4" s="24" t="str">
        <f t="shared" ref="CC4:CC51" si="14">IF(C4=0,"",(AO4-C4)/C4)</f>
        <v/>
      </c>
      <c r="CD4" s="24">
        <f t="shared" si="1"/>
        <v>3.1037610827148463E-3</v>
      </c>
      <c r="CE4" s="24">
        <f t="shared" si="2"/>
        <v>2.3070635002042745E-3</v>
      </c>
      <c r="CF4" s="24">
        <f t="shared" si="3"/>
        <v>2.3250524724710018E-3</v>
      </c>
      <c r="CG4" s="24">
        <f t="shared" si="4"/>
        <v>3.1202247049808051E-4</v>
      </c>
      <c r="CH4" s="24">
        <f t="shared" si="5"/>
        <v>2.6629522839129983E-3</v>
      </c>
      <c r="CI4" s="24">
        <f t="shared" si="6"/>
        <v>2.0027481862000588E-3</v>
      </c>
      <c r="CJ4" s="24">
        <f t="shared" si="7"/>
        <v>9.1376852124519566E-3</v>
      </c>
      <c r="CK4" s="24">
        <f t="shared" si="8"/>
        <v>7.4324447987976982E-4</v>
      </c>
      <c r="CL4" s="24">
        <f t="shared" si="9"/>
        <v>2.5690024420168436E-3</v>
      </c>
      <c r="CM4" s="24">
        <f t="shared" si="10"/>
        <v>3.9706241883612631E-3</v>
      </c>
      <c r="CN4" s="24">
        <f t="shared" si="11"/>
        <v>3.7697976653137816E-3</v>
      </c>
      <c r="CO4" s="24">
        <f t="shared" si="12"/>
        <v>3.6363482422401994E-3</v>
      </c>
      <c r="CP4" s="24">
        <f t="shared" si="13"/>
        <v>1.2573130886041756E-3</v>
      </c>
    </row>
    <row r="5" spans="1:94" x14ac:dyDescent="0.3">
      <c r="A5" s="29" t="s">
        <v>3</v>
      </c>
      <c r="B5" s="27">
        <v>5327.6284667999998</v>
      </c>
      <c r="C5" s="27">
        <v>5.8624804000000003E-2</v>
      </c>
      <c r="D5" s="27">
        <v>5520.6384983999997</v>
      </c>
      <c r="E5" s="27">
        <v>124.85945544</v>
      </c>
      <c r="F5" s="27">
        <v>124.79003062</v>
      </c>
      <c r="G5" s="27">
        <v>6.8540910200000003</v>
      </c>
      <c r="H5" s="27">
        <v>12538.981689</v>
      </c>
      <c r="I5" s="27">
        <v>25.238739321000001</v>
      </c>
      <c r="J5" s="27">
        <v>95.563436877000001</v>
      </c>
      <c r="K5" s="27">
        <v>7.9607090000000005E-4</v>
      </c>
      <c r="L5" s="27">
        <v>163.08749854999999</v>
      </c>
      <c r="M5" s="27">
        <v>10.08607072</v>
      </c>
      <c r="N5" s="67">
        <v>16.510529511000001</v>
      </c>
      <c r="O5" s="67">
        <v>1.4915002777999999</v>
      </c>
      <c r="P5" s="67">
        <v>0.35474229619999997</v>
      </c>
      <c r="R5" s="29" t="s">
        <v>3</v>
      </c>
      <c r="S5" s="27">
        <v>0</v>
      </c>
      <c r="T5" s="27">
        <v>16.555796605368801</v>
      </c>
      <c r="U5" s="27">
        <v>25.308710212677401</v>
      </c>
      <c r="V5" s="27">
        <v>25.308710212677401</v>
      </c>
      <c r="W5" s="27">
        <v>0.20199419644650801</v>
      </c>
      <c r="X5" s="27">
        <v>135.41787604838501</v>
      </c>
      <c r="Y5" s="27">
        <v>1.49558683745567</v>
      </c>
      <c r="Z5" s="27">
        <v>41203.8114252956</v>
      </c>
      <c r="AA5" s="27">
        <v>8.0004184343656498E-4</v>
      </c>
      <c r="AB5" s="27">
        <v>5341.9748164266402</v>
      </c>
      <c r="AC5" s="27">
        <v>21.739945179522</v>
      </c>
      <c r="AD5" s="27">
        <v>6586.1412773270604</v>
      </c>
      <c r="AE5" s="27">
        <v>26.135691837984201</v>
      </c>
      <c r="AF5" s="27">
        <v>0</v>
      </c>
      <c r="AG5" s="27">
        <v>163.535968557204</v>
      </c>
      <c r="AH5" s="27">
        <v>163.535968557204</v>
      </c>
      <c r="AI5" s="27">
        <v>0</v>
      </c>
      <c r="AJ5" s="27">
        <v>5.6209140756123999</v>
      </c>
      <c r="AK5" s="27">
        <v>0</v>
      </c>
      <c r="AL5" s="27">
        <v>0</v>
      </c>
      <c r="AM5" s="27">
        <v>10.1136275133216</v>
      </c>
      <c r="AN5" s="27">
        <v>0.35581350556313401</v>
      </c>
      <c r="AO5" s="27">
        <v>5.8962843962366999E-2</v>
      </c>
      <c r="AP5" s="27">
        <v>0</v>
      </c>
      <c r="AQ5" s="27">
        <v>4982.1587443498302</v>
      </c>
      <c r="AR5" s="27">
        <v>553.57305614620998</v>
      </c>
      <c r="AS5" s="27">
        <v>5535.7318004960398</v>
      </c>
      <c r="AT5" s="27">
        <v>0</v>
      </c>
      <c r="AU5" s="27">
        <v>26.299549104835201</v>
      </c>
      <c r="AV5" s="27">
        <v>0</v>
      </c>
      <c r="AW5" s="27">
        <v>6950.6252052381797</v>
      </c>
      <c r="AX5" s="27">
        <v>0</v>
      </c>
      <c r="AY5" s="27">
        <v>0</v>
      </c>
      <c r="AZ5" s="27">
        <v>0</v>
      </c>
      <c r="BA5" s="27">
        <v>0</v>
      </c>
      <c r="BB5" s="27">
        <v>7.0567565760015798</v>
      </c>
      <c r="BC5" s="27">
        <v>0</v>
      </c>
      <c r="BD5" s="27">
        <v>125.195917771645</v>
      </c>
      <c r="BE5" s="27">
        <v>125.126136546647</v>
      </c>
      <c r="BF5" s="27">
        <v>6.9781224998208699E-2</v>
      </c>
      <c r="BG5" s="27">
        <v>0</v>
      </c>
      <c r="BH5" s="27">
        <v>0</v>
      </c>
      <c r="BI5" s="27">
        <v>82.191244918070694</v>
      </c>
      <c r="BJ5" s="27">
        <v>0</v>
      </c>
      <c r="BK5" s="27">
        <v>1.75167724763967</v>
      </c>
      <c r="BL5" s="27">
        <v>0</v>
      </c>
      <c r="BM5" s="27">
        <v>0.34408012320529902</v>
      </c>
      <c r="BN5" s="27">
        <v>4.3791962444264403</v>
      </c>
      <c r="BO5" s="27">
        <v>5029.4153101898601</v>
      </c>
      <c r="BP5" s="27">
        <v>0</v>
      </c>
      <c r="BQ5" s="27">
        <v>29.4031814373032</v>
      </c>
      <c r="BR5" s="27">
        <v>0</v>
      </c>
      <c r="BS5" s="27">
        <v>6.8737715634010703</v>
      </c>
      <c r="BT5" s="27">
        <v>3862.5221104607699</v>
      </c>
      <c r="BU5" s="27">
        <v>0</v>
      </c>
      <c r="BV5" s="27">
        <v>0</v>
      </c>
      <c r="BW5" s="27">
        <v>70.1002599718216</v>
      </c>
      <c r="BX5" s="27">
        <v>131.15021575829601</v>
      </c>
      <c r="BY5" s="27">
        <v>12590.696488919</v>
      </c>
      <c r="BZ5" s="27">
        <v>24.638658627206201</v>
      </c>
      <c r="CB5" s="24">
        <f t="shared" si="0"/>
        <v>2.6928209645327296E-3</v>
      </c>
      <c r="CC5" s="24">
        <f t="shared" si="14"/>
        <v>5.7661593609250597E-3</v>
      </c>
      <c r="CD5" s="24">
        <f t="shared" si="1"/>
        <v>2.7339776187871203E-3</v>
      </c>
      <c r="CE5" s="24">
        <f t="shared" si="2"/>
        <v>2.6947284885979559E-3</v>
      </c>
      <c r="CF5" s="24">
        <f t="shared" si="3"/>
        <v>2.6933716177255308E-3</v>
      </c>
      <c r="CG5" s="24">
        <f t="shared" si="4"/>
        <v>2.871357171015517E-3</v>
      </c>
      <c r="CH5" s="24">
        <f t="shared" si="5"/>
        <v>4.1243221500488897E-3</v>
      </c>
      <c r="CI5" s="24">
        <f t="shared" si="6"/>
        <v>2.7723608056437442E-3</v>
      </c>
      <c r="CJ5" s="24">
        <f t="shared" si="7"/>
        <v>0.41704694257367264</v>
      </c>
      <c r="CK5" s="24">
        <f t="shared" si="8"/>
        <v>4.9881781089660881E-3</v>
      </c>
      <c r="CL5" s="24">
        <f t="shared" si="9"/>
        <v>2.7498736027673806E-3</v>
      </c>
      <c r="CM5" s="24">
        <f t="shared" si="10"/>
        <v>2.7321634050171736E-3</v>
      </c>
      <c r="CN5" s="24">
        <f t="shared" si="11"/>
        <v>2.741710636151373E-3</v>
      </c>
      <c r="CO5" s="24">
        <f t="shared" si="12"/>
        <v>2.7398986889213594E-3</v>
      </c>
      <c r="CP5" s="24">
        <f t="shared" si="13"/>
        <v>3.019683230922381E-3</v>
      </c>
    </row>
    <row r="6" spans="1:94" x14ac:dyDescent="0.3">
      <c r="A6" s="29" t="s">
        <v>4</v>
      </c>
      <c r="B6" s="27">
        <v>456.61659509999998</v>
      </c>
      <c r="C6" s="27"/>
      <c r="D6" s="27">
        <v>1877.1847319000001</v>
      </c>
      <c r="E6" s="27">
        <v>4.6862289097999996</v>
      </c>
      <c r="F6" s="27">
        <v>4.6783348854</v>
      </c>
      <c r="G6" s="27">
        <v>99.516691406999996</v>
      </c>
      <c r="H6" s="27">
        <v>7505.2915595000004</v>
      </c>
      <c r="I6" s="27"/>
      <c r="J6" s="27"/>
      <c r="K6" s="27"/>
      <c r="L6" s="27"/>
      <c r="M6" s="27"/>
      <c r="N6" s="67"/>
      <c r="O6" s="67"/>
      <c r="P6" s="67"/>
      <c r="R6" s="29" t="s">
        <v>4</v>
      </c>
      <c r="S6" s="27">
        <v>0</v>
      </c>
      <c r="T6" s="27">
        <v>0</v>
      </c>
      <c r="U6" s="27">
        <v>1.1662851865698101</v>
      </c>
      <c r="V6" s="27">
        <v>1.1662851865698101</v>
      </c>
      <c r="W6" s="27">
        <v>5.4539431886434699E-3</v>
      </c>
      <c r="X6" s="27">
        <v>45.854435018785601</v>
      </c>
      <c r="Y6" s="27">
        <v>0</v>
      </c>
      <c r="Z6" s="27">
        <v>134100.007863662</v>
      </c>
      <c r="AA6" s="27">
        <v>0</v>
      </c>
      <c r="AB6" s="27">
        <v>457.823349106433</v>
      </c>
      <c r="AC6" s="27">
        <v>1.97195581295265</v>
      </c>
      <c r="AD6" s="27">
        <v>4511.9434798014299</v>
      </c>
      <c r="AE6" s="27">
        <v>2.7003853159214199</v>
      </c>
      <c r="AF6" s="27">
        <v>0</v>
      </c>
      <c r="AG6" s="27">
        <v>8.4387264912575795</v>
      </c>
      <c r="AH6" s="27">
        <v>8.4387264912575795</v>
      </c>
      <c r="AI6" s="27">
        <v>0</v>
      </c>
      <c r="AJ6" s="27">
        <v>0.392351557438325</v>
      </c>
      <c r="AK6" s="27">
        <v>0</v>
      </c>
      <c r="AL6" s="27">
        <v>0</v>
      </c>
      <c r="AM6" s="27">
        <v>7.5150699629027304E-2</v>
      </c>
      <c r="AN6" s="27">
        <v>0</v>
      </c>
      <c r="AO6" s="27">
        <v>0</v>
      </c>
      <c r="AP6" s="27">
        <v>0</v>
      </c>
      <c r="AQ6" s="27">
        <v>1693.87187889399</v>
      </c>
      <c r="AR6" s="27">
        <v>188.20770945919801</v>
      </c>
      <c r="AS6" s="27">
        <v>1882.07958835318</v>
      </c>
      <c r="AT6" s="27">
        <v>0</v>
      </c>
      <c r="AU6" s="27">
        <v>7.59917630313132</v>
      </c>
      <c r="AV6" s="27">
        <v>0</v>
      </c>
      <c r="AW6" s="27">
        <v>4434.3345836502904</v>
      </c>
      <c r="AX6" s="27">
        <v>0</v>
      </c>
      <c r="AY6" s="27">
        <v>0</v>
      </c>
      <c r="AZ6" s="27">
        <v>0</v>
      </c>
      <c r="BA6" s="27">
        <v>0</v>
      </c>
      <c r="BB6" s="27">
        <v>0.26456469937223298</v>
      </c>
      <c r="BC6" s="27">
        <v>0</v>
      </c>
      <c r="BD6" s="27">
        <v>4.7038216034755802</v>
      </c>
      <c r="BE6" s="27">
        <v>4.6910988654375902</v>
      </c>
      <c r="BF6" s="27">
        <v>1.27227380379966E-2</v>
      </c>
      <c r="BG6" s="27">
        <v>0</v>
      </c>
      <c r="BH6" s="27">
        <v>0</v>
      </c>
      <c r="BI6" s="27">
        <v>3.0814287323974701</v>
      </c>
      <c r="BJ6" s="27">
        <v>0</v>
      </c>
      <c r="BK6" s="27">
        <v>6.5672158192650806E-2</v>
      </c>
      <c r="BL6" s="27">
        <v>0</v>
      </c>
      <c r="BM6" s="27">
        <v>1.2899825341027399E-2</v>
      </c>
      <c r="BN6" s="27">
        <v>0.164179887520186</v>
      </c>
      <c r="BO6" s="27">
        <v>2839.26619756932</v>
      </c>
      <c r="BP6" s="27">
        <v>0</v>
      </c>
      <c r="BQ6" s="27">
        <v>1.10235356261402</v>
      </c>
      <c r="BR6" s="27">
        <v>0</v>
      </c>
      <c r="BS6" s="27">
        <v>99.775492222694098</v>
      </c>
      <c r="BT6" s="27">
        <v>2195.87797620434</v>
      </c>
      <c r="BU6" s="27">
        <v>0</v>
      </c>
      <c r="BV6" s="27">
        <v>0</v>
      </c>
      <c r="BW6" s="27">
        <v>58.310364327000102</v>
      </c>
      <c r="BX6" s="27">
        <v>100.330404234856</v>
      </c>
      <c r="BY6" s="27">
        <v>7525.5289007313804</v>
      </c>
      <c r="BZ6" s="27">
        <v>50.919896627245897</v>
      </c>
      <c r="CB6" s="24">
        <f t="shared" si="0"/>
        <v>2.6428167950591774E-3</v>
      </c>
      <c r="CC6" s="24" t="str">
        <f t="shared" si="14"/>
        <v/>
      </c>
      <c r="CD6" s="24">
        <f t="shared" si="1"/>
        <v>2.6075518141603494E-3</v>
      </c>
      <c r="CE6" s="24">
        <f t="shared" si="2"/>
        <v>3.7541259751076501E-3</v>
      </c>
      <c r="CF6" s="24">
        <f t="shared" si="3"/>
        <v>2.7283168798846996E-3</v>
      </c>
      <c r="CG6" s="24">
        <f t="shared" si="4"/>
        <v>2.6005769688992844E-3</v>
      </c>
      <c r="CH6" s="24">
        <f t="shared" si="5"/>
        <v>2.6964097358435223E-3</v>
      </c>
      <c r="CI6" s="24" t="str">
        <f t="shared" si="6"/>
        <v/>
      </c>
      <c r="CJ6" s="24" t="str">
        <f t="shared" si="7"/>
        <v/>
      </c>
      <c r="CK6" s="24" t="str">
        <f t="shared" si="8"/>
        <v/>
      </c>
      <c r="CL6" s="24" t="str">
        <f t="shared" si="9"/>
        <v/>
      </c>
      <c r="CM6" s="24" t="str">
        <f t="shared" si="10"/>
        <v/>
      </c>
      <c r="CN6" s="24" t="str">
        <f t="shared" si="11"/>
        <v/>
      </c>
      <c r="CO6" s="24" t="str">
        <f t="shared" si="12"/>
        <v/>
      </c>
      <c r="CP6" s="24" t="str">
        <f t="shared" si="13"/>
        <v/>
      </c>
    </row>
    <row r="7" spans="1:94" x14ac:dyDescent="0.3">
      <c r="A7" s="29" t="s">
        <v>5</v>
      </c>
      <c r="B7" s="27">
        <v>32161.886918</v>
      </c>
      <c r="C7" s="27"/>
      <c r="D7" s="27">
        <v>36645.432583000002</v>
      </c>
      <c r="E7" s="27">
        <v>1498.4008729</v>
      </c>
      <c r="F7" s="27">
        <v>1493.9001235999999</v>
      </c>
      <c r="G7" s="27">
        <v>1.5715454300000001E-2</v>
      </c>
      <c r="H7" s="27">
        <v>83333.914436999999</v>
      </c>
      <c r="I7" s="27">
        <v>210.05156686999999</v>
      </c>
      <c r="J7" s="27">
        <v>312.40262551000001</v>
      </c>
      <c r="K7" s="27">
        <v>0.24529139089999999</v>
      </c>
      <c r="L7" s="27">
        <v>1235.5991908999999</v>
      </c>
      <c r="M7" s="27">
        <v>128.47750141</v>
      </c>
      <c r="N7" s="67">
        <v>115.84818457999999</v>
      </c>
      <c r="O7" s="67">
        <v>30.142409868000001</v>
      </c>
      <c r="P7" s="67">
        <v>5.3283228899999999</v>
      </c>
      <c r="R7" s="29" t="s">
        <v>5</v>
      </c>
      <c r="S7" s="27">
        <v>0</v>
      </c>
      <c r="T7" s="27">
        <v>116.150213313229</v>
      </c>
      <c r="U7" s="27">
        <v>210.71325997948099</v>
      </c>
      <c r="V7" s="27">
        <v>210.71325997948099</v>
      </c>
      <c r="W7" s="27">
        <v>0</v>
      </c>
      <c r="X7" s="27">
        <v>323.841005582577</v>
      </c>
      <c r="Y7" s="27">
        <v>30.2210588510295</v>
      </c>
      <c r="Z7" s="27">
        <v>157748.38898898999</v>
      </c>
      <c r="AA7" s="27">
        <v>0.24596078212375599</v>
      </c>
      <c r="AB7" s="27">
        <v>32247.685601168399</v>
      </c>
      <c r="AC7" s="27">
        <v>408.96447985581</v>
      </c>
      <c r="AD7" s="27">
        <v>34758.790263218201</v>
      </c>
      <c r="AE7" s="27">
        <v>179.24646497035701</v>
      </c>
      <c r="AF7" s="27">
        <v>0</v>
      </c>
      <c r="AG7" s="27">
        <v>1239.1268873378201</v>
      </c>
      <c r="AH7" s="27">
        <v>1239.1268873378201</v>
      </c>
      <c r="AI7" s="27">
        <v>0</v>
      </c>
      <c r="AJ7" s="27">
        <v>117.910462180755</v>
      </c>
      <c r="AK7" s="27">
        <v>1.05895767629022</v>
      </c>
      <c r="AL7" s="27">
        <v>0</v>
      </c>
      <c r="AM7" s="27">
        <v>128.8186865472</v>
      </c>
      <c r="AN7" s="27">
        <v>5.34232879012011</v>
      </c>
      <c r="AO7" s="27">
        <v>0</v>
      </c>
      <c r="AP7" s="27">
        <v>0</v>
      </c>
      <c r="AQ7" s="27">
        <v>33068.873821648704</v>
      </c>
      <c r="AR7" s="27">
        <v>3674.3181304760901</v>
      </c>
      <c r="AS7" s="27">
        <v>36743.191952124798</v>
      </c>
      <c r="AT7" s="27">
        <v>0</v>
      </c>
      <c r="AU7" s="27">
        <v>341.03475569938399</v>
      </c>
      <c r="AV7" s="27">
        <v>0</v>
      </c>
      <c r="AW7" s="27">
        <v>51192.6707965475</v>
      </c>
      <c r="AX7" s="27">
        <v>0</v>
      </c>
      <c r="AY7" s="27">
        <v>0</v>
      </c>
      <c r="AZ7" s="27">
        <v>0</v>
      </c>
      <c r="BA7" s="27">
        <v>0</v>
      </c>
      <c r="BB7" s="27">
        <v>84.482018295926196</v>
      </c>
      <c r="BC7" s="27">
        <v>0</v>
      </c>
      <c r="BD7" s="27">
        <v>1502.49521762211</v>
      </c>
      <c r="BE7" s="27">
        <v>1497.9827714507101</v>
      </c>
      <c r="BF7" s="27">
        <v>4.5124461713983397</v>
      </c>
      <c r="BG7" s="27">
        <v>0</v>
      </c>
      <c r="BH7" s="27">
        <v>0</v>
      </c>
      <c r="BI7" s="27">
        <v>983.97569680285699</v>
      </c>
      <c r="BJ7" s="27">
        <v>0</v>
      </c>
      <c r="BK7" s="27">
        <v>20.9707179223421</v>
      </c>
      <c r="BL7" s="27">
        <v>0</v>
      </c>
      <c r="BM7" s="27">
        <v>4.1192401493509996</v>
      </c>
      <c r="BN7" s="27">
        <v>52.426768797389798</v>
      </c>
      <c r="BO7" s="27">
        <v>27173.401204255399</v>
      </c>
      <c r="BP7" s="27">
        <v>0</v>
      </c>
      <c r="BQ7" s="27">
        <v>352.00832948284898</v>
      </c>
      <c r="BR7" s="27">
        <v>0</v>
      </c>
      <c r="BS7" s="27">
        <v>1.5758891956987799E-2</v>
      </c>
      <c r="BT7" s="27">
        <v>33890.0910389239</v>
      </c>
      <c r="BU7" s="27">
        <v>0</v>
      </c>
      <c r="BV7" s="27">
        <v>0</v>
      </c>
      <c r="BW7" s="27">
        <v>1408.50798694733</v>
      </c>
      <c r="BX7" s="27">
        <v>690.52106976837104</v>
      </c>
      <c r="BY7" s="27">
        <v>83561.876410026598</v>
      </c>
      <c r="BZ7" s="27">
        <v>298.28525051803399</v>
      </c>
      <c r="CB7" s="24">
        <f t="shared" si="0"/>
        <v>2.6677129792524847E-3</v>
      </c>
      <c r="CC7" s="24" t="str">
        <f t="shared" si="14"/>
        <v/>
      </c>
      <c r="CD7" s="24">
        <f t="shared" si="1"/>
        <v>2.6677095134128039E-3</v>
      </c>
      <c r="CE7" s="24">
        <f t="shared" si="2"/>
        <v>2.7324761992335387E-3</v>
      </c>
      <c r="CF7" s="24">
        <f t="shared" si="3"/>
        <v>2.7328787153934912E-3</v>
      </c>
      <c r="CG7" s="24">
        <f t="shared" si="4"/>
        <v>2.7640089913148632E-3</v>
      </c>
      <c r="CH7" s="24">
        <f t="shared" si="5"/>
        <v>2.7355246008386731E-3</v>
      </c>
      <c r="CI7" s="24">
        <f t="shared" si="6"/>
        <v>3.1501460300485452E-3</v>
      </c>
      <c r="CJ7" s="24">
        <f t="shared" si="7"/>
        <v>3.6614225165053381E-2</v>
      </c>
      <c r="CK7" s="24">
        <f t="shared" si="8"/>
        <v>2.7289633822856077E-3</v>
      </c>
      <c r="CL7" s="24">
        <f t="shared" si="9"/>
        <v>2.8550491646491161E-3</v>
      </c>
      <c r="CM7" s="24">
        <f t="shared" si="10"/>
        <v>2.6556022140499383E-3</v>
      </c>
      <c r="CN7" s="24">
        <f t="shared" si="11"/>
        <v>2.6071080381966584E-3</v>
      </c>
      <c r="CO7" s="24">
        <f t="shared" si="12"/>
        <v>2.6092466851164032E-3</v>
      </c>
      <c r="CP7" s="24">
        <f t="shared" si="13"/>
        <v>2.6285757093279399E-3</v>
      </c>
    </row>
    <row r="8" spans="1:94" x14ac:dyDescent="0.3">
      <c r="A8" s="29" t="s">
        <v>6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67"/>
      <c r="O8" s="67"/>
      <c r="P8" s="67"/>
      <c r="CB8" s="24" t="str">
        <f t="shared" si="0"/>
        <v/>
      </c>
      <c r="CC8" s="24" t="str">
        <f t="shared" si="14"/>
        <v/>
      </c>
      <c r="CD8" s="24" t="str">
        <f t="shared" si="1"/>
        <v/>
      </c>
      <c r="CE8" s="24" t="str">
        <f t="shared" si="2"/>
        <v/>
      </c>
      <c r="CF8" s="24" t="str">
        <f t="shared" si="3"/>
        <v/>
      </c>
      <c r="CG8" s="24" t="str">
        <f t="shared" si="4"/>
        <v/>
      </c>
      <c r="CH8" s="24" t="str">
        <f t="shared" si="5"/>
        <v/>
      </c>
      <c r="CI8" s="24" t="str">
        <f t="shared" si="6"/>
        <v/>
      </c>
      <c r="CJ8" s="24" t="str">
        <f t="shared" si="7"/>
        <v/>
      </c>
      <c r="CK8" s="24" t="str">
        <f t="shared" si="8"/>
        <v/>
      </c>
      <c r="CL8" s="24" t="str">
        <f t="shared" si="9"/>
        <v/>
      </c>
      <c r="CM8" s="24" t="str">
        <f t="shared" si="10"/>
        <v/>
      </c>
      <c r="CN8" s="24" t="str">
        <f t="shared" si="11"/>
        <v/>
      </c>
      <c r="CO8" s="24" t="str">
        <f t="shared" si="12"/>
        <v/>
      </c>
      <c r="CP8" s="24" t="str">
        <f t="shared" si="13"/>
        <v/>
      </c>
    </row>
    <row r="9" spans="1:94" x14ac:dyDescent="0.3">
      <c r="A9" s="29" t="s">
        <v>7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67"/>
      <c r="O9" s="67"/>
      <c r="P9" s="67"/>
      <c r="CB9" s="24" t="str">
        <f t="shared" si="0"/>
        <v/>
      </c>
      <c r="CC9" s="24" t="str">
        <f t="shared" si="14"/>
        <v/>
      </c>
      <c r="CD9" s="24" t="str">
        <f t="shared" si="1"/>
        <v/>
      </c>
      <c r="CE9" s="24" t="str">
        <f t="shared" si="2"/>
        <v/>
      </c>
      <c r="CF9" s="24" t="str">
        <f t="shared" si="3"/>
        <v/>
      </c>
      <c r="CG9" s="24" t="str">
        <f t="shared" si="4"/>
        <v/>
      </c>
      <c r="CH9" s="24" t="str">
        <f t="shared" si="5"/>
        <v/>
      </c>
      <c r="CI9" s="24" t="str">
        <f t="shared" si="6"/>
        <v/>
      </c>
      <c r="CJ9" s="24" t="str">
        <f t="shared" si="7"/>
        <v/>
      </c>
      <c r="CK9" s="24" t="str">
        <f t="shared" si="8"/>
        <v/>
      </c>
      <c r="CL9" s="24" t="str">
        <f t="shared" si="9"/>
        <v/>
      </c>
      <c r="CM9" s="24" t="str">
        <f t="shared" si="10"/>
        <v/>
      </c>
      <c r="CN9" s="24" t="str">
        <f t="shared" si="11"/>
        <v/>
      </c>
      <c r="CO9" s="24" t="str">
        <f t="shared" si="12"/>
        <v/>
      </c>
      <c r="CP9" s="24" t="str">
        <f t="shared" si="13"/>
        <v/>
      </c>
    </row>
    <row r="10" spans="1:94" x14ac:dyDescent="0.3">
      <c r="A10" s="29" t="s">
        <v>8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67"/>
      <c r="O10" s="67"/>
      <c r="P10" s="67"/>
      <c r="CB10" s="24" t="str">
        <f t="shared" si="0"/>
        <v/>
      </c>
      <c r="CC10" s="24" t="str">
        <f t="shared" si="14"/>
        <v/>
      </c>
      <c r="CD10" s="24" t="str">
        <f t="shared" si="1"/>
        <v/>
      </c>
      <c r="CE10" s="24" t="str">
        <f t="shared" si="2"/>
        <v/>
      </c>
      <c r="CF10" s="24" t="str">
        <f t="shared" si="3"/>
        <v/>
      </c>
      <c r="CG10" s="24" t="str">
        <f t="shared" si="4"/>
        <v/>
      </c>
      <c r="CH10" s="24" t="str">
        <f t="shared" si="5"/>
        <v/>
      </c>
      <c r="CI10" s="24" t="str">
        <f t="shared" si="6"/>
        <v/>
      </c>
      <c r="CJ10" s="24" t="str">
        <f t="shared" si="7"/>
        <v/>
      </c>
      <c r="CK10" s="24" t="str">
        <f t="shared" si="8"/>
        <v/>
      </c>
      <c r="CL10" s="24" t="str">
        <f t="shared" si="9"/>
        <v/>
      </c>
      <c r="CM10" s="24" t="str">
        <f t="shared" si="10"/>
        <v/>
      </c>
      <c r="CN10" s="24" t="str">
        <f t="shared" si="11"/>
        <v/>
      </c>
      <c r="CO10" s="24" t="str">
        <f t="shared" si="12"/>
        <v/>
      </c>
      <c r="CP10" s="24" t="str">
        <f t="shared" si="13"/>
        <v/>
      </c>
    </row>
    <row r="11" spans="1:94" x14ac:dyDescent="0.3">
      <c r="A11" s="29" t="s">
        <v>9</v>
      </c>
      <c r="B11" s="27">
        <v>32.318839158999999</v>
      </c>
      <c r="C11" s="27"/>
      <c r="D11" s="27">
        <v>19.657380408000002</v>
      </c>
      <c r="E11" s="27">
        <v>0.42525194900000002</v>
      </c>
      <c r="F11" s="27">
        <v>0.42525194900000002</v>
      </c>
      <c r="G11" s="27">
        <v>15.545303841999999</v>
      </c>
      <c r="H11" s="27">
        <v>916.02530680999996</v>
      </c>
      <c r="I11" s="27">
        <v>2.87359851E-2</v>
      </c>
      <c r="J11" s="27">
        <v>10.760457174000001</v>
      </c>
      <c r="K11" s="27"/>
      <c r="L11" s="27">
        <v>1.1438123502999999</v>
      </c>
      <c r="M11" s="27">
        <v>2.4719311000000001E-2</v>
      </c>
      <c r="N11" s="67">
        <v>2.46579447E-2</v>
      </c>
      <c r="O11" s="67">
        <v>5.1015267000000001E-3</v>
      </c>
      <c r="P11" s="67">
        <v>8.0117459999999997E-4</v>
      </c>
      <c r="R11" s="29" t="s">
        <v>9</v>
      </c>
      <c r="S11" s="27">
        <v>0</v>
      </c>
      <c r="T11" s="27">
        <v>2.46931995565931E-2</v>
      </c>
      <c r="U11" s="27">
        <v>2.8778196115544202E-2</v>
      </c>
      <c r="V11" s="27">
        <v>2.8778196115544202E-2</v>
      </c>
      <c r="W11" s="27">
        <v>8.8947898948395405E-5</v>
      </c>
      <c r="X11" s="27">
        <v>10.7811425225668</v>
      </c>
      <c r="Y11" s="27">
        <v>5.1085208245612397E-3</v>
      </c>
      <c r="Z11" s="27">
        <v>254.45438513804999</v>
      </c>
      <c r="AA11" s="27">
        <v>0</v>
      </c>
      <c r="AB11" s="27">
        <v>32.365515915717303</v>
      </c>
      <c r="AC11" s="27">
        <v>2.0060112775985002</v>
      </c>
      <c r="AD11" s="27">
        <v>64.417295247834801</v>
      </c>
      <c r="AE11" s="27">
        <v>4.0696872325015097</v>
      </c>
      <c r="AF11" s="27">
        <v>0</v>
      </c>
      <c r="AG11" s="27">
        <v>1.14662510401472</v>
      </c>
      <c r="AH11" s="27">
        <v>1.14662510401472</v>
      </c>
      <c r="AI11" s="27">
        <v>0</v>
      </c>
      <c r="AJ11" s="27">
        <v>8.6983887453804504E-2</v>
      </c>
      <c r="AK11" s="27">
        <v>0</v>
      </c>
      <c r="AL11" s="27">
        <v>0</v>
      </c>
      <c r="AM11" s="27">
        <v>2.47547449663078E-2</v>
      </c>
      <c r="AN11" s="27">
        <v>8.0219255365035903E-4</v>
      </c>
      <c r="AO11" s="27">
        <v>0</v>
      </c>
      <c r="AP11" s="27">
        <v>0</v>
      </c>
      <c r="AQ11" s="27">
        <v>17.7152089066728</v>
      </c>
      <c r="AR11" s="27">
        <v>1.9683568725232401</v>
      </c>
      <c r="AS11" s="27">
        <v>19.683565779196002</v>
      </c>
      <c r="AT11" s="27">
        <v>0</v>
      </c>
      <c r="AU11" s="27">
        <v>4.2792551294939702</v>
      </c>
      <c r="AV11" s="27">
        <v>0</v>
      </c>
      <c r="AW11" s="27">
        <v>655.34167588683704</v>
      </c>
      <c r="AX11" s="27">
        <v>0</v>
      </c>
      <c r="AY11" s="27">
        <v>0</v>
      </c>
      <c r="AZ11" s="27">
        <v>0</v>
      </c>
      <c r="BA11" s="27">
        <v>0</v>
      </c>
      <c r="BB11" s="27">
        <v>2.3987841950649399E-2</v>
      </c>
      <c r="BC11" s="27">
        <v>0</v>
      </c>
      <c r="BD11" s="27">
        <v>0.42533831876629302</v>
      </c>
      <c r="BE11" s="27">
        <v>0.42533831876629302</v>
      </c>
      <c r="BF11" s="27">
        <v>0</v>
      </c>
      <c r="BG11" s="27">
        <v>0</v>
      </c>
      <c r="BH11" s="27">
        <v>0</v>
      </c>
      <c r="BI11" s="27">
        <v>0.27939088928939498</v>
      </c>
      <c r="BJ11" s="27">
        <v>0</v>
      </c>
      <c r="BK11" s="27">
        <v>5.9544045591582804E-3</v>
      </c>
      <c r="BL11" s="27">
        <v>0</v>
      </c>
      <c r="BM11" s="27">
        <v>1.1696180051478E-3</v>
      </c>
      <c r="BN11" s="27">
        <v>1.48861633514663E-2</v>
      </c>
      <c r="BO11" s="27">
        <v>167.777571481503</v>
      </c>
      <c r="BP11" s="27">
        <v>0</v>
      </c>
      <c r="BQ11" s="27">
        <v>9.9949401610476593E-2</v>
      </c>
      <c r="BR11" s="27">
        <v>0</v>
      </c>
      <c r="BS11" s="27">
        <v>15.5868027553365</v>
      </c>
      <c r="BT11" s="27">
        <v>368.03465242660002</v>
      </c>
      <c r="BU11" s="27">
        <v>0</v>
      </c>
      <c r="BV11" s="27">
        <v>0</v>
      </c>
      <c r="BW11" s="27">
        <v>18.903547673354101</v>
      </c>
      <c r="BX11" s="27">
        <v>44.962073748328997</v>
      </c>
      <c r="BY11" s="27">
        <v>918.38504924574295</v>
      </c>
      <c r="BZ11" s="27">
        <v>14.065458025703601</v>
      </c>
      <c r="CB11" s="24">
        <f t="shared" si="0"/>
        <v>1.4442584551897595E-3</v>
      </c>
      <c r="CC11" s="24" t="str">
        <f t="shared" si="14"/>
        <v/>
      </c>
      <c r="CD11" s="24">
        <f t="shared" si="1"/>
        <v>1.3320885414286102E-3</v>
      </c>
      <c r="CE11" s="24">
        <f t="shared" si="2"/>
        <v>2.0310257600489933E-4</v>
      </c>
      <c r="CF11" s="24">
        <f t="shared" si="3"/>
        <v>2.0310257600489933E-4</v>
      </c>
      <c r="CG11" s="24">
        <f t="shared" si="4"/>
        <v>2.6695466205285423E-3</v>
      </c>
      <c r="CH11" s="24">
        <f t="shared" si="5"/>
        <v>2.576066859943685E-3</v>
      </c>
      <c r="CI11" s="24">
        <f t="shared" si="6"/>
        <v>1.4689253003615204E-3</v>
      </c>
      <c r="CJ11" s="24">
        <f t="shared" si="7"/>
        <v>1.9223484869007128E-3</v>
      </c>
      <c r="CK11" s="24" t="str">
        <f t="shared" si="8"/>
        <v/>
      </c>
      <c r="CL11" s="24">
        <f t="shared" si="9"/>
        <v>2.459104165103896E-3</v>
      </c>
      <c r="CM11" s="24">
        <f t="shared" si="10"/>
        <v>1.4334528299675929E-3</v>
      </c>
      <c r="CN11" s="24">
        <f t="shared" si="11"/>
        <v>1.4297564951997179E-3</v>
      </c>
      <c r="CO11" s="24">
        <f t="shared" si="12"/>
        <v>1.3709865639318411E-3</v>
      </c>
      <c r="CP11" s="24">
        <f t="shared" si="13"/>
        <v>1.2705765389455187E-3</v>
      </c>
    </row>
    <row r="12" spans="1:94" x14ac:dyDescent="0.3">
      <c r="A12" s="29" t="s">
        <v>10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67"/>
      <c r="O12" s="67"/>
      <c r="P12" s="67"/>
      <c r="R12" s="29"/>
      <c r="CB12" s="24" t="str">
        <f t="shared" si="0"/>
        <v/>
      </c>
      <c r="CC12" s="24" t="str">
        <f t="shared" si="14"/>
        <v/>
      </c>
      <c r="CD12" s="24" t="str">
        <f t="shared" si="1"/>
        <v/>
      </c>
      <c r="CE12" s="24" t="str">
        <f t="shared" si="2"/>
        <v/>
      </c>
      <c r="CF12" s="24" t="str">
        <f t="shared" si="3"/>
        <v/>
      </c>
      <c r="CG12" s="24" t="str">
        <f t="shared" si="4"/>
        <v/>
      </c>
      <c r="CH12" s="24" t="str">
        <f t="shared" si="5"/>
        <v/>
      </c>
      <c r="CI12" s="24" t="str">
        <f t="shared" si="6"/>
        <v/>
      </c>
      <c r="CJ12" s="24" t="str">
        <f t="shared" si="7"/>
        <v/>
      </c>
      <c r="CK12" s="24" t="str">
        <f t="shared" si="8"/>
        <v/>
      </c>
      <c r="CL12" s="24" t="str">
        <f t="shared" si="9"/>
        <v/>
      </c>
      <c r="CM12" s="24" t="str">
        <f t="shared" si="10"/>
        <v/>
      </c>
      <c r="CN12" s="24" t="str">
        <f t="shared" si="11"/>
        <v/>
      </c>
      <c r="CO12" s="24" t="str">
        <f t="shared" si="12"/>
        <v/>
      </c>
      <c r="CP12" s="24" t="str">
        <f t="shared" si="13"/>
        <v/>
      </c>
    </row>
    <row r="13" spans="1:94" x14ac:dyDescent="0.3">
      <c r="A13" s="29" t="s">
        <v>12</v>
      </c>
      <c r="B13" s="27">
        <v>23.233089588999999</v>
      </c>
      <c r="C13" s="27"/>
      <c r="D13" s="27">
        <v>11.742836274</v>
      </c>
      <c r="E13" s="27">
        <v>0.28689933499999998</v>
      </c>
      <c r="F13" s="27">
        <v>0.28629828299999999</v>
      </c>
      <c r="G13" s="27">
        <v>0.86341645109999998</v>
      </c>
      <c r="H13" s="27">
        <v>513.87177544999997</v>
      </c>
      <c r="I13" s="27">
        <v>2.5089712E-2</v>
      </c>
      <c r="J13" s="27">
        <v>5.7094533999000001</v>
      </c>
      <c r="K13" s="27">
        <v>6.8920000000000003E-6</v>
      </c>
      <c r="L13" s="27">
        <v>2.4165613050000001</v>
      </c>
      <c r="M13" s="27">
        <v>1.3896003299999999E-2</v>
      </c>
      <c r="N13" s="67">
        <v>1.6694898999999999E-2</v>
      </c>
      <c r="O13" s="67">
        <v>2.6653369999999998E-3</v>
      </c>
      <c r="P13" s="67">
        <v>7.5840550000000004E-4</v>
      </c>
      <c r="R13" t="s">
        <v>12</v>
      </c>
      <c r="S13" s="27">
        <v>0</v>
      </c>
      <c r="T13" s="27">
        <v>1.6745251204098401E-2</v>
      </c>
      <c r="U13" s="27">
        <v>2.5162977590767001E-2</v>
      </c>
      <c r="V13" s="27">
        <v>2.5162977590767001E-2</v>
      </c>
      <c r="W13" s="27">
        <v>1.20927800062831E-4</v>
      </c>
      <c r="X13" s="27">
        <v>5.7119276890314401</v>
      </c>
      <c r="Y13" s="27">
        <v>2.6732916981651901E-3</v>
      </c>
      <c r="Z13" s="27">
        <v>223.88035431846899</v>
      </c>
      <c r="AA13" s="27">
        <v>6.9082739771931899E-6</v>
      </c>
      <c r="AB13" s="27">
        <v>23.1788462110813</v>
      </c>
      <c r="AC13" s="27">
        <v>5.03304451996559</v>
      </c>
      <c r="AD13" s="27">
        <v>54.797260218919199</v>
      </c>
      <c r="AE13" s="27">
        <v>10.204881511040201</v>
      </c>
      <c r="AF13" s="27">
        <v>0</v>
      </c>
      <c r="AG13" s="27">
        <v>2.39605596724373</v>
      </c>
      <c r="AH13" s="27">
        <v>2.39605596724373</v>
      </c>
      <c r="AI13" s="27">
        <v>0</v>
      </c>
      <c r="AJ13" s="27">
        <v>5.5949924281155299E-2</v>
      </c>
      <c r="AK13" s="27">
        <v>0</v>
      </c>
      <c r="AL13" s="27">
        <v>0</v>
      </c>
      <c r="AM13" s="27">
        <v>1.3937716355098301E-2</v>
      </c>
      <c r="AN13" s="27">
        <v>7.6048239722878897E-4</v>
      </c>
      <c r="AO13" s="27">
        <v>0</v>
      </c>
      <c r="AP13" s="27">
        <v>0</v>
      </c>
      <c r="AQ13" s="27">
        <v>10.5789503794705</v>
      </c>
      <c r="AR13" s="27">
        <v>1.1754413311507499</v>
      </c>
      <c r="AS13" s="27">
        <v>11.754391710621301</v>
      </c>
      <c r="AT13" s="27">
        <v>0</v>
      </c>
      <c r="AU13" s="27">
        <v>2.8825030164905701</v>
      </c>
      <c r="AV13" s="27">
        <v>0</v>
      </c>
      <c r="AW13" s="27">
        <v>342.50197233089199</v>
      </c>
      <c r="AX13" s="27">
        <v>0</v>
      </c>
      <c r="AY13" s="27">
        <v>0</v>
      </c>
      <c r="AZ13" s="27">
        <v>0</v>
      </c>
      <c r="BA13" s="27">
        <v>0</v>
      </c>
      <c r="BB13" s="27">
        <v>1.6194916141690999E-2</v>
      </c>
      <c r="BC13" s="27">
        <v>0</v>
      </c>
      <c r="BD13" s="27">
        <v>0.28776268820582301</v>
      </c>
      <c r="BE13" s="27">
        <v>0.28716022773745098</v>
      </c>
      <c r="BF13" s="27">
        <v>6.0246046837193897E-4</v>
      </c>
      <c r="BG13" s="27">
        <v>0</v>
      </c>
      <c r="BH13" s="27">
        <v>0</v>
      </c>
      <c r="BI13" s="27">
        <v>0.18862564967454201</v>
      </c>
      <c r="BJ13" s="27">
        <v>0</v>
      </c>
      <c r="BK13" s="27">
        <v>4.0200284396236796E-3</v>
      </c>
      <c r="BL13" s="27">
        <v>0</v>
      </c>
      <c r="BM13" s="27">
        <v>7.8964786675264696E-4</v>
      </c>
      <c r="BN13" s="27">
        <v>1.00501220809427E-2</v>
      </c>
      <c r="BO13" s="27">
        <v>103.19291396960899</v>
      </c>
      <c r="BP13" s="27">
        <v>0</v>
      </c>
      <c r="BQ13" s="27">
        <v>6.7479863533898801E-2</v>
      </c>
      <c r="BR13" s="27">
        <v>0</v>
      </c>
      <c r="BS13" s="27">
        <v>0.866009310118666</v>
      </c>
      <c r="BT13" s="27">
        <v>165.97796859229899</v>
      </c>
      <c r="BU13" s="27">
        <v>0</v>
      </c>
      <c r="BV13" s="27">
        <v>0</v>
      </c>
      <c r="BW13" s="27">
        <v>9.3528214069476991</v>
      </c>
      <c r="BX13" s="27">
        <v>25.175244746374702</v>
      </c>
      <c r="BY13" s="27">
        <v>509.54942784547598</v>
      </c>
      <c r="BZ13" s="27">
        <v>4.7082579790974002</v>
      </c>
      <c r="CB13" s="24">
        <f t="shared" si="0"/>
        <v>-2.3347466427530504E-3</v>
      </c>
      <c r="CC13" s="24" t="str">
        <f t="shared" si="14"/>
        <v/>
      </c>
      <c r="CD13" s="24">
        <f t="shared" si="1"/>
        <v>9.8404136374493321E-4</v>
      </c>
      <c r="CE13" s="24">
        <f t="shared" si="2"/>
        <v>3.0092548169309507E-3</v>
      </c>
      <c r="CF13" s="24">
        <f t="shared" si="3"/>
        <v>3.0106528352843547E-3</v>
      </c>
      <c r="CG13" s="24">
        <f t="shared" si="4"/>
        <v>3.0030224874250328E-3</v>
      </c>
      <c r="CH13" s="24">
        <f t="shared" si="5"/>
        <v>-8.4113349108129107E-3</v>
      </c>
      <c r="CI13" s="24">
        <f t="shared" si="6"/>
        <v>2.9201447496488096E-3</v>
      </c>
      <c r="CJ13" s="24">
        <f t="shared" si="7"/>
        <v>4.3336707704512049E-4</v>
      </c>
      <c r="CK13" s="24">
        <f t="shared" si="8"/>
        <v>2.3612851412057002E-3</v>
      </c>
      <c r="CL13" s="24">
        <f t="shared" si="9"/>
        <v>-8.4853372905720915E-3</v>
      </c>
      <c r="CM13" s="24">
        <f t="shared" si="10"/>
        <v>3.0018023310559691E-3</v>
      </c>
      <c r="CN13" s="24">
        <f t="shared" si="11"/>
        <v>3.0160232834233625E-3</v>
      </c>
      <c r="CO13" s="24">
        <f t="shared" si="12"/>
        <v>2.9844999582380309E-3</v>
      </c>
      <c r="CP13" s="24">
        <f t="shared" si="13"/>
        <v>2.7385049670511762E-3</v>
      </c>
    </row>
    <row r="14" spans="1:94" x14ac:dyDescent="0.3">
      <c r="A14" s="29" t="s">
        <v>13</v>
      </c>
      <c r="B14" s="27">
        <v>35507.929124000002</v>
      </c>
      <c r="C14" s="27"/>
      <c r="D14" s="27">
        <v>23478.279364000002</v>
      </c>
      <c r="E14" s="27">
        <v>492.97733032999997</v>
      </c>
      <c r="F14" s="27">
        <v>492.84908849999999</v>
      </c>
      <c r="G14" s="27">
        <v>202.94366303999999</v>
      </c>
      <c r="H14" s="27">
        <v>117342.08401000001</v>
      </c>
      <c r="I14" s="27">
        <v>30.023086265</v>
      </c>
      <c r="J14" s="27">
        <v>137.20998545</v>
      </c>
      <c r="K14" s="27">
        <v>1.4704663E-3</v>
      </c>
      <c r="L14" s="27">
        <v>224.42389824</v>
      </c>
      <c r="M14" s="27">
        <v>28.908952279000001</v>
      </c>
      <c r="N14" s="67">
        <v>26.704569187000001</v>
      </c>
      <c r="O14" s="67">
        <v>6.1724235304999997</v>
      </c>
      <c r="P14" s="67">
        <v>1.0093019636</v>
      </c>
      <c r="R14" s="29" t="s">
        <v>13</v>
      </c>
      <c r="S14" s="27">
        <v>0</v>
      </c>
      <c r="T14" s="27">
        <v>26.777850203065999</v>
      </c>
      <c r="U14" s="27">
        <v>30.105339439726901</v>
      </c>
      <c r="V14" s="27">
        <v>30.105339439726901</v>
      </c>
      <c r="W14" s="27">
        <v>5.0205793585165102E-2</v>
      </c>
      <c r="X14" s="27">
        <v>574.86863560246502</v>
      </c>
      <c r="Y14" s="27">
        <v>6.1893332596208301</v>
      </c>
      <c r="Z14" s="27">
        <v>334627.546043346</v>
      </c>
      <c r="AA14" s="27">
        <v>1.4745598434497799E-3</v>
      </c>
      <c r="AB14" s="27">
        <v>35605.161746166399</v>
      </c>
      <c r="AC14" s="27">
        <v>16.158057998104901</v>
      </c>
      <c r="AD14" s="27">
        <v>53688.402704371903</v>
      </c>
      <c r="AE14" s="27">
        <v>25.724183191753301</v>
      </c>
      <c r="AF14" s="27">
        <v>0</v>
      </c>
      <c r="AG14" s="27">
        <v>225.03312332478299</v>
      </c>
      <c r="AH14" s="27">
        <v>225.03312332478299</v>
      </c>
      <c r="AI14" s="27">
        <v>0</v>
      </c>
      <c r="AJ14" s="27">
        <v>2.3200466580476098</v>
      </c>
      <c r="AK14" s="27">
        <v>0</v>
      </c>
      <c r="AL14" s="27">
        <v>0</v>
      </c>
      <c r="AM14" s="27">
        <v>28.988241364323599</v>
      </c>
      <c r="AN14" s="27">
        <v>1.0120679888428401</v>
      </c>
      <c r="AO14" s="27">
        <v>0</v>
      </c>
      <c r="AP14" s="27">
        <v>0</v>
      </c>
      <c r="AQ14" s="27">
        <v>21188.3421356658</v>
      </c>
      <c r="AR14" s="27">
        <v>2354.2569799760699</v>
      </c>
      <c r="AS14" s="27">
        <v>23542.5991156419</v>
      </c>
      <c r="AT14" s="27">
        <v>0</v>
      </c>
      <c r="AU14" s="27">
        <v>36.8900156916946</v>
      </c>
      <c r="AV14" s="27">
        <v>0</v>
      </c>
      <c r="AW14" s="27">
        <v>71292.649913000801</v>
      </c>
      <c r="AX14" s="27">
        <v>0</v>
      </c>
      <c r="AY14" s="27">
        <v>0</v>
      </c>
      <c r="AZ14" s="27">
        <v>0</v>
      </c>
      <c r="BA14" s="27">
        <v>0</v>
      </c>
      <c r="BB14" s="27">
        <v>27.872890500834899</v>
      </c>
      <c r="BC14" s="27">
        <v>0</v>
      </c>
      <c r="BD14" s="27">
        <v>494.35246917508601</v>
      </c>
      <c r="BE14" s="27">
        <v>494.223874247921</v>
      </c>
      <c r="BF14" s="27">
        <v>0.1285949271648</v>
      </c>
      <c r="BG14" s="27">
        <v>0</v>
      </c>
      <c r="BH14" s="27">
        <v>0</v>
      </c>
      <c r="BI14" s="27">
        <v>324.63934330924798</v>
      </c>
      <c r="BJ14" s="27">
        <v>0</v>
      </c>
      <c r="BK14" s="27">
        <v>6.9187355267117603</v>
      </c>
      <c r="BL14" s="27">
        <v>0</v>
      </c>
      <c r="BM14" s="27">
        <v>1.35904570710494</v>
      </c>
      <c r="BN14" s="27">
        <v>17.296938467897899</v>
      </c>
      <c r="BO14" s="27">
        <v>43798.594630780499</v>
      </c>
      <c r="BP14" s="27">
        <v>0</v>
      </c>
      <c r="BQ14" s="27">
        <v>116.136920736123</v>
      </c>
      <c r="BR14" s="27">
        <v>0</v>
      </c>
      <c r="BS14" s="27">
        <v>203.409680035538</v>
      </c>
      <c r="BT14" s="27">
        <v>44423.222380742598</v>
      </c>
      <c r="BU14" s="27">
        <v>0</v>
      </c>
      <c r="BV14" s="27">
        <v>0</v>
      </c>
      <c r="BW14" s="27">
        <v>500.67747140013699</v>
      </c>
      <c r="BX14" s="27">
        <v>1621.3989518599899</v>
      </c>
      <c r="BY14" s="27">
        <v>117611.92571845801</v>
      </c>
      <c r="BZ14" s="27">
        <v>124.341966488872</v>
      </c>
      <c r="CB14" s="24">
        <f t="shared" si="0"/>
        <v>2.7383354806990701E-3</v>
      </c>
      <c r="CC14" s="24" t="str">
        <f t="shared" si="14"/>
        <v/>
      </c>
      <c r="CD14" s="24">
        <f t="shared" si="1"/>
        <v>2.7395428193312224E-3</v>
      </c>
      <c r="CE14" s="24">
        <f t="shared" si="2"/>
        <v>2.7894565540478732E-3</v>
      </c>
      <c r="CF14" s="24">
        <f t="shared" si="3"/>
        <v>2.7894659440381815E-3</v>
      </c>
      <c r="CG14" s="24">
        <f t="shared" si="4"/>
        <v>2.296287494555379E-3</v>
      </c>
      <c r="CH14" s="24">
        <f t="shared" si="5"/>
        <v>2.2996157834984715E-3</v>
      </c>
      <c r="CI14" s="24">
        <f t="shared" si="6"/>
        <v>2.7396642037693947E-3</v>
      </c>
      <c r="CJ14" s="24">
        <f t="shared" si="7"/>
        <v>3.1896997052882132</v>
      </c>
      <c r="CK14" s="24">
        <f t="shared" si="8"/>
        <v>2.7838403707585164E-3</v>
      </c>
      <c r="CL14" s="24">
        <f t="shared" si="9"/>
        <v>2.7146176925038679E-3</v>
      </c>
      <c r="CM14" s="24">
        <f t="shared" si="10"/>
        <v>2.7427173616802153E-3</v>
      </c>
      <c r="CN14" s="24">
        <f t="shared" si="11"/>
        <v>2.7441377373603843E-3</v>
      </c>
      <c r="CO14" s="24">
        <f t="shared" si="12"/>
        <v>2.7395607312547237E-3</v>
      </c>
      <c r="CP14" s="24">
        <f t="shared" si="13"/>
        <v>2.7405329055084447E-3</v>
      </c>
    </row>
    <row r="15" spans="1:94" x14ac:dyDescent="0.3">
      <c r="A15" s="29" t="s">
        <v>14</v>
      </c>
      <c r="B15" s="27">
        <v>5040.6753427000003</v>
      </c>
      <c r="C15" s="27"/>
      <c r="D15" s="27">
        <v>3516.3927066000001</v>
      </c>
      <c r="E15" s="27">
        <v>93.576269272999994</v>
      </c>
      <c r="F15" s="27">
        <v>93.550404603000004</v>
      </c>
      <c r="G15" s="27">
        <v>45.429054321999999</v>
      </c>
      <c r="H15" s="27">
        <v>13372.936435</v>
      </c>
      <c r="I15" s="27">
        <v>6.3828820912999999</v>
      </c>
      <c r="J15" s="27">
        <v>37.177413895999997</v>
      </c>
      <c r="K15" s="27">
        <v>2.9657369999999998E-4</v>
      </c>
      <c r="L15" s="27">
        <v>45.870566382</v>
      </c>
      <c r="M15" s="27">
        <v>4.6282553560000004</v>
      </c>
      <c r="N15" s="67">
        <v>5.0549108950999999</v>
      </c>
      <c r="O15" s="67">
        <v>0.92020543239999997</v>
      </c>
      <c r="P15" s="67">
        <v>0.16439123859999999</v>
      </c>
      <c r="R15" s="29" t="s">
        <v>14</v>
      </c>
      <c r="S15" s="27">
        <v>0</v>
      </c>
      <c r="T15" s="27">
        <v>5.0675947254660301</v>
      </c>
      <c r="U15" s="27">
        <v>6.3989373011600996</v>
      </c>
      <c r="V15" s="27">
        <v>6.3989373011600996</v>
      </c>
      <c r="W15" s="27">
        <v>2.7034923320248299E-2</v>
      </c>
      <c r="X15" s="27">
        <v>77.907992680602803</v>
      </c>
      <c r="Y15" s="27">
        <v>0.922505230542773</v>
      </c>
      <c r="Z15" s="27">
        <v>36468.309030790799</v>
      </c>
      <c r="AA15" s="27">
        <v>2.9731275507299999E-4</v>
      </c>
      <c r="AB15" s="27">
        <v>5053.2323876166402</v>
      </c>
      <c r="AC15" s="27">
        <v>3.9827252387366801</v>
      </c>
      <c r="AD15" s="27">
        <v>5860.5008022627999</v>
      </c>
      <c r="AE15" s="27">
        <v>5.3161306968336</v>
      </c>
      <c r="AF15" s="27">
        <v>0</v>
      </c>
      <c r="AG15" s="27">
        <v>45.985830643372203</v>
      </c>
      <c r="AH15" s="27">
        <v>45.985830643372203</v>
      </c>
      <c r="AI15" s="27">
        <v>0</v>
      </c>
      <c r="AJ15" s="27">
        <v>0.88069903413452399</v>
      </c>
      <c r="AK15" s="27">
        <v>0</v>
      </c>
      <c r="AL15" s="27">
        <v>0</v>
      </c>
      <c r="AM15" s="27">
        <v>4.6398582725914101</v>
      </c>
      <c r="AN15" s="27">
        <v>0.164804049330843</v>
      </c>
      <c r="AO15" s="27">
        <v>0</v>
      </c>
      <c r="AP15" s="27">
        <v>0</v>
      </c>
      <c r="AQ15" s="27">
        <v>3172.6456709293002</v>
      </c>
      <c r="AR15" s="27">
        <v>352.51554714021898</v>
      </c>
      <c r="AS15" s="27">
        <v>3525.1612180695201</v>
      </c>
      <c r="AT15" s="27">
        <v>0</v>
      </c>
      <c r="AU15" s="27">
        <v>7.8045491373060596</v>
      </c>
      <c r="AV15" s="27">
        <v>0</v>
      </c>
      <c r="AW15" s="27">
        <v>8171.6404092838902</v>
      </c>
      <c r="AX15" s="27">
        <v>0</v>
      </c>
      <c r="AY15" s="27">
        <v>0</v>
      </c>
      <c r="AZ15" s="27">
        <v>0</v>
      </c>
      <c r="BA15" s="27">
        <v>0</v>
      </c>
      <c r="BB15" s="27">
        <v>5.2893375922220898</v>
      </c>
      <c r="BC15" s="27">
        <v>0</v>
      </c>
      <c r="BD15" s="27">
        <v>93.813165058957097</v>
      </c>
      <c r="BE15" s="27">
        <v>93.787236369770199</v>
      </c>
      <c r="BF15" s="27">
        <v>2.59286891868802E-2</v>
      </c>
      <c r="BG15" s="27">
        <v>0</v>
      </c>
      <c r="BH15" s="27">
        <v>0</v>
      </c>
      <c r="BI15" s="27">
        <v>61.605746651454702</v>
      </c>
      <c r="BJ15" s="27">
        <v>0</v>
      </c>
      <c r="BK15" s="27">
        <v>1.3129577548129601</v>
      </c>
      <c r="BL15" s="27">
        <v>0</v>
      </c>
      <c r="BM15" s="27">
        <v>0.25790229656574998</v>
      </c>
      <c r="BN15" s="27">
        <v>3.2823953862773299</v>
      </c>
      <c r="BO15" s="27">
        <v>4861.9524995275397</v>
      </c>
      <c r="BP15" s="27">
        <v>0</v>
      </c>
      <c r="BQ15" s="27">
        <v>22.038896688437301</v>
      </c>
      <c r="BR15" s="27">
        <v>0</v>
      </c>
      <c r="BS15" s="27">
        <v>45.542901728930701</v>
      </c>
      <c r="BT15" s="27">
        <v>5107.3324944396099</v>
      </c>
      <c r="BU15" s="27">
        <v>0</v>
      </c>
      <c r="BV15" s="27">
        <v>0</v>
      </c>
      <c r="BW15" s="27">
        <v>75.232207610957403</v>
      </c>
      <c r="BX15" s="27">
        <v>190.957228676016</v>
      </c>
      <c r="BY15" s="27">
        <v>13394.978941671099</v>
      </c>
      <c r="BZ15" s="27">
        <v>16.2134653877768</v>
      </c>
      <c r="CB15" s="24">
        <f t="shared" si="0"/>
        <v>2.4911433613404939E-3</v>
      </c>
      <c r="CC15" s="24" t="str">
        <f t="shared" si="14"/>
        <v/>
      </c>
      <c r="CD15" s="24">
        <f t="shared" si="1"/>
        <v>2.4936098442765535E-3</v>
      </c>
      <c r="CE15" s="24">
        <f t="shared" si="2"/>
        <v>2.5315797241924802E-3</v>
      </c>
      <c r="CF15" s="24">
        <f t="shared" si="3"/>
        <v>2.5315953231334252E-3</v>
      </c>
      <c r="CG15" s="24">
        <f t="shared" si="4"/>
        <v>2.506048356713629E-3</v>
      </c>
      <c r="CH15" s="24">
        <f t="shared" si="5"/>
        <v>1.6482921890968777E-3</v>
      </c>
      <c r="CI15" s="24">
        <f t="shared" si="6"/>
        <v>2.5153542914388557E-3</v>
      </c>
      <c r="CJ15" s="24">
        <f t="shared" si="7"/>
        <v>1.0955732127722069</v>
      </c>
      <c r="CK15" s="24">
        <f t="shared" si="8"/>
        <v>2.4919777883204569E-3</v>
      </c>
      <c r="CL15" s="24">
        <f t="shared" si="9"/>
        <v>2.5128153075832604E-3</v>
      </c>
      <c r="CM15" s="24">
        <f t="shared" si="10"/>
        <v>2.5069741617363282E-3</v>
      </c>
      <c r="CN15" s="24">
        <f t="shared" si="11"/>
        <v>2.5092094854382665E-3</v>
      </c>
      <c r="CO15" s="24">
        <f t="shared" si="12"/>
        <v>2.4992225233607906E-3</v>
      </c>
      <c r="CP15" s="24">
        <f t="shared" si="13"/>
        <v>2.5111480049582807E-3</v>
      </c>
    </row>
    <row r="16" spans="1:94" x14ac:dyDescent="0.3">
      <c r="A16" s="29" t="s">
        <v>15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67"/>
      <c r="O16" s="67"/>
      <c r="P16" s="67"/>
      <c r="CB16" s="24" t="str">
        <f t="shared" si="0"/>
        <v/>
      </c>
      <c r="CC16" s="24" t="str">
        <f t="shared" si="14"/>
        <v/>
      </c>
      <c r="CD16" s="24" t="str">
        <f t="shared" si="1"/>
        <v/>
      </c>
      <c r="CE16" s="24" t="str">
        <f t="shared" si="2"/>
        <v/>
      </c>
      <c r="CF16" s="24" t="str">
        <f t="shared" si="3"/>
        <v/>
      </c>
      <c r="CG16" s="24" t="str">
        <f t="shared" si="4"/>
        <v/>
      </c>
      <c r="CH16" s="24" t="str">
        <f t="shared" si="5"/>
        <v/>
      </c>
      <c r="CI16" s="24" t="str">
        <f t="shared" si="6"/>
        <v/>
      </c>
      <c r="CJ16" s="24" t="str">
        <f t="shared" si="7"/>
        <v/>
      </c>
      <c r="CK16" s="24" t="str">
        <f t="shared" si="8"/>
        <v/>
      </c>
      <c r="CL16" s="24" t="str">
        <f t="shared" si="9"/>
        <v/>
      </c>
      <c r="CM16" s="24" t="str">
        <f t="shared" si="10"/>
        <v/>
      </c>
      <c r="CN16" s="24" t="str">
        <f t="shared" si="11"/>
        <v/>
      </c>
      <c r="CO16" s="24" t="str">
        <f t="shared" si="12"/>
        <v/>
      </c>
      <c r="CP16" s="24" t="str">
        <f t="shared" si="13"/>
        <v/>
      </c>
    </row>
    <row r="17" spans="1:94" x14ac:dyDescent="0.3">
      <c r="A17" s="29" t="s">
        <v>16</v>
      </c>
      <c r="B17" s="27">
        <v>72720.043327000007</v>
      </c>
      <c r="C17" s="27">
        <v>1.4352385000000001E-3</v>
      </c>
      <c r="D17" s="27">
        <v>49831.943030000002</v>
      </c>
      <c r="E17" s="27">
        <v>1400.7655877</v>
      </c>
      <c r="F17" s="27">
        <v>1400.6800699999999</v>
      </c>
      <c r="G17" s="27">
        <v>62.554853078999997</v>
      </c>
      <c r="H17" s="27">
        <v>89594.608498000001</v>
      </c>
      <c r="I17" s="27">
        <v>95.051846251000001</v>
      </c>
      <c r="J17" s="27">
        <v>503.13807611999999</v>
      </c>
      <c r="K17" s="27">
        <v>9.805828999999999E-4</v>
      </c>
      <c r="L17" s="27">
        <v>686.02573554000003</v>
      </c>
      <c r="M17" s="27">
        <v>77.291075164000006</v>
      </c>
      <c r="N17" s="67">
        <v>79.393812799000003</v>
      </c>
      <c r="O17" s="67">
        <v>15.743572572</v>
      </c>
      <c r="P17" s="67">
        <v>2.5453126561000001</v>
      </c>
      <c r="R17" s="29" t="s">
        <v>16</v>
      </c>
      <c r="S17" s="27">
        <v>0</v>
      </c>
      <c r="T17" s="27">
        <v>79.605096641413496</v>
      </c>
      <c r="U17" s="27">
        <v>96.741063714212601</v>
      </c>
      <c r="V17" s="27">
        <v>96.741063714212601</v>
      </c>
      <c r="W17" s="27">
        <v>0.33813754626836001</v>
      </c>
      <c r="X17" s="27">
        <v>561.05193108075605</v>
      </c>
      <c r="Y17" s="27">
        <v>15.785275275381601</v>
      </c>
      <c r="Z17" s="27">
        <v>251845.96763785099</v>
      </c>
      <c r="AA17" s="27">
        <v>9.83219571662671E-4</v>
      </c>
      <c r="AB17" s="27">
        <v>72910.7665142037</v>
      </c>
      <c r="AC17" s="27">
        <v>70.045280027558206</v>
      </c>
      <c r="AD17" s="27">
        <v>37080.866353556703</v>
      </c>
      <c r="AE17" s="27">
        <v>113.45917393748201</v>
      </c>
      <c r="AF17" s="27">
        <v>0</v>
      </c>
      <c r="AG17" s="27">
        <v>700.37020928918298</v>
      </c>
      <c r="AH17" s="27">
        <v>700.37020928918298</v>
      </c>
      <c r="AI17" s="27">
        <v>0</v>
      </c>
      <c r="AJ17" s="27">
        <v>10.6477884379737</v>
      </c>
      <c r="AK17" s="27">
        <v>0</v>
      </c>
      <c r="AL17" s="27">
        <v>0</v>
      </c>
      <c r="AM17" s="27">
        <v>77.590072934891793</v>
      </c>
      <c r="AN17" s="27">
        <v>2.5520574015482098</v>
      </c>
      <c r="AO17" s="27">
        <v>1.43926808313629E-3</v>
      </c>
      <c r="AP17" s="27">
        <v>0</v>
      </c>
      <c r="AQ17" s="27">
        <v>44966.596802872598</v>
      </c>
      <c r="AR17" s="27">
        <v>4996.2872427634902</v>
      </c>
      <c r="AS17" s="27">
        <v>49962.884045636099</v>
      </c>
      <c r="AT17" s="27">
        <v>0</v>
      </c>
      <c r="AU17" s="27">
        <v>106.483103668347</v>
      </c>
      <c r="AV17" s="27">
        <v>0</v>
      </c>
      <c r="AW17" s="27">
        <v>55672.9423164455</v>
      </c>
      <c r="AX17" s="27">
        <v>0</v>
      </c>
      <c r="AY17" s="27">
        <v>0</v>
      </c>
      <c r="AZ17" s="27">
        <v>0</v>
      </c>
      <c r="BA17" s="27">
        <v>0</v>
      </c>
      <c r="BB17" s="27">
        <v>79.206715152587293</v>
      </c>
      <c r="BC17" s="27">
        <v>0</v>
      </c>
      <c r="BD17" s="27">
        <v>1404.53036618032</v>
      </c>
      <c r="BE17" s="27">
        <v>1404.44461738774</v>
      </c>
      <c r="BF17" s="27">
        <v>8.5748792583651604E-2</v>
      </c>
      <c r="BG17" s="27">
        <v>0</v>
      </c>
      <c r="BH17" s="27">
        <v>0</v>
      </c>
      <c r="BI17" s="27">
        <v>922.53355076086996</v>
      </c>
      <c r="BJ17" s="27">
        <v>0</v>
      </c>
      <c r="BK17" s="27">
        <v>19.661226720790101</v>
      </c>
      <c r="BL17" s="27">
        <v>0</v>
      </c>
      <c r="BM17" s="27">
        <v>3.86202806825509</v>
      </c>
      <c r="BN17" s="27">
        <v>49.153090602137397</v>
      </c>
      <c r="BO17" s="27">
        <v>30174.651745988602</v>
      </c>
      <c r="BP17" s="27">
        <v>0</v>
      </c>
      <c r="BQ17" s="27">
        <v>330.02800608310298</v>
      </c>
      <c r="BR17" s="27">
        <v>0</v>
      </c>
      <c r="BS17" s="27">
        <v>62.749482789532898</v>
      </c>
      <c r="BT17" s="27">
        <v>34739.531309472201</v>
      </c>
      <c r="BU17" s="27">
        <v>0</v>
      </c>
      <c r="BV17" s="27">
        <v>0</v>
      </c>
      <c r="BW17" s="27">
        <v>610.99464751248297</v>
      </c>
      <c r="BX17" s="27">
        <v>1756.02674718562</v>
      </c>
      <c r="BY17" s="27">
        <v>89829.316602975203</v>
      </c>
      <c r="BZ17" s="27">
        <v>428.080872353681</v>
      </c>
      <c r="CB17" s="24">
        <f t="shared" si="0"/>
        <v>2.6227045320376015E-3</v>
      </c>
      <c r="CC17" s="24">
        <f t="shared" si="14"/>
        <v>2.807605242118239E-3</v>
      </c>
      <c r="CD17" s="24">
        <f t="shared" si="1"/>
        <v>2.6276522181217722E-3</v>
      </c>
      <c r="CE17" s="24">
        <f t="shared" si="2"/>
        <v>2.6876577447206276E-3</v>
      </c>
      <c r="CF17" s="24">
        <f t="shared" si="3"/>
        <v>2.6876568521033463E-3</v>
      </c>
      <c r="CG17" s="24">
        <f t="shared" si="4"/>
        <v>3.1113446991411632E-3</v>
      </c>
      <c r="CH17" s="24">
        <f t="shared" si="5"/>
        <v>2.6196677334712698E-3</v>
      </c>
      <c r="CI17" s="24">
        <f t="shared" si="6"/>
        <v>1.7771537638016456E-2</v>
      </c>
      <c r="CJ17" s="24">
        <f t="shared" si="7"/>
        <v>0.11510529158787701</v>
      </c>
      <c r="CK17" s="24">
        <f t="shared" si="8"/>
        <v>2.6888819524296202E-3</v>
      </c>
      <c r="CL17" s="24">
        <f t="shared" si="9"/>
        <v>2.0909527159198783E-2</v>
      </c>
      <c r="CM17" s="24">
        <f t="shared" si="10"/>
        <v>3.8684643764802019E-3</v>
      </c>
      <c r="CN17" s="24">
        <f t="shared" si="11"/>
        <v>2.6612129455024073E-3</v>
      </c>
      <c r="CO17" s="24">
        <f t="shared" si="12"/>
        <v>2.6488716707013045E-3</v>
      </c>
      <c r="CP17" s="24">
        <f t="shared" si="13"/>
        <v>2.649869135740745E-3</v>
      </c>
    </row>
    <row r="18" spans="1:94" x14ac:dyDescent="0.3">
      <c r="A18" s="29" t="s">
        <v>17</v>
      </c>
      <c r="B18" s="27">
        <v>23097.962254999999</v>
      </c>
      <c r="C18" s="27">
        <v>7.9404200000000001E-4</v>
      </c>
      <c r="D18" s="27">
        <v>15903.052784</v>
      </c>
      <c r="E18" s="27">
        <v>485.97605745999999</v>
      </c>
      <c r="F18" s="27">
        <v>485.95352817000003</v>
      </c>
      <c r="G18" s="27">
        <v>60.232471676999999</v>
      </c>
      <c r="H18" s="27">
        <v>40563.913950000002</v>
      </c>
      <c r="I18" s="27">
        <v>27.479082421000001</v>
      </c>
      <c r="J18" s="27">
        <v>284.37033946000003</v>
      </c>
      <c r="K18" s="27">
        <v>2.583315E-4</v>
      </c>
      <c r="L18" s="27">
        <v>189.99224894</v>
      </c>
      <c r="M18" s="27">
        <v>20.568633918</v>
      </c>
      <c r="N18" s="67">
        <v>22.390502314999999</v>
      </c>
      <c r="O18" s="67">
        <v>4.1042991905999999</v>
      </c>
      <c r="P18" s="67">
        <v>0.6867565243</v>
      </c>
      <c r="R18" s="29" t="s">
        <v>17</v>
      </c>
      <c r="S18" s="27">
        <v>0</v>
      </c>
      <c r="T18" s="27">
        <v>22.434162235808099</v>
      </c>
      <c r="U18" s="27">
        <v>27.5347938837355</v>
      </c>
      <c r="V18" s="27">
        <v>27.5347938837355</v>
      </c>
      <c r="W18" s="27">
        <v>0.11371338108604399</v>
      </c>
      <c r="X18" s="27">
        <v>323.34639602089197</v>
      </c>
      <c r="Y18" s="27">
        <v>4.1114143299404597</v>
      </c>
      <c r="Z18" s="27">
        <v>126030.384416881</v>
      </c>
      <c r="AA18" s="27">
        <v>2.5862830902954702E-4</v>
      </c>
      <c r="AB18" s="27">
        <v>23139.597566588898</v>
      </c>
      <c r="AC18" s="27">
        <v>22.307529539222301</v>
      </c>
      <c r="AD18" s="27">
        <v>20313.231594451299</v>
      </c>
      <c r="AE18" s="27">
        <v>35.759792151640703</v>
      </c>
      <c r="AF18" s="27">
        <v>0</v>
      </c>
      <c r="AG18" s="27">
        <v>190.370160376109</v>
      </c>
      <c r="AH18" s="27">
        <v>190.370160376109</v>
      </c>
      <c r="AI18" s="27">
        <v>0</v>
      </c>
      <c r="AJ18" s="27">
        <v>3.1356628919611098</v>
      </c>
      <c r="AK18" s="27">
        <v>0</v>
      </c>
      <c r="AL18" s="27">
        <v>0</v>
      </c>
      <c r="AM18" s="27">
        <v>20.605718660811299</v>
      </c>
      <c r="AN18" s="27">
        <v>0.68799574554518605</v>
      </c>
      <c r="AO18" s="27">
        <v>7.9521200306442101E-4</v>
      </c>
      <c r="AP18" s="27">
        <v>0</v>
      </c>
      <c r="AQ18" s="27">
        <v>14339.1489149514</v>
      </c>
      <c r="AR18" s="27">
        <v>1593.23847901307</v>
      </c>
      <c r="AS18" s="27">
        <v>15932.3873939644</v>
      </c>
      <c r="AT18" s="27">
        <v>0</v>
      </c>
      <c r="AU18" s="27">
        <v>18.2737206101075</v>
      </c>
      <c r="AV18" s="27">
        <v>0</v>
      </c>
      <c r="AW18" s="27">
        <v>23427.887420214</v>
      </c>
      <c r="AX18" s="27">
        <v>0</v>
      </c>
      <c r="AY18" s="27">
        <v>0</v>
      </c>
      <c r="AZ18" s="27">
        <v>0</v>
      </c>
      <c r="BA18" s="27">
        <v>0</v>
      </c>
      <c r="BB18" s="27">
        <v>27.4684994308768</v>
      </c>
      <c r="BC18" s="27">
        <v>0</v>
      </c>
      <c r="BD18" s="27">
        <v>487.076584891295</v>
      </c>
      <c r="BE18" s="27">
        <v>487.05402933795102</v>
      </c>
      <c r="BF18" s="27">
        <v>2.2555553343584799E-2</v>
      </c>
      <c r="BG18" s="27">
        <v>0</v>
      </c>
      <c r="BH18" s="27">
        <v>0</v>
      </c>
      <c r="BI18" s="27">
        <v>319.92977745299902</v>
      </c>
      <c r="BJ18" s="27">
        <v>0</v>
      </c>
      <c r="BK18" s="27">
        <v>6.8184085963722803</v>
      </c>
      <c r="BL18" s="27">
        <v>0</v>
      </c>
      <c r="BM18" s="27">
        <v>1.33933100696109</v>
      </c>
      <c r="BN18" s="27">
        <v>17.0460376626597</v>
      </c>
      <c r="BO18" s="27">
        <v>16077.4130587819</v>
      </c>
      <c r="BP18" s="27">
        <v>0</v>
      </c>
      <c r="BQ18" s="27">
        <v>114.451975188082</v>
      </c>
      <c r="BR18" s="27">
        <v>0</v>
      </c>
      <c r="BS18" s="27">
        <v>60.348558736257701</v>
      </c>
      <c r="BT18" s="27">
        <v>13882.296119030099</v>
      </c>
      <c r="BU18" s="27">
        <v>0</v>
      </c>
      <c r="BV18" s="27">
        <v>0</v>
      </c>
      <c r="BW18" s="27">
        <v>186.29683017152601</v>
      </c>
      <c r="BX18" s="27">
        <v>427.46508912334502</v>
      </c>
      <c r="BY18" s="27">
        <v>40641.378294945302</v>
      </c>
      <c r="BZ18" s="27">
        <v>40.719626343102298</v>
      </c>
      <c r="CB18" s="24">
        <f t="shared" si="0"/>
        <v>1.8025534516529428E-3</v>
      </c>
      <c r="CC18" s="24">
        <f t="shared" si="14"/>
        <v>1.473477554614233E-3</v>
      </c>
      <c r="CD18" s="24">
        <f t="shared" si="1"/>
        <v>1.8445898635206619E-3</v>
      </c>
      <c r="CE18" s="24">
        <f t="shared" si="2"/>
        <v>2.2645712981150092E-3</v>
      </c>
      <c r="CF18" s="24">
        <f t="shared" si="3"/>
        <v>2.26462224092755E-3</v>
      </c>
      <c r="CG18" s="24">
        <f t="shared" si="4"/>
        <v>1.927316877849951E-3</v>
      </c>
      <c r="CH18" s="24">
        <f t="shared" si="5"/>
        <v>1.909686157030704E-3</v>
      </c>
      <c r="CI18" s="24">
        <f t="shared" si="6"/>
        <v>2.0274135024582461E-3</v>
      </c>
      <c r="CJ18" s="24">
        <f t="shared" si="7"/>
        <v>0.13706090668564391</v>
      </c>
      <c r="CK18" s="24">
        <f t="shared" si="8"/>
        <v>1.1489463327043793E-3</v>
      </c>
      <c r="CL18" s="24">
        <f t="shared" si="9"/>
        <v>1.9890887034467795E-3</v>
      </c>
      <c r="CM18" s="24">
        <f t="shared" si="10"/>
        <v>1.8029754897259001E-3</v>
      </c>
      <c r="CN18" s="24">
        <f t="shared" si="11"/>
        <v>1.9499303853871526E-3</v>
      </c>
      <c r="CO18" s="24">
        <f t="shared" si="12"/>
        <v>1.7335820343593593E-3</v>
      </c>
      <c r="CP18" s="24">
        <f t="shared" si="13"/>
        <v>1.8044550016458442E-3</v>
      </c>
    </row>
    <row r="19" spans="1:94" x14ac:dyDescent="0.3">
      <c r="A19" s="29" t="s">
        <v>18</v>
      </c>
      <c r="B19" s="27">
        <v>39869.506999999998</v>
      </c>
      <c r="C19" s="27">
        <v>7.9453349999999996E-3</v>
      </c>
      <c r="D19" s="27">
        <v>28441.825003000002</v>
      </c>
      <c r="E19" s="27">
        <v>656.08656160999999</v>
      </c>
      <c r="F19" s="27">
        <v>654.72498224000003</v>
      </c>
      <c r="G19" s="27">
        <v>730.83333051</v>
      </c>
      <c r="H19" s="27">
        <v>57592.107100000001</v>
      </c>
      <c r="I19" s="27">
        <v>62.087151612</v>
      </c>
      <c r="J19" s="27">
        <v>1339.7546253999999</v>
      </c>
      <c r="K19" s="27">
        <v>1.56127896E-2</v>
      </c>
      <c r="L19" s="27">
        <v>459.82084522999997</v>
      </c>
      <c r="M19" s="27">
        <v>39.383675509</v>
      </c>
      <c r="N19" s="67">
        <v>43.369357862999998</v>
      </c>
      <c r="O19" s="67">
        <v>7.8719508281000001</v>
      </c>
      <c r="P19" s="67">
        <v>2.0837529248000002</v>
      </c>
      <c r="R19" s="29" t="s">
        <v>18</v>
      </c>
      <c r="S19" s="27">
        <v>0</v>
      </c>
      <c r="T19" s="27">
        <v>43.4809234444064</v>
      </c>
      <c r="U19" s="27">
        <v>62.2461876678341</v>
      </c>
      <c r="V19" s="27">
        <v>62.2461876678341</v>
      </c>
      <c r="W19" s="27">
        <v>0.250444435054685</v>
      </c>
      <c r="X19" s="27">
        <v>1347.3147928164201</v>
      </c>
      <c r="Y19" s="27">
        <v>7.89160572422933</v>
      </c>
      <c r="Z19" s="27">
        <v>136895.48542059201</v>
      </c>
      <c r="AA19" s="27">
        <v>1.5648831798174299E-2</v>
      </c>
      <c r="AB19" s="27">
        <v>39970.225476629297</v>
      </c>
      <c r="AC19" s="27">
        <v>87.211258620381798</v>
      </c>
      <c r="AD19" s="27">
        <v>22489.5926775472</v>
      </c>
      <c r="AE19" s="27">
        <v>118.614267219136</v>
      </c>
      <c r="AF19" s="27">
        <v>0</v>
      </c>
      <c r="AG19" s="27">
        <v>461.014077465578</v>
      </c>
      <c r="AH19" s="27">
        <v>461.014077465578</v>
      </c>
      <c r="AI19" s="27">
        <v>0</v>
      </c>
      <c r="AJ19" s="27">
        <v>13.6567108120845</v>
      </c>
      <c r="AK19" s="27">
        <v>0</v>
      </c>
      <c r="AL19" s="27">
        <v>0</v>
      </c>
      <c r="AM19" s="27">
        <v>39.483068724519697</v>
      </c>
      <c r="AN19" s="27">
        <v>2.0888411705860799</v>
      </c>
      <c r="AO19" s="27">
        <v>7.9673852411580592E-3</v>
      </c>
      <c r="AP19" s="27">
        <v>0</v>
      </c>
      <c r="AQ19" s="27">
        <v>25662.383348507701</v>
      </c>
      <c r="AR19" s="27">
        <v>2851.3763103651299</v>
      </c>
      <c r="AS19" s="27">
        <v>28513.759658872801</v>
      </c>
      <c r="AT19" s="27">
        <v>0</v>
      </c>
      <c r="AU19" s="27">
        <v>102.0573553033</v>
      </c>
      <c r="AV19" s="27">
        <v>0</v>
      </c>
      <c r="AW19" s="27">
        <v>34640.9855484418</v>
      </c>
      <c r="AX19" s="27">
        <v>0</v>
      </c>
      <c r="AY19" s="27">
        <v>0</v>
      </c>
      <c r="AZ19" s="27">
        <v>0</v>
      </c>
      <c r="BA19" s="27">
        <v>0</v>
      </c>
      <c r="BB19" s="27">
        <v>37.0269060306331</v>
      </c>
      <c r="BC19" s="27">
        <v>0</v>
      </c>
      <c r="BD19" s="27">
        <v>657.90298178397995</v>
      </c>
      <c r="BE19" s="27">
        <v>656.53827135688903</v>
      </c>
      <c r="BF19" s="27">
        <v>1.36471042709039</v>
      </c>
      <c r="BG19" s="27">
        <v>0</v>
      </c>
      <c r="BH19" s="27">
        <v>0</v>
      </c>
      <c r="BI19" s="27">
        <v>431.25841291687999</v>
      </c>
      <c r="BJ19" s="27">
        <v>0</v>
      </c>
      <c r="BK19" s="27">
        <v>9.1910792983790301</v>
      </c>
      <c r="BL19" s="27">
        <v>0</v>
      </c>
      <c r="BM19" s="27">
        <v>1.80538583067401</v>
      </c>
      <c r="BN19" s="27">
        <v>22.977679635135001</v>
      </c>
      <c r="BO19" s="27">
        <v>19408.217485597401</v>
      </c>
      <c r="BP19" s="27">
        <v>0</v>
      </c>
      <c r="BQ19" s="27">
        <v>154.27880764518801</v>
      </c>
      <c r="BR19" s="27">
        <v>0</v>
      </c>
      <c r="BS19" s="27">
        <v>732.83617496850104</v>
      </c>
      <c r="BT19" s="27">
        <v>20622.997688464598</v>
      </c>
      <c r="BU19" s="27">
        <v>0</v>
      </c>
      <c r="BV19" s="27">
        <v>0</v>
      </c>
      <c r="BW19" s="27">
        <v>427.98257844381902</v>
      </c>
      <c r="BX19" s="27">
        <v>1098.54449411163</v>
      </c>
      <c r="BY19" s="27">
        <v>57752.668573333998</v>
      </c>
      <c r="BZ19" s="27">
        <v>223.135128253131</v>
      </c>
      <c r="CB19" s="24">
        <f t="shared" si="0"/>
        <v>2.5262032116248495E-3</v>
      </c>
      <c r="CC19" s="24">
        <f t="shared" si="14"/>
        <v>2.7752437320842597E-3</v>
      </c>
      <c r="CD19" s="24">
        <f t="shared" si="1"/>
        <v>2.5291856575733723E-3</v>
      </c>
      <c r="CE19" s="24">
        <f t="shared" si="2"/>
        <v>2.7685678693411576E-3</v>
      </c>
      <c r="CF19" s="24">
        <f t="shared" si="3"/>
        <v>2.7695431915324489E-3</v>
      </c>
      <c r="CG19" s="24">
        <f t="shared" si="4"/>
        <v>2.7404941385245699E-3</v>
      </c>
      <c r="CH19" s="24">
        <f t="shared" si="5"/>
        <v>2.7879076043390177E-3</v>
      </c>
      <c r="CI19" s="24">
        <f t="shared" si="6"/>
        <v>2.5614970522075367E-3</v>
      </c>
      <c r="CJ19" s="24">
        <f t="shared" si="7"/>
        <v>5.6429492931685307E-3</v>
      </c>
      <c r="CK19" s="24">
        <f t="shared" si="8"/>
        <v>2.3085047001658119E-3</v>
      </c>
      <c r="CL19" s="24">
        <f t="shared" si="9"/>
        <v>2.5949937849841808E-3</v>
      </c>
      <c r="CM19" s="24">
        <f t="shared" si="10"/>
        <v>2.5237160888394944E-3</v>
      </c>
      <c r="CN19" s="24">
        <f t="shared" si="11"/>
        <v>2.5724517701836537E-3</v>
      </c>
      <c r="CO19" s="24">
        <f t="shared" si="12"/>
        <v>2.4968265882923308E-3</v>
      </c>
      <c r="CP19" s="24">
        <f t="shared" si="13"/>
        <v>2.4418661759373727E-3</v>
      </c>
    </row>
    <row r="20" spans="1:94" x14ac:dyDescent="0.3">
      <c r="A20" s="29" t="s">
        <v>19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67"/>
      <c r="O20" s="67"/>
      <c r="P20" s="67"/>
      <c r="CB20" s="24" t="str">
        <f t="shared" si="0"/>
        <v/>
      </c>
      <c r="CC20" s="24" t="str">
        <f t="shared" si="14"/>
        <v/>
      </c>
      <c r="CD20" s="24" t="str">
        <f t="shared" si="1"/>
        <v/>
      </c>
      <c r="CE20" s="24" t="str">
        <f t="shared" si="2"/>
        <v/>
      </c>
      <c r="CF20" s="24" t="str">
        <f t="shared" si="3"/>
        <v/>
      </c>
      <c r="CG20" s="24" t="str">
        <f t="shared" si="4"/>
        <v/>
      </c>
      <c r="CH20" s="24" t="str">
        <f t="shared" si="5"/>
        <v/>
      </c>
      <c r="CI20" s="24" t="str">
        <f t="shared" si="6"/>
        <v/>
      </c>
      <c r="CJ20" s="24" t="str">
        <f t="shared" si="7"/>
        <v/>
      </c>
      <c r="CK20" s="24" t="str">
        <f t="shared" si="8"/>
        <v/>
      </c>
      <c r="CL20" s="24" t="str">
        <f t="shared" si="9"/>
        <v/>
      </c>
      <c r="CM20" s="24" t="str">
        <f t="shared" si="10"/>
        <v/>
      </c>
      <c r="CN20" s="24" t="str">
        <f t="shared" si="11"/>
        <v/>
      </c>
      <c r="CO20" s="24" t="str">
        <f t="shared" si="12"/>
        <v/>
      </c>
      <c r="CP20" s="24" t="str">
        <f t="shared" si="13"/>
        <v/>
      </c>
    </row>
    <row r="21" spans="1:94" x14ac:dyDescent="0.3">
      <c r="A21" s="29" t="s">
        <v>20</v>
      </c>
      <c r="B21" s="27">
        <v>0.87805927900000003</v>
      </c>
      <c r="C21" s="27"/>
      <c r="D21" s="27">
        <v>0.61819778400000003</v>
      </c>
      <c r="E21" s="27">
        <v>2.4100710000000001E-2</v>
      </c>
      <c r="F21" s="27">
        <v>2.4100710000000001E-2</v>
      </c>
      <c r="G21" s="27">
        <v>1.3745566000000001E-3</v>
      </c>
      <c r="H21" s="27">
        <v>1.3729411039999999</v>
      </c>
      <c r="I21" s="27">
        <v>1.1825261E-3</v>
      </c>
      <c r="J21" s="27">
        <v>3.6478764800000001E-2</v>
      </c>
      <c r="K21" s="27"/>
      <c r="L21" s="27">
        <v>7.9796325000000001E-3</v>
      </c>
      <c r="M21" s="27">
        <v>7.8934640000000004E-4</v>
      </c>
      <c r="N21" s="67">
        <v>9.3195400000000003E-4</v>
      </c>
      <c r="O21" s="67">
        <v>1.519422E-4</v>
      </c>
      <c r="P21" s="67">
        <v>2.6223500000000001E-5</v>
      </c>
      <c r="R21" s="29" t="s">
        <v>20</v>
      </c>
      <c r="S21" s="27">
        <v>0</v>
      </c>
      <c r="T21" s="27">
        <v>9.3034110424885803E-4</v>
      </c>
      <c r="U21" s="27">
        <v>1.18061657547247E-3</v>
      </c>
      <c r="V21" s="27">
        <v>1.18061657547247E-3</v>
      </c>
      <c r="W21" s="27">
        <v>5.8585985548702702E-6</v>
      </c>
      <c r="X21" s="27">
        <v>3.6572219688462602E-2</v>
      </c>
      <c r="Y21" s="27">
        <v>1.5169889195257801E-4</v>
      </c>
      <c r="Z21" s="27">
        <v>4.7997246321092</v>
      </c>
      <c r="AA21" s="27">
        <v>0</v>
      </c>
      <c r="AB21" s="27">
        <v>0.87657251828458604</v>
      </c>
      <c r="AC21" s="27">
        <v>3.0486928666148501E-4</v>
      </c>
      <c r="AD21" s="27">
        <v>0.77337232004828305</v>
      </c>
      <c r="AE21" s="27">
        <v>1.5485469048760701E-4</v>
      </c>
      <c r="AF21" s="27">
        <v>0</v>
      </c>
      <c r="AG21" s="27">
        <v>7.9661532999333196E-3</v>
      </c>
      <c r="AH21" s="27">
        <v>7.9661532999333196E-3</v>
      </c>
      <c r="AI21" s="27">
        <v>0</v>
      </c>
      <c r="AJ21" s="27">
        <v>1.51059128182234E-4</v>
      </c>
      <c r="AK21" s="27">
        <v>0</v>
      </c>
      <c r="AL21" s="27">
        <v>0</v>
      </c>
      <c r="AM21" s="27">
        <v>7.8803713729834403E-4</v>
      </c>
      <c r="AN21" s="27">
        <v>2.61788901453397E-5</v>
      </c>
      <c r="AO21" s="27">
        <v>0</v>
      </c>
      <c r="AP21" s="27">
        <v>0</v>
      </c>
      <c r="AQ21" s="27">
        <v>0.55543682269878802</v>
      </c>
      <c r="AR21" s="27">
        <v>6.1715202522087599E-2</v>
      </c>
      <c r="AS21" s="27">
        <v>0.61715202522087498</v>
      </c>
      <c r="AT21" s="27">
        <v>0</v>
      </c>
      <c r="AU21" s="27">
        <v>5.8570995441943998E-4</v>
      </c>
      <c r="AV21" s="27">
        <v>0</v>
      </c>
      <c r="AW21" s="27">
        <v>0.72472267375452604</v>
      </c>
      <c r="AX21" s="27">
        <v>0</v>
      </c>
      <c r="AY21" s="27">
        <v>0</v>
      </c>
      <c r="AZ21" s="27">
        <v>0</v>
      </c>
      <c r="BA21" s="27">
        <v>0</v>
      </c>
      <c r="BB21" s="27">
        <v>1.3569301741100199E-3</v>
      </c>
      <c r="BC21" s="27">
        <v>0</v>
      </c>
      <c r="BD21" s="27">
        <v>2.40614171310152E-2</v>
      </c>
      <c r="BE21" s="27">
        <v>2.40614171310152E-2</v>
      </c>
      <c r="BF21" s="27">
        <v>0</v>
      </c>
      <c r="BG21" s="27">
        <v>0</v>
      </c>
      <c r="BH21" s="27">
        <v>0</v>
      </c>
      <c r="BI21" s="27">
        <v>1.5805353924502701E-2</v>
      </c>
      <c r="BJ21" s="27">
        <v>0</v>
      </c>
      <c r="BK21" s="27">
        <v>3.3684342223471499E-4</v>
      </c>
      <c r="BL21" s="27">
        <v>0</v>
      </c>
      <c r="BM21" s="27">
        <v>6.6161367306558005E-5</v>
      </c>
      <c r="BN21" s="27">
        <v>8.4209516250819902E-4</v>
      </c>
      <c r="BO21" s="27">
        <v>0.58786651288987302</v>
      </c>
      <c r="BP21" s="27">
        <v>0</v>
      </c>
      <c r="BQ21" s="27">
        <v>5.6540330803529501E-3</v>
      </c>
      <c r="BR21" s="27">
        <v>0</v>
      </c>
      <c r="BS21" s="27">
        <v>1.3721708361580001E-3</v>
      </c>
      <c r="BT21" s="27">
        <v>0.39260800946688801</v>
      </c>
      <c r="BU21" s="27">
        <v>0</v>
      </c>
      <c r="BV21" s="27">
        <v>0</v>
      </c>
      <c r="BW21" s="27">
        <v>6.4579710418933203E-3</v>
      </c>
      <c r="BX21" s="27">
        <v>7.6792410721076903E-3</v>
      </c>
      <c r="BY21" s="27">
        <v>1.3737578332975</v>
      </c>
      <c r="BZ21" s="27">
        <v>1.1878810082838699E-3</v>
      </c>
      <c r="CB21" s="24">
        <f t="shared" si="0"/>
        <v>-1.6932350138218648E-3</v>
      </c>
      <c r="CC21" s="24" t="str">
        <f t="shared" si="14"/>
        <v/>
      </c>
      <c r="CD21" s="24">
        <f t="shared" si="1"/>
        <v>-1.6916249235941129E-3</v>
      </c>
      <c r="CE21" s="24">
        <f t="shared" si="2"/>
        <v>-1.6303614700480019E-3</v>
      </c>
      <c r="CF21" s="24">
        <f t="shared" si="3"/>
        <v>-1.6303614700480019E-3</v>
      </c>
      <c r="CG21" s="24">
        <f t="shared" si="4"/>
        <v>-1.7356606792328509E-3</v>
      </c>
      <c r="CH21" s="24">
        <f t="shared" si="5"/>
        <v>5.9487569796008982E-4</v>
      </c>
      <c r="CI21" s="24">
        <f t="shared" si="6"/>
        <v>-1.6147842551043419E-3</v>
      </c>
      <c r="CJ21" s="24">
        <f t="shared" si="7"/>
        <v>2.5618983804682406E-3</v>
      </c>
      <c r="CK21" s="24" t="str">
        <f t="shared" si="8"/>
        <v/>
      </c>
      <c r="CL21" s="24">
        <f t="shared" si="9"/>
        <v>-1.6892006075067373E-3</v>
      </c>
      <c r="CM21" s="24">
        <f t="shared" si="10"/>
        <v>-1.6586668434238911E-3</v>
      </c>
      <c r="CN21" s="24">
        <f t="shared" si="11"/>
        <v>-1.7306602591351072E-3</v>
      </c>
      <c r="CO21" s="24">
        <f t="shared" si="12"/>
        <v>-1.601319761211786E-3</v>
      </c>
      <c r="CP21" s="24">
        <f t="shared" si="13"/>
        <v>-1.7011403763914129E-3</v>
      </c>
    </row>
    <row r="22" spans="1:94" x14ac:dyDescent="0.3">
      <c r="A22" s="29" t="s">
        <v>21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67"/>
      <c r="O22" s="67"/>
      <c r="P22" s="67"/>
      <c r="CB22" s="24" t="str">
        <f t="shared" si="0"/>
        <v/>
      </c>
      <c r="CC22" s="24" t="str">
        <f t="shared" si="14"/>
        <v/>
      </c>
      <c r="CD22" s="24" t="str">
        <f t="shared" si="1"/>
        <v/>
      </c>
      <c r="CE22" s="24" t="str">
        <f t="shared" si="2"/>
        <v/>
      </c>
      <c r="CF22" s="24" t="str">
        <f t="shared" si="3"/>
        <v/>
      </c>
      <c r="CG22" s="24" t="str">
        <f t="shared" si="4"/>
        <v/>
      </c>
      <c r="CH22" s="24" t="str">
        <f t="shared" si="5"/>
        <v/>
      </c>
      <c r="CI22" s="24" t="str">
        <f t="shared" si="6"/>
        <v/>
      </c>
      <c r="CJ22" s="24" t="str">
        <f t="shared" si="7"/>
        <v/>
      </c>
      <c r="CK22" s="24" t="str">
        <f t="shared" si="8"/>
        <v/>
      </c>
      <c r="CL22" s="24" t="str">
        <f t="shared" si="9"/>
        <v/>
      </c>
      <c r="CM22" s="24" t="str">
        <f t="shared" si="10"/>
        <v/>
      </c>
      <c r="CN22" s="24" t="str">
        <f t="shared" si="11"/>
        <v/>
      </c>
      <c r="CO22" s="24" t="str">
        <f t="shared" si="12"/>
        <v/>
      </c>
      <c r="CP22" s="24" t="str">
        <f t="shared" si="13"/>
        <v/>
      </c>
    </row>
    <row r="23" spans="1:94" x14ac:dyDescent="0.3">
      <c r="A23" s="29" t="s">
        <v>22</v>
      </c>
      <c r="B23" s="27">
        <v>16576.150436</v>
      </c>
      <c r="C23" s="27"/>
      <c r="D23" s="27">
        <v>11664.98409</v>
      </c>
      <c r="E23" s="27">
        <v>276.09805340999998</v>
      </c>
      <c r="F23" s="27">
        <v>276.08965912999997</v>
      </c>
      <c r="G23" s="27">
        <v>99.435629569</v>
      </c>
      <c r="H23" s="27">
        <v>22655.560344000001</v>
      </c>
      <c r="I23" s="27">
        <v>25.175961612999998</v>
      </c>
      <c r="J23" s="27">
        <v>186.42384658</v>
      </c>
      <c r="K23" s="27">
        <v>9.6253299999999995E-5</v>
      </c>
      <c r="L23" s="27">
        <v>176.17213942000001</v>
      </c>
      <c r="M23" s="27">
        <v>17.299582990000001</v>
      </c>
      <c r="N23" s="67">
        <v>19.693321459</v>
      </c>
      <c r="O23" s="67">
        <v>3.3419051053</v>
      </c>
      <c r="P23" s="67">
        <v>0.55898918750000004</v>
      </c>
      <c r="R23" s="29" t="s">
        <v>22</v>
      </c>
      <c r="S23" s="27">
        <v>0</v>
      </c>
      <c r="T23" s="27">
        <v>19.743303417709299</v>
      </c>
      <c r="U23" s="27">
        <v>25.240830444370602</v>
      </c>
      <c r="V23" s="27">
        <v>25.240830444370602</v>
      </c>
      <c r="W23" s="27">
        <v>0.12586990787807201</v>
      </c>
      <c r="X23" s="27">
        <v>189.41740767965899</v>
      </c>
      <c r="Y23" s="27">
        <v>3.3500763282172401</v>
      </c>
      <c r="Z23" s="27">
        <v>69209.157625256004</v>
      </c>
      <c r="AA23" s="27">
        <v>9.6562632530299597E-5</v>
      </c>
      <c r="AB23" s="27">
        <v>16616.695997574901</v>
      </c>
      <c r="AC23" s="27">
        <v>10.3687909908716</v>
      </c>
      <c r="AD23" s="27">
        <v>11264.325638972199</v>
      </c>
      <c r="AE23" s="27">
        <v>10.8929435709213</v>
      </c>
      <c r="AF23" s="27">
        <v>0</v>
      </c>
      <c r="AG23" s="27">
        <v>176.62484009411301</v>
      </c>
      <c r="AH23" s="27">
        <v>176.62484009411301</v>
      </c>
      <c r="AI23" s="27">
        <v>0</v>
      </c>
      <c r="AJ23" s="27">
        <v>3.4378388339837702</v>
      </c>
      <c r="AK23" s="27">
        <v>0</v>
      </c>
      <c r="AL23" s="27">
        <v>0</v>
      </c>
      <c r="AM23" s="27">
        <v>17.342466264793799</v>
      </c>
      <c r="AN23" s="27">
        <v>0.56038308080075505</v>
      </c>
      <c r="AO23" s="27">
        <v>0</v>
      </c>
      <c r="AP23" s="27">
        <v>0</v>
      </c>
      <c r="AQ23" s="27">
        <v>10524.412102926701</v>
      </c>
      <c r="AR23" s="27">
        <v>1169.3783950398199</v>
      </c>
      <c r="AS23" s="27">
        <v>11693.7904979665</v>
      </c>
      <c r="AT23" s="27">
        <v>0</v>
      </c>
      <c r="AU23" s="27">
        <v>20.384300609256599</v>
      </c>
      <c r="AV23" s="27">
        <v>0</v>
      </c>
      <c r="AW23" s="27">
        <v>12976.9599344501</v>
      </c>
      <c r="AX23" s="27">
        <v>0</v>
      </c>
      <c r="AY23" s="27">
        <v>0</v>
      </c>
      <c r="AZ23" s="27">
        <v>0</v>
      </c>
      <c r="BA23" s="27">
        <v>0</v>
      </c>
      <c r="BB23" s="27">
        <v>15.6120831982451</v>
      </c>
      <c r="BC23" s="27">
        <v>0</v>
      </c>
      <c r="BD23" s="27">
        <v>276.83256381792</v>
      </c>
      <c r="BE23" s="27">
        <v>276.82414220942798</v>
      </c>
      <c r="BF23" s="27">
        <v>8.4216084922038997E-3</v>
      </c>
      <c r="BG23" s="27">
        <v>0</v>
      </c>
      <c r="BH23" s="27">
        <v>0</v>
      </c>
      <c r="BI23" s="27">
        <v>181.836688459355</v>
      </c>
      <c r="BJ23" s="27">
        <v>0</v>
      </c>
      <c r="BK23" s="27">
        <v>3.87534229827433</v>
      </c>
      <c r="BL23" s="27">
        <v>0</v>
      </c>
      <c r="BM23" s="27">
        <v>0.76122930284341195</v>
      </c>
      <c r="BN23" s="27">
        <v>9.6883655503563109</v>
      </c>
      <c r="BO23" s="27">
        <v>8936.8837961292993</v>
      </c>
      <c r="BP23" s="27">
        <v>0</v>
      </c>
      <c r="BQ23" s="27">
        <v>65.050433400353796</v>
      </c>
      <c r="BR23" s="27">
        <v>0</v>
      </c>
      <c r="BS23" s="27">
        <v>99.708221189018801</v>
      </c>
      <c r="BT23" s="27">
        <v>7505.1624874106101</v>
      </c>
      <c r="BU23" s="27">
        <v>0</v>
      </c>
      <c r="BV23" s="27">
        <v>0</v>
      </c>
      <c r="BW23" s="27">
        <v>117.873168390244</v>
      </c>
      <c r="BX23" s="27">
        <v>261.68004557910001</v>
      </c>
      <c r="BY23" s="27">
        <v>22718.354188395901</v>
      </c>
      <c r="BZ23" s="27">
        <v>49.857201433795197</v>
      </c>
      <c r="CB23" s="24">
        <f t="shared" si="0"/>
        <v>2.4460179540145141E-3</v>
      </c>
      <c r="CC23" s="24" t="str">
        <f t="shared" si="14"/>
        <v/>
      </c>
      <c r="CD23" s="24">
        <f t="shared" si="1"/>
        <v>2.4694768329083976E-3</v>
      </c>
      <c r="CE23" s="24">
        <f t="shared" si="2"/>
        <v>2.6603244711374111E-3</v>
      </c>
      <c r="CF23" s="24">
        <f t="shared" si="3"/>
        <v>2.6603063720041869E-3</v>
      </c>
      <c r="CG23" s="24">
        <f t="shared" si="4"/>
        <v>2.7413877822299627E-3</v>
      </c>
      <c r="CH23" s="24">
        <f t="shared" si="5"/>
        <v>2.7716747430848363E-3</v>
      </c>
      <c r="CI23" s="24">
        <f t="shared" si="6"/>
        <v>2.5766178217044608E-3</v>
      </c>
      <c r="CJ23" s="24">
        <f t="shared" si="7"/>
        <v>1.6057822829947693E-2</v>
      </c>
      <c r="CK23" s="24">
        <f t="shared" si="8"/>
        <v>3.2137342854697062E-3</v>
      </c>
      <c r="CL23" s="24">
        <f t="shared" si="9"/>
        <v>2.5696496370163891E-3</v>
      </c>
      <c r="CM23" s="24">
        <f t="shared" si="10"/>
        <v>2.4788617632336444E-3</v>
      </c>
      <c r="CN23" s="24">
        <f t="shared" si="11"/>
        <v>2.5380156827967278E-3</v>
      </c>
      <c r="CO23" s="24">
        <f t="shared" si="12"/>
        <v>2.4450792765722852E-3</v>
      </c>
      <c r="CP23" s="24">
        <f t="shared" si="13"/>
        <v>2.493596176679198E-3</v>
      </c>
    </row>
    <row r="24" spans="1:94" x14ac:dyDescent="0.3">
      <c r="A24" s="29" t="s">
        <v>23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67"/>
      <c r="O24" s="67"/>
      <c r="P24" s="67"/>
      <c r="R24" s="29"/>
      <c r="CB24" s="24" t="str">
        <f t="shared" si="0"/>
        <v/>
      </c>
      <c r="CC24" s="24" t="str">
        <f t="shared" si="14"/>
        <v/>
      </c>
      <c r="CD24" s="24" t="str">
        <f t="shared" si="1"/>
        <v/>
      </c>
      <c r="CE24" s="24" t="str">
        <f t="shared" si="2"/>
        <v/>
      </c>
      <c r="CF24" s="24" t="str">
        <f t="shared" si="3"/>
        <v/>
      </c>
      <c r="CG24" s="24" t="str">
        <f t="shared" si="4"/>
        <v/>
      </c>
      <c r="CH24" s="24" t="str">
        <f t="shared" si="5"/>
        <v/>
      </c>
      <c r="CI24" s="24" t="str">
        <f t="shared" si="6"/>
        <v/>
      </c>
      <c r="CJ24" s="24" t="str">
        <f t="shared" si="7"/>
        <v/>
      </c>
      <c r="CK24" s="24" t="str">
        <f t="shared" si="8"/>
        <v/>
      </c>
      <c r="CL24" s="24" t="str">
        <f t="shared" si="9"/>
        <v/>
      </c>
      <c r="CM24" s="24" t="str">
        <f t="shared" si="10"/>
        <v/>
      </c>
      <c r="CN24" s="24" t="str">
        <f t="shared" si="11"/>
        <v/>
      </c>
      <c r="CO24" s="24" t="str">
        <f t="shared" si="12"/>
        <v/>
      </c>
      <c r="CP24" s="24" t="str">
        <f t="shared" si="13"/>
        <v/>
      </c>
    </row>
    <row r="25" spans="1:94" x14ac:dyDescent="0.3">
      <c r="A25" s="29" t="s">
        <v>24</v>
      </c>
      <c r="B25" s="27">
        <v>3892.6335733999999</v>
      </c>
      <c r="C25" s="27">
        <v>9.0747799999999997E-4</v>
      </c>
      <c r="D25" s="27">
        <v>2805.6639832000001</v>
      </c>
      <c r="E25" s="27">
        <v>61.479878304000003</v>
      </c>
      <c r="F25" s="27">
        <v>61.412919930999998</v>
      </c>
      <c r="G25" s="27">
        <v>157.98099160000001</v>
      </c>
      <c r="H25" s="27">
        <v>11381.627171</v>
      </c>
      <c r="I25" s="27">
        <v>6.8603123360999998</v>
      </c>
      <c r="J25" s="27">
        <v>125.04692077999999</v>
      </c>
      <c r="K25" s="27">
        <v>7.677828E-4</v>
      </c>
      <c r="L25" s="27">
        <v>54.574604704000002</v>
      </c>
      <c r="M25" s="27">
        <v>4.2826287153999996</v>
      </c>
      <c r="N25" s="67">
        <v>4.9942280077000003</v>
      </c>
      <c r="O25" s="67">
        <v>0.82039071799999996</v>
      </c>
      <c r="P25" s="67">
        <v>0.17335056469999999</v>
      </c>
      <c r="R25" s="29" t="s">
        <v>24</v>
      </c>
      <c r="S25" s="27">
        <v>0</v>
      </c>
      <c r="T25" s="27">
        <v>5.0081701190240704</v>
      </c>
      <c r="U25" s="27">
        <v>6.8791483310357</v>
      </c>
      <c r="V25" s="27">
        <v>6.8791483310357</v>
      </c>
      <c r="W25" s="27">
        <v>3.4760862727064502E-2</v>
      </c>
      <c r="X25" s="27">
        <v>125.737543217381</v>
      </c>
      <c r="Y25" s="27">
        <v>0.82268515991341296</v>
      </c>
      <c r="Z25" s="27">
        <v>10354.736912305199</v>
      </c>
      <c r="AA25" s="27">
        <v>7.69247689729218E-4</v>
      </c>
      <c r="AB25" s="27">
        <v>3903.5419410550198</v>
      </c>
      <c r="AC25" s="27">
        <v>16.106612027785399</v>
      </c>
      <c r="AD25" s="27">
        <v>2005.9784556212401</v>
      </c>
      <c r="AE25" s="27">
        <v>28.277917262002202</v>
      </c>
      <c r="AF25" s="27">
        <v>0</v>
      </c>
      <c r="AG25" s="27">
        <v>54.725853599839397</v>
      </c>
      <c r="AH25" s="27">
        <v>54.725853599839397</v>
      </c>
      <c r="AI25" s="27">
        <v>0</v>
      </c>
      <c r="AJ25" s="27">
        <v>1.9882937913871801</v>
      </c>
      <c r="AK25" s="27">
        <v>0</v>
      </c>
      <c r="AL25" s="27">
        <v>0</v>
      </c>
      <c r="AM25" s="27">
        <v>4.2946008793022798</v>
      </c>
      <c r="AN25" s="27">
        <v>0.173805973869818</v>
      </c>
      <c r="AO25" s="27">
        <v>9.0993258706878997E-4</v>
      </c>
      <c r="AP25" s="27">
        <v>0</v>
      </c>
      <c r="AQ25" s="27">
        <v>2532.1332910429501</v>
      </c>
      <c r="AR25" s="27">
        <v>281.34834332953</v>
      </c>
      <c r="AS25" s="27">
        <v>2813.4816343724801</v>
      </c>
      <c r="AT25" s="27">
        <v>0</v>
      </c>
      <c r="AU25" s="27">
        <v>49.461577179301202</v>
      </c>
      <c r="AV25" s="27">
        <v>0</v>
      </c>
      <c r="AW25" s="27">
        <v>7782.2486663244899</v>
      </c>
      <c r="AX25" s="27">
        <v>0</v>
      </c>
      <c r="AY25" s="27">
        <v>0</v>
      </c>
      <c r="AZ25" s="27">
        <v>0</v>
      </c>
      <c r="BA25" s="27">
        <v>0</v>
      </c>
      <c r="BB25" s="27">
        <v>3.4733663977027698</v>
      </c>
      <c r="BC25" s="27">
        <v>0</v>
      </c>
      <c r="BD25" s="27">
        <v>61.654523671500201</v>
      </c>
      <c r="BE25" s="27">
        <v>61.587435657037901</v>
      </c>
      <c r="BF25" s="27">
        <v>6.7088014462320295E-2</v>
      </c>
      <c r="BG25" s="27">
        <v>0</v>
      </c>
      <c r="BH25" s="27">
        <v>0</v>
      </c>
      <c r="BI25" s="27">
        <v>40.4547531407595</v>
      </c>
      <c r="BJ25" s="27">
        <v>0</v>
      </c>
      <c r="BK25" s="27">
        <v>0.86218011993143495</v>
      </c>
      <c r="BL25" s="27">
        <v>0</v>
      </c>
      <c r="BM25" s="27">
        <v>0.1693572120681</v>
      </c>
      <c r="BN25" s="27">
        <v>2.1554524298792401</v>
      </c>
      <c r="BO25" s="27">
        <v>2672.7087936211301</v>
      </c>
      <c r="BP25" s="27">
        <v>0</v>
      </c>
      <c r="BQ25" s="27">
        <v>14.4723263566967</v>
      </c>
      <c r="BR25" s="27">
        <v>0</v>
      </c>
      <c r="BS25" s="27">
        <v>158.420021262256</v>
      </c>
      <c r="BT25" s="27">
        <v>4312.6278901380401</v>
      </c>
      <c r="BU25" s="27">
        <v>0</v>
      </c>
      <c r="BV25" s="27">
        <v>0</v>
      </c>
      <c r="BW25" s="27">
        <v>162.16177023469101</v>
      </c>
      <c r="BX25" s="27">
        <v>475.454855458628</v>
      </c>
      <c r="BY25" s="27">
        <v>11412.834102966801</v>
      </c>
      <c r="BZ25" s="27">
        <v>97.826582884835801</v>
      </c>
      <c r="CB25" s="24">
        <f t="shared" si="0"/>
        <v>2.8023104279738427E-3</v>
      </c>
      <c r="CC25" s="24">
        <f t="shared" si="14"/>
        <v>2.7048447111555304E-3</v>
      </c>
      <c r="CD25" s="24">
        <f t="shared" si="1"/>
        <v>2.786381840195857E-3</v>
      </c>
      <c r="CE25" s="24">
        <f t="shared" si="2"/>
        <v>2.840691496437698E-3</v>
      </c>
      <c r="CF25" s="24">
        <f t="shared" si="3"/>
        <v>2.8416777159265328E-3</v>
      </c>
      <c r="CG25" s="24">
        <f t="shared" si="4"/>
        <v>2.7790030801147989E-3</v>
      </c>
      <c r="CH25" s="24">
        <f t="shared" si="5"/>
        <v>2.7418691104480184E-3</v>
      </c>
      <c r="CI25" s="24">
        <f t="shared" si="6"/>
        <v>2.7456468470950447E-3</v>
      </c>
      <c r="CJ25" s="24">
        <f t="shared" si="7"/>
        <v>5.5229063864439213E-3</v>
      </c>
      <c r="CK25" s="24">
        <f t="shared" si="8"/>
        <v>1.9079480931560239E-3</v>
      </c>
      <c r="CL25" s="24">
        <f t="shared" si="9"/>
        <v>2.7714153251266484E-3</v>
      </c>
      <c r="CM25" s="24">
        <f t="shared" si="10"/>
        <v>2.7955175892855986E-3</v>
      </c>
      <c r="CN25" s="24">
        <f t="shared" si="11"/>
        <v>2.7916449354283418E-3</v>
      </c>
      <c r="CO25" s="24">
        <f t="shared" si="12"/>
        <v>2.7967672757275058E-3</v>
      </c>
      <c r="CP25" s="24">
        <f t="shared" si="13"/>
        <v>2.6270994306026091E-3</v>
      </c>
    </row>
    <row r="26" spans="1:94" x14ac:dyDescent="0.3">
      <c r="A26" s="29" t="s">
        <v>25</v>
      </c>
      <c r="B26" s="27">
        <v>822.45238297000003</v>
      </c>
      <c r="C26" s="27"/>
      <c r="D26" s="27">
        <v>536.22303959999999</v>
      </c>
      <c r="E26" s="27">
        <v>11.708939226</v>
      </c>
      <c r="F26" s="27">
        <v>11.708613178</v>
      </c>
      <c r="G26" s="27">
        <v>0.40885017600000001</v>
      </c>
      <c r="H26" s="27">
        <v>1164.8205707</v>
      </c>
      <c r="I26" s="27">
        <v>0.60922661710000003</v>
      </c>
      <c r="J26" s="27">
        <v>1.786338983</v>
      </c>
      <c r="K26" s="27">
        <v>3.7385700000000001E-6</v>
      </c>
      <c r="L26" s="27">
        <v>4.4502986828999997</v>
      </c>
      <c r="M26" s="27">
        <v>0.64459465910000002</v>
      </c>
      <c r="N26" s="67">
        <v>0.57407464519999996</v>
      </c>
      <c r="O26" s="67">
        <v>0.1395387874</v>
      </c>
      <c r="P26" s="67">
        <v>2.1238825199999999E-2</v>
      </c>
      <c r="R26" s="29" t="s">
        <v>25</v>
      </c>
      <c r="S26" s="27">
        <v>0</v>
      </c>
      <c r="T26" s="27">
        <v>0.57566548165371501</v>
      </c>
      <c r="U26" s="27">
        <v>0.61091898122826305</v>
      </c>
      <c r="V26" s="27">
        <v>0.61091898122826305</v>
      </c>
      <c r="W26" s="27">
        <v>5.2398609295788699E-4</v>
      </c>
      <c r="X26" s="27">
        <v>1.79374352010224</v>
      </c>
      <c r="Y26" s="27">
        <v>0.13992436374699199</v>
      </c>
      <c r="Z26" s="27">
        <v>2760.1240455270499</v>
      </c>
      <c r="AA26" s="27">
        <v>3.74768594950314E-6</v>
      </c>
      <c r="AB26" s="27">
        <v>824.72504867254304</v>
      </c>
      <c r="AC26" s="27">
        <v>5.0166636719753903E-2</v>
      </c>
      <c r="AD26" s="27">
        <v>447.62759408534799</v>
      </c>
      <c r="AE26" s="27">
        <v>5.24285765921726E-2</v>
      </c>
      <c r="AF26" s="27">
        <v>0</v>
      </c>
      <c r="AG26" s="27">
        <v>4.4626665439966304</v>
      </c>
      <c r="AH26" s="27">
        <v>4.4626665439966304</v>
      </c>
      <c r="AI26" s="27">
        <v>0</v>
      </c>
      <c r="AJ26" s="27">
        <v>1.6780338484101799E-2</v>
      </c>
      <c r="AK26" s="27">
        <v>0</v>
      </c>
      <c r="AL26" s="27">
        <v>0</v>
      </c>
      <c r="AM26" s="27">
        <v>0.64638370379448595</v>
      </c>
      <c r="AN26" s="27">
        <v>2.1296866284879E-2</v>
      </c>
      <c r="AO26" s="27">
        <v>0</v>
      </c>
      <c r="AP26" s="27">
        <v>0</v>
      </c>
      <c r="AQ26" s="27">
        <v>483.93440043871902</v>
      </c>
      <c r="AR26" s="27">
        <v>53.770659316457099</v>
      </c>
      <c r="AS26" s="27">
        <v>537.70505975517597</v>
      </c>
      <c r="AT26" s="27">
        <v>0</v>
      </c>
      <c r="AU26" s="27">
        <v>0.16014673901684801</v>
      </c>
      <c r="AV26" s="27">
        <v>0</v>
      </c>
      <c r="AW26" s="27">
        <v>758.60040826898398</v>
      </c>
      <c r="AX26" s="27">
        <v>0</v>
      </c>
      <c r="AY26" s="27">
        <v>0</v>
      </c>
      <c r="AZ26" s="27">
        <v>0</v>
      </c>
      <c r="BA26" s="27">
        <v>0</v>
      </c>
      <c r="BB26" s="27">
        <v>0.66218758191548599</v>
      </c>
      <c r="BC26" s="27">
        <v>0</v>
      </c>
      <c r="BD26" s="27">
        <v>11.741841679921899</v>
      </c>
      <c r="BE26" s="27">
        <v>11.741514793013501</v>
      </c>
      <c r="BF26" s="27">
        <v>3.2688690840346901E-4</v>
      </c>
      <c r="BG26" s="27">
        <v>0</v>
      </c>
      <c r="BH26" s="27">
        <v>0</v>
      </c>
      <c r="BI26" s="27">
        <v>7.7126214906551596</v>
      </c>
      <c r="BJ26" s="27">
        <v>0</v>
      </c>
      <c r="BK26" s="27">
        <v>0.16437284148216699</v>
      </c>
      <c r="BL26" s="27">
        <v>0</v>
      </c>
      <c r="BM26" s="27">
        <v>3.2287606937945502E-2</v>
      </c>
      <c r="BN26" s="27">
        <v>0.41093389782679501</v>
      </c>
      <c r="BO26" s="27">
        <v>387.87292638766303</v>
      </c>
      <c r="BP26" s="27">
        <v>0</v>
      </c>
      <c r="BQ26" s="27">
        <v>2.7591113741959998</v>
      </c>
      <c r="BR26" s="27">
        <v>0</v>
      </c>
      <c r="BS26" s="27">
        <v>0.40995911493245502</v>
      </c>
      <c r="BT26" s="27">
        <v>518.27516682030898</v>
      </c>
      <c r="BU26" s="27">
        <v>0</v>
      </c>
      <c r="BV26" s="27">
        <v>0</v>
      </c>
      <c r="BW26" s="27">
        <v>3.7874314419777502</v>
      </c>
      <c r="BX26" s="27">
        <v>20.165342873804001</v>
      </c>
      <c r="BY26" s="27">
        <v>1168.5202559566101</v>
      </c>
      <c r="BZ26" s="27">
        <v>0.90632796897027701</v>
      </c>
      <c r="CB26" s="24">
        <f t="shared" si="0"/>
        <v>2.7632793698476122E-3</v>
      </c>
      <c r="CC26" s="24" t="str">
        <f t="shared" si="14"/>
        <v/>
      </c>
      <c r="CD26" s="24">
        <f t="shared" si="1"/>
        <v>2.7638129019623976E-3</v>
      </c>
      <c r="CE26" s="24">
        <f t="shared" si="2"/>
        <v>2.8100285847276773E-3</v>
      </c>
      <c r="CF26" s="24">
        <f t="shared" si="3"/>
        <v>2.8100351863465088E-3</v>
      </c>
      <c r="CG26" s="24">
        <f t="shared" si="4"/>
        <v>2.7123357101233236E-3</v>
      </c>
      <c r="CH26" s="24">
        <f t="shared" si="5"/>
        <v>3.1761846842958659E-3</v>
      </c>
      <c r="CI26" s="24">
        <f t="shared" si="6"/>
        <v>2.7778893448859674E-3</v>
      </c>
      <c r="CJ26" s="24">
        <f t="shared" si="7"/>
        <v>4.1450906981858006E-3</v>
      </c>
      <c r="CK26" s="24">
        <f t="shared" si="8"/>
        <v>2.4383519642911292E-3</v>
      </c>
      <c r="CL26" s="24">
        <f t="shared" si="9"/>
        <v>2.7791080954079404E-3</v>
      </c>
      <c r="CM26" s="24">
        <f t="shared" si="10"/>
        <v>2.7754569002849663E-3</v>
      </c>
      <c r="CN26" s="24">
        <f t="shared" si="11"/>
        <v>2.7711317108610914E-3</v>
      </c>
      <c r="CO26" s="24">
        <f t="shared" si="12"/>
        <v>2.7632198485909249E-3</v>
      </c>
      <c r="CP26" s="24">
        <f t="shared" si="13"/>
        <v>2.7327822670248918E-3</v>
      </c>
    </row>
    <row r="27" spans="1:94" x14ac:dyDescent="0.3">
      <c r="A27" s="29" t="s">
        <v>26</v>
      </c>
      <c r="B27" s="27">
        <v>3347.4020860000001</v>
      </c>
      <c r="C27" s="27">
        <v>2.909455E-3</v>
      </c>
      <c r="D27" s="27">
        <v>2236.5514254</v>
      </c>
      <c r="E27" s="27">
        <v>58.140938108</v>
      </c>
      <c r="F27" s="27">
        <v>58.036187489</v>
      </c>
      <c r="G27" s="27">
        <v>140.56647967000001</v>
      </c>
      <c r="H27" s="27">
        <v>40618.590944000003</v>
      </c>
      <c r="I27" s="27">
        <v>5.4937986452000001</v>
      </c>
      <c r="J27" s="27">
        <v>440.07498896999999</v>
      </c>
      <c r="K27" s="27">
        <v>1.2011421999999999E-3</v>
      </c>
      <c r="L27" s="27">
        <v>142.90269799000001</v>
      </c>
      <c r="M27" s="27">
        <v>2.8522875238999998</v>
      </c>
      <c r="N27" s="67">
        <v>3.6313099377000002</v>
      </c>
      <c r="O27" s="67">
        <v>0.52894603620000002</v>
      </c>
      <c r="P27" s="67">
        <v>0.15632321790000001</v>
      </c>
      <c r="R27" s="29" t="s">
        <v>26</v>
      </c>
      <c r="S27" s="27">
        <v>0</v>
      </c>
      <c r="T27" s="27">
        <v>3.6382846265637099</v>
      </c>
      <c r="U27" s="27">
        <v>5.5053310010670202</v>
      </c>
      <c r="V27" s="27">
        <v>5.5053310010670202</v>
      </c>
      <c r="W27" s="27">
        <v>2.97685151409692E-2</v>
      </c>
      <c r="X27" s="27">
        <v>441.29061654194402</v>
      </c>
      <c r="Y27" s="27">
        <v>0.52984503655411097</v>
      </c>
      <c r="Z27" s="27">
        <v>123574.914540032</v>
      </c>
      <c r="AA27" s="27">
        <v>1.2048512077856199E-3</v>
      </c>
      <c r="AB27" s="27">
        <v>3353.7605957241199</v>
      </c>
      <c r="AC27" s="27">
        <v>13.5480860704173</v>
      </c>
      <c r="AD27" s="27">
        <v>10882.995596008799</v>
      </c>
      <c r="AE27" s="27">
        <v>22.0977694315783</v>
      </c>
      <c r="AF27" s="27">
        <v>0</v>
      </c>
      <c r="AG27" s="27">
        <v>143.26929865758001</v>
      </c>
      <c r="AH27" s="27">
        <v>143.26929865758001</v>
      </c>
      <c r="AI27" s="27">
        <v>0</v>
      </c>
      <c r="AJ27" s="27">
        <v>3.30700976015601</v>
      </c>
      <c r="AK27" s="27">
        <v>0</v>
      </c>
      <c r="AL27" s="27">
        <v>0</v>
      </c>
      <c r="AM27" s="27">
        <v>2.8573227488552799</v>
      </c>
      <c r="AN27" s="27">
        <v>0.15668280565170201</v>
      </c>
      <c r="AO27" s="27">
        <v>2.9179280962537898E-3</v>
      </c>
      <c r="AP27" s="27">
        <v>0</v>
      </c>
      <c r="AQ27" s="27">
        <v>2016.7143112624201</v>
      </c>
      <c r="AR27" s="27">
        <v>224.079646162138</v>
      </c>
      <c r="AS27" s="27">
        <v>2240.7939574245602</v>
      </c>
      <c r="AT27" s="27">
        <v>0</v>
      </c>
      <c r="AU27" s="27">
        <v>116.82655107298901</v>
      </c>
      <c r="AV27" s="27">
        <v>0</v>
      </c>
      <c r="AW27" s="27">
        <v>26789.361447892399</v>
      </c>
      <c r="AX27" s="27">
        <v>0</v>
      </c>
      <c r="AY27" s="27">
        <v>0</v>
      </c>
      <c r="AZ27" s="27">
        <v>0</v>
      </c>
      <c r="BA27" s="27">
        <v>0</v>
      </c>
      <c r="BB27" s="27">
        <v>3.2810020765334502</v>
      </c>
      <c r="BC27" s="27">
        <v>0</v>
      </c>
      <c r="BD27" s="27">
        <v>58.281766939797301</v>
      </c>
      <c r="BE27" s="27">
        <v>58.176701102619603</v>
      </c>
      <c r="BF27" s="27">
        <v>0.10506583717764301</v>
      </c>
      <c r="BG27" s="27">
        <v>0</v>
      </c>
      <c r="BH27" s="27">
        <v>0</v>
      </c>
      <c r="BI27" s="27">
        <v>38.214360591169402</v>
      </c>
      <c r="BJ27" s="27">
        <v>0</v>
      </c>
      <c r="BK27" s="27">
        <v>0.81443408687312802</v>
      </c>
      <c r="BL27" s="27">
        <v>0</v>
      </c>
      <c r="BM27" s="27">
        <v>0.15997747744947199</v>
      </c>
      <c r="BN27" s="27">
        <v>2.0360879994708898</v>
      </c>
      <c r="BO27" s="27">
        <v>11373.234193962</v>
      </c>
      <c r="BP27" s="27">
        <v>0</v>
      </c>
      <c r="BQ27" s="27">
        <v>13.6708388711232</v>
      </c>
      <c r="BR27" s="27">
        <v>0</v>
      </c>
      <c r="BS27" s="27">
        <v>140.94965922841399</v>
      </c>
      <c r="BT27" s="27">
        <v>15395.1669316444</v>
      </c>
      <c r="BU27" s="27">
        <v>0</v>
      </c>
      <c r="BV27" s="27">
        <v>0</v>
      </c>
      <c r="BW27" s="27">
        <v>471.73124602728501</v>
      </c>
      <c r="BX27" s="27">
        <v>1318.8433065951399</v>
      </c>
      <c r="BY27" s="27">
        <v>40728.858229027101</v>
      </c>
      <c r="BZ27" s="27">
        <v>253.21094495029899</v>
      </c>
      <c r="CB27" s="24">
        <f t="shared" si="0"/>
        <v>1.8995356879035572E-3</v>
      </c>
      <c r="CC27" s="24">
        <f t="shared" si="14"/>
        <v>2.9122623494055836E-3</v>
      </c>
      <c r="CD27" s="24">
        <f t="shared" si="1"/>
        <v>1.8969078807572878E-3</v>
      </c>
      <c r="CE27" s="24">
        <f t="shared" si="2"/>
        <v>2.422197446069807E-3</v>
      </c>
      <c r="CF27" s="24">
        <f t="shared" si="3"/>
        <v>2.4211379089337315E-3</v>
      </c>
      <c r="CG27" s="24">
        <f t="shared" si="4"/>
        <v>2.7259668116719894E-3</v>
      </c>
      <c r="CH27" s="24">
        <f t="shared" si="5"/>
        <v>2.7146999062355602E-3</v>
      </c>
      <c r="CI27" s="24">
        <f t="shared" si="6"/>
        <v>2.0991588173869704E-3</v>
      </c>
      <c r="CJ27" s="24">
        <f t="shared" si="7"/>
        <v>2.7623191556266687E-3</v>
      </c>
      <c r="CK27" s="24">
        <f t="shared" si="8"/>
        <v>3.0879006545769376E-3</v>
      </c>
      <c r="CL27" s="24">
        <f t="shared" si="9"/>
        <v>2.5653866073659143E-3</v>
      </c>
      <c r="CM27" s="24">
        <f t="shared" si="10"/>
        <v>1.7653286749981295E-3</v>
      </c>
      <c r="CN27" s="24">
        <f t="shared" si="11"/>
        <v>1.9207087754473792E-3</v>
      </c>
      <c r="CO27" s="24">
        <f t="shared" si="12"/>
        <v>1.6996069401889317E-3</v>
      </c>
      <c r="CP27" s="24">
        <f t="shared" si="13"/>
        <v>2.3002837104596266E-3</v>
      </c>
    </row>
    <row r="28" spans="1:94" x14ac:dyDescent="0.3">
      <c r="A28" s="29" t="s">
        <v>27</v>
      </c>
      <c r="B28" s="27">
        <v>760.95805213999995</v>
      </c>
      <c r="C28" s="27"/>
      <c r="D28" s="27">
        <v>520.47236554999995</v>
      </c>
      <c r="E28" s="27">
        <v>21.572208790000001</v>
      </c>
      <c r="F28" s="27">
        <v>21.561082224</v>
      </c>
      <c r="G28" s="27">
        <v>0.1981828682</v>
      </c>
      <c r="H28" s="27">
        <v>2774.3750995999999</v>
      </c>
      <c r="I28" s="27">
        <v>0.74297738189999996</v>
      </c>
      <c r="J28" s="27">
        <v>3.1976438206000002</v>
      </c>
      <c r="K28" s="27">
        <v>1.275812E-4</v>
      </c>
      <c r="L28" s="27">
        <v>5.2947813031999997</v>
      </c>
      <c r="M28" s="27">
        <v>0.53711397380000003</v>
      </c>
      <c r="N28" s="67">
        <v>0.57936314209999995</v>
      </c>
      <c r="O28" s="67">
        <v>0.1105656976</v>
      </c>
      <c r="P28" s="67">
        <v>2.43764949E-2</v>
      </c>
      <c r="R28" s="29" t="s">
        <v>27</v>
      </c>
      <c r="S28" s="27">
        <v>0</v>
      </c>
      <c r="T28" s="27">
        <v>0.58103495042975695</v>
      </c>
      <c r="U28" s="27">
        <v>0.76621506493241298</v>
      </c>
      <c r="V28" s="27">
        <v>0.76621506493241298</v>
      </c>
      <c r="W28" s="27">
        <v>2.3012403998458998E-3</v>
      </c>
      <c r="X28" s="27">
        <v>11.300106656299</v>
      </c>
      <c r="Y28" s="27">
        <v>0.110874896443011</v>
      </c>
      <c r="Z28" s="27">
        <v>6810.2328599958601</v>
      </c>
      <c r="AA28" s="27">
        <v>1.2800173241841499E-4</v>
      </c>
      <c r="AB28" s="27">
        <v>763.335157671258</v>
      </c>
      <c r="AC28" s="27">
        <v>0.54635939176433901</v>
      </c>
      <c r="AD28" s="27">
        <v>1107.38281073441</v>
      </c>
      <c r="AE28" s="27">
        <v>0.65607468482650899</v>
      </c>
      <c r="AF28" s="27">
        <v>0</v>
      </c>
      <c r="AG28" s="27">
        <v>6.4551471568381702</v>
      </c>
      <c r="AH28" s="27">
        <v>6.4551471568381702</v>
      </c>
      <c r="AI28" s="27">
        <v>0</v>
      </c>
      <c r="AJ28" s="27">
        <v>0.12565801427828199</v>
      </c>
      <c r="AK28" s="27">
        <v>0</v>
      </c>
      <c r="AL28" s="27">
        <v>0</v>
      </c>
      <c r="AM28" s="27">
        <v>0.53999054533917201</v>
      </c>
      <c r="AN28" s="27">
        <v>2.44494020145558E-2</v>
      </c>
      <c r="AO28" s="27">
        <v>0</v>
      </c>
      <c r="AP28" s="27">
        <v>0</v>
      </c>
      <c r="AQ28" s="27">
        <v>469.89390056735903</v>
      </c>
      <c r="AR28" s="27">
        <v>52.210432950721199</v>
      </c>
      <c r="AS28" s="27">
        <v>522.10433351808001</v>
      </c>
      <c r="AT28" s="27">
        <v>0</v>
      </c>
      <c r="AU28" s="27">
        <v>1.49872827616197</v>
      </c>
      <c r="AV28" s="27">
        <v>0</v>
      </c>
      <c r="AW28" s="27">
        <v>1758.59738125947</v>
      </c>
      <c r="AX28" s="27">
        <v>0</v>
      </c>
      <c r="AY28" s="27">
        <v>0</v>
      </c>
      <c r="AZ28" s="27">
        <v>0</v>
      </c>
      <c r="BA28" s="27">
        <v>0</v>
      </c>
      <c r="BB28" s="27">
        <v>1.2207268373044</v>
      </c>
      <c r="BC28" s="27">
        <v>0</v>
      </c>
      <c r="BD28" s="27">
        <v>21.6563432913903</v>
      </c>
      <c r="BE28" s="27">
        <v>21.645180003968299</v>
      </c>
      <c r="BF28" s="27">
        <v>1.11632874220803E-2</v>
      </c>
      <c r="BG28" s="27">
        <v>0</v>
      </c>
      <c r="BH28" s="27">
        <v>0</v>
      </c>
      <c r="BI28" s="27">
        <v>14.218013795421999</v>
      </c>
      <c r="BJ28" s="27">
        <v>0</v>
      </c>
      <c r="BK28" s="27">
        <v>0.303017336265481</v>
      </c>
      <c r="BL28" s="27">
        <v>0</v>
      </c>
      <c r="BM28" s="27">
        <v>5.9521182889928803E-2</v>
      </c>
      <c r="BN28" s="27">
        <v>0.75754153794430001</v>
      </c>
      <c r="BO28" s="27">
        <v>952.26615094314798</v>
      </c>
      <c r="BP28" s="27">
        <v>0</v>
      </c>
      <c r="BQ28" s="27">
        <v>5.0863593141420997</v>
      </c>
      <c r="BR28" s="27">
        <v>0</v>
      </c>
      <c r="BS28" s="27">
        <v>0.20056382204908599</v>
      </c>
      <c r="BT28" s="27">
        <v>1138.9936982583199</v>
      </c>
      <c r="BU28" s="27">
        <v>0</v>
      </c>
      <c r="BV28" s="27">
        <v>0</v>
      </c>
      <c r="BW28" s="27">
        <v>14.189509009550401</v>
      </c>
      <c r="BX28" s="27">
        <v>48.369058988276798</v>
      </c>
      <c r="BY28" s="27">
        <v>2781.9449243649301</v>
      </c>
      <c r="BZ28" s="27">
        <v>6.3353945289014897</v>
      </c>
      <c r="CB28" s="24">
        <f t="shared" si="0"/>
        <v>3.1238325484211006E-3</v>
      </c>
      <c r="CC28" s="24" t="str">
        <f t="shared" si="14"/>
        <v/>
      </c>
      <c r="CD28" s="24">
        <f t="shared" si="1"/>
        <v>3.1355516182987133E-3</v>
      </c>
      <c r="CE28" s="24">
        <f t="shared" si="2"/>
        <v>3.9001338346632405E-3</v>
      </c>
      <c r="CF28" s="24">
        <f t="shared" si="3"/>
        <v>3.900443358760951E-3</v>
      </c>
      <c r="CG28" s="24">
        <f t="shared" si="4"/>
        <v>1.2013923659048079E-2</v>
      </c>
      <c r="CH28" s="24">
        <f t="shared" si="5"/>
        <v>2.728479204568124E-3</v>
      </c>
      <c r="CI28" s="24">
        <f t="shared" si="6"/>
        <v>3.1276433978363924E-2</v>
      </c>
      <c r="CJ28" s="24">
        <f t="shared" si="7"/>
        <v>2.5338853513017812</v>
      </c>
      <c r="CK28" s="24">
        <f t="shared" si="8"/>
        <v>3.2961942544433823E-3</v>
      </c>
      <c r="CL28" s="24">
        <f t="shared" si="9"/>
        <v>0.21915274440832555</v>
      </c>
      <c r="CM28" s="24">
        <f t="shared" si="10"/>
        <v>5.3556073375277714E-3</v>
      </c>
      <c r="CN28" s="24">
        <f t="shared" si="11"/>
        <v>2.8855966289074646E-3</v>
      </c>
      <c r="CO28" s="24">
        <f t="shared" si="12"/>
        <v>2.7965169100602218E-3</v>
      </c>
      <c r="CP28" s="24">
        <f t="shared" si="13"/>
        <v>2.9908776817539669E-3</v>
      </c>
    </row>
    <row r="29" spans="1:94" x14ac:dyDescent="0.3">
      <c r="A29" s="29" t="s">
        <v>28</v>
      </c>
      <c r="B29" s="27">
        <v>2.8550008029999998</v>
      </c>
      <c r="C29" s="27"/>
      <c r="D29" s="27">
        <v>2.7913022459999999</v>
      </c>
      <c r="E29" s="27">
        <v>0.1977425501</v>
      </c>
      <c r="F29" s="27">
        <v>0.19586965310000001</v>
      </c>
      <c r="G29" s="27">
        <v>2.6858826160999998</v>
      </c>
      <c r="H29" s="27">
        <v>169.36525773</v>
      </c>
      <c r="I29" s="27">
        <v>1.04650951E-2</v>
      </c>
      <c r="J29" s="27">
        <v>1.1576201732</v>
      </c>
      <c r="K29" s="27">
        <v>2.1475600000000002E-5</v>
      </c>
      <c r="L29" s="27">
        <v>0.19458120009999999</v>
      </c>
      <c r="M29" s="27">
        <v>1.3283260000000001E-4</v>
      </c>
      <c r="N29" s="67">
        <v>4.0724929999999998E-4</v>
      </c>
      <c r="O29" s="67">
        <v>1.9345610000000001E-4</v>
      </c>
      <c r="P29" s="67">
        <v>9.8260199999999995E-4</v>
      </c>
      <c r="R29" s="29" t="s">
        <v>28</v>
      </c>
      <c r="S29" s="27">
        <v>0</v>
      </c>
      <c r="T29" s="27">
        <v>4.0843790507581301E-4</v>
      </c>
      <c r="U29" s="27">
        <v>1.04761432289224E-2</v>
      </c>
      <c r="V29" s="27">
        <v>1.04761432289224E-2</v>
      </c>
      <c r="W29" s="27">
        <v>7.1072074339853395E-8</v>
      </c>
      <c r="X29" s="27">
        <v>1.1609038941797001</v>
      </c>
      <c r="Y29" s="27">
        <v>1.9367183436137101E-4</v>
      </c>
      <c r="Z29" s="27">
        <v>194.88393335581901</v>
      </c>
      <c r="AA29" s="27">
        <v>2.1495934033300699E-5</v>
      </c>
      <c r="AB29" s="27">
        <v>2.8622384364820901</v>
      </c>
      <c r="AC29" s="27">
        <v>0.12193558928154</v>
      </c>
      <c r="AD29" s="27">
        <v>34.5903221182229</v>
      </c>
      <c r="AE29" s="27">
        <v>0.204523517135763</v>
      </c>
      <c r="AF29" s="27">
        <v>0</v>
      </c>
      <c r="AG29" s="27">
        <v>0.195087880136466</v>
      </c>
      <c r="AH29" s="27">
        <v>0.195087880136466</v>
      </c>
      <c r="AI29" s="27">
        <v>0</v>
      </c>
      <c r="AJ29" s="27">
        <v>1.7011501033416501E-2</v>
      </c>
      <c r="AK29" s="27">
        <v>0</v>
      </c>
      <c r="AL29" s="27">
        <v>0</v>
      </c>
      <c r="AM29" s="27">
        <v>1.33139925477162E-4</v>
      </c>
      <c r="AN29" s="27">
        <v>9.8361048359513897E-4</v>
      </c>
      <c r="AO29" s="27">
        <v>0</v>
      </c>
      <c r="AP29" s="27">
        <v>0</v>
      </c>
      <c r="AQ29" s="27">
        <v>2.5168104278620098</v>
      </c>
      <c r="AR29" s="27">
        <v>0.279643902180922</v>
      </c>
      <c r="AS29" s="27">
        <v>2.7964543300429399</v>
      </c>
      <c r="AT29" s="27">
        <v>0</v>
      </c>
      <c r="AU29" s="27">
        <v>0.55133596183799205</v>
      </c>
      <c r="AV29" s="27">
        <v>0</v>
      </c>
      <c r="AW29" s="27">
        <v>116.00356348815301</v>
      </c>
      <c r="AX29" s="27">
        <v>0</v>
      </c>
      <c r="AY29" s="27">
        <v>0</v>
      </c>
      <c r="AZ29" s="27">
        <v>0</v>
      </c>
      <c r="BA29" s="27">
        <v>0</v>
      </c>
      <c r="BB29" s="27">
        <v>1.10724831208628E-2</v>
      </c>
      <c r="BC29" s="27">
        <v>0</v>
      </c>
      <c r="BD29" s="27">
        <v>0.19820527687296299</v>
      </c>
      <c r="BE29" s="27">
        <v>0.19633047184422101</v>
      </c>
      <c r="BF29" s="27">
        <v>1.8748050287427499E-3</v>
      </c>
      <c r="BG29" s="27">
        <v>0</v>
      </c>
      <c r="BH29" s="27">
        <v>0</v>
      </c>
      <c r="BI29" s="27">
        <v>0.12896266362428799</v>
      </c>
      <c r="BJ29" s="27">
        <v>0</v>
      </c>
      <c r="BK29" s="27">
        <v>2.74850631348622E-3</v>
      </c>
      <c r="BL29" s="27">
        <v>0</v>
      </c>
      <c r="BM29" s="27">
        <v>5.39873013773374E-4</v>
      </c>
      <c r="BN29" s="27">
        <v>6.8712777437898599E-3</v>
      </c>
      <c r="BO29" s="27">
        <v>42.3150997376719</v>
      </c>
      <c r="BP29" s="27">
        <v>0</v>
      </c>
      <c r="BQ29" s="27">
        <v>4.6135668028020702E-2</v>
      </c>
      <c r="BR29" s="27">
        <v>0</v>
      </c>
      <c r="BS29" s="27">
        <v>2.69358273780982</v>
      </c>
      <c r="BT29" s="27">
        <v>67.772410039114305</v>
      </c>
      <c r="BU29" s="27">
        <v>0</v>
      </c>
      <c r="BV29" s="27">
        <v>0</v>
      </c>
      <c r="BW29" s="27">
        <v>2.41040710669157</v>
      </c>
      <c r="BX29" s="27">
        <v>6.2938545632037401</v>
      </c>
      <c r="BY29" s="27">
        <v>169.83919895060001</v>
      </c>
      <c r="BZ29" s="27">
        <v>1.58217867375011</v>
      </c>
      <c r="CB29" s="24">
        <f t="shared" si="0"/>
        <v>2.5350723104823861E-3</v>
      </c>
      <c r="CC29" s="24" t="str">
        <f t="shared" si="14"/>
        <v/>
      </c>
      <c r="CD29" s="24">
        <f t="shared" si="1"/>
        <v>1.8457635859115726E-3</v>
      </c>
      <c r="CE29" s="24">
        <f t="shared" si="2"/>
        <v>2.3400465541128664E-3</v>
      </c>
      <c r="CF29" s="24">
        <f t="shared" si="3"/>
        <v>2.3526806574049736E-3</v>
      </c>
      <c r="CG29" s="24">
        <f t="shared" si="4"/>
        <v>2.8668869084834099E-3</v>
      </c>
      <c r="CH29" s="24">
        <f t="shared" si="5"/>
        <v>2.7983379056143991E-3</v>
      </c>
      <c r="CI29" s="24">
        <f t="shared" si="6"/>
        <v>1.0557122335563053E-3</v>
      </c>
      <c r="CJ29" s="24">
        <f t="shared" si="7"/>
        <v>2.8366134728137343E-3</v>
      </c>
      <c r="CK29" s="24">
        <f t="shared" si="8"/>
        <v>9.4684354805906553E-4</v>
      </c>
      <c r="CL29" s="24">
        <f t="shared" si="9"/>
        <v>2.6039516469505333E-3</v>
      </c>
      <c r="CM29" s="24">
        <f t="shared" si="10"/>
        <v>2.3136299158639929E-3</v>
      </c>
      <c r="CN29" s="24">
        <f t="shared" si="11"/>
        <v>2.9186178486077801E-3</v>
      </c>
      <c r="CO29" s="24">
        <f t="shared" si="12"/>
        <v>1.1151592602714493E-3</v>
      </c>
      <c r="CP29" s="24">
        <f t="shared" si="13"/>
        <v>1.0263398559528874E-3</v>
      </c>
    </row>
    <row r="30" spans="1:94" x14ac:dyDescent="0.3"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67"/>
      <c r="O30" s="67"/>
      <c r="P30" s="67"/>
      <c r="CB30" s="24" t="str">
        <f t="shared" si="0"/>
        <v/>
      </c>
      <c r="CC30" s="24" t="str">
        <f t="shared" si="14"/>
        <v/>
      </c>
      <c r="CD30" s="24" t="str">
        <f t="shared" si="1"/>
        <v/>
      </c>
      <c r="CE30" s="24" t="str">
        <f t="shared" si="2"/>
        <v/>
      </c>
      <c r="CF30" s="24" t="str">
        <f t="shared" si="3"/>
        <v/>
      </c>
      <c r="CG30" s="24" t="str">
        <f t="shared" si="4"/>
        <v/>
      </c>
      <c r="CH30" s="24" t="str">
        <f t="shared" si="5"/>
        <v/>
      </c>
      <c r="CI30" s="24" t="str">
        <f t="shared" si="6"/>
        <v/>
      </c>
      <c r="CJ30" s="24" t="str">
        <f t="shared" si="7"/>
        <v/>
      </c>
      <c r="CK30" s="24" t="str">
        <f t="shared" si="8"/>
        <v/>
      </c>
      <c r="CL30" s="24" t="str">
        <f t="shared" si="9"/>
        <v/>
      </c>
      <c r="CM30" s="24" t="str">
        <f t="shared" si="10"/>
        <v/>
      </c>
      <c r="CN30" s="24" t="str">
        <f t="shared" si="11"/>
        <v/>
      </c>
      <c r="CO30" s="24" t="str">
        <f t="shared" si="12"/>
        <v/>
      </c>
      <c r="CP30" s="24" t="str">
        <f t="shared" si="13"/>
        <v/>
      </c>
    </row>
    <row r="31" spans="1:94" x14ac:dyDescent="0.3">
      <c r="A31" s="29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67"/>
      <c r="O31" s="67"/>
      <c r="P31" s="67"/>
      <c r="CB31" s="24" t="str">
        <f t="shared" si="0"/>
        <v/>
      </c>
      <c r="CC31" s="24" t="str">
        <f t="shared" si="14"/>
        <v/>
      </c>
      <c r="CD31" s="24" t="str">
        <f t="shared" si="1"/>
        <v/>
      </c>
      <c r="CE31" s="24" t="str">
        <f t="shared" si="2"/>
        <v/>
      </c>
      <c r="CF31" s="24" t="str">
        <f t="shared" si="3"/>
        <v/>
      </c>
      <c r="CG31" s="24" t="str">
        <f t="shared" si="4"/>
        <v/>
      </c>
      <c r="CH31" s="24" t="str">
        <f t="shared" si="5"/>
        <v/>
      </c>
      <c r="CI31" s="24" t="str">
        <f t="shared" si="6"/>
        <v/>
      </c>
      <c r="CJ31" s="24" t="str">
        <f t="shared" si="7"/>
        <v/>
      </c>
      <c r="CK31" s="24" t="str">
        <f t="shared" si="8"/>
        <v/>
      </c>
      <c r="CL31" s="24" t="str">
        <f t="shared" si="9"/>
        <v/>
      </c>
      <c r="CM31" s="24" t="str">
        <f t="shared" si="10"/>
        <v/>
      </c>
      <c r="CN31" s="24" t="str">
        <f t="shared" si="11"/>
        <v/>
      </c>
      <c r="CO31" s="24" t="str">
        <f t="shared" si="12"/>
        <v/>
      </c>
      <c r="CP31" s="24" t="str">
        <f t="shared" si="13"/>
        <v/>
      </c>
    </row>
    <row r="32" spans="1:94" x14ac:dyDescent="0.3">
      <c r="A32" s="29" t="s">
        <v>31</v>
      </c>
      <c r="B32" s="27">
        <v>47902.667292999999</v>
      </c>
      <c r="C32" s="27">
        <v>0.28980820699999998</v>
      </c>
      <c r="D32" s="27">
        <v>33143.241339</v>
      </c>
      <c r="E32" s="27">
        <v>462.68090769000003</v>
      </c>
      <c r="F32" s="27">
        <v>461.36631414999999</v>
      </c>
      <c r="G32" s="27">
        <v>1052.6610410999999</v>
      </c>
      <c r="H32" s="27">
        <v>180794.26745000001</v>
      </c>
      <c r="I32" s="27">
        <v>61.956431707</v>
      </c>
      <c r="J32" s="27">
        <v>1505.9435507000001</v>
      </c>
      <c r="K32" s="27">
        <v>1.5074016000000001E-2</v>
      </c>
      <c r="L32" s="27">
        <v>532.21187594000003</v>
      </c>
      <c r="M32" s="27">
        <v>45.687395711999997</v>
      </c>
      <c r="N32" s="67">
        <v>45.993427359000002</v>
      </c>
      <c r="O32" s="67">
        <v>9.4698757027999996</v>
      </c>
      <c r="P32" s="67">
        <v>2.2585989218</v>
      </c>
      <c r="R32" s="29" t="s">
        <v>31</v>
      </c>
      <c r="S32" s="27">
        <v>0</v>
      </c>
      <c r="T32" s="27">
        <v>46.125592125265698</v>
      </c>
      <c r="U32" s="27">
        <v>126.16549218531399</v>
      </c>
      <c r="V32" s="27">
        <v>126.16549218531399</v>
      </c>
      <c r="W32" s="27">
        <v>0.19012135264951399</v>
      </c>
      <c r="X32" s="27">
        <v>1517.9074561083301</v>
      </c>
      <c r="Y32" s="27">
        <v>9.49729502598972</v>
      </c>
      <c r="Z32" s="27">
        <v>2095571.1007610201</v>
      </c>
      <c r="AA32" s="27">
        <v>1.51145204376703E-2</v>
      </c>
      <c r="AB32" s="27">
        <v>48041.214660339399</v>
      </c>
      <c r="AC32" s="27">
        <v>1386.29572140148</v>
      </c>
      <c r="AD32" s="27">
        <v>80735.623232052894</v>
      </c>
      <c r="AE32" s="27">
        <v>2763.6638418053399</v>
      </c>
      <c r="AF32" s="27">
        <v>0</v>
      </c>
      <c r="AG32" s="27">
        <v>630.01380481941499</v>
      </c>
      <c r="AH32" s="27">
        <v>630.01380481941499</v>
      </c>
      <c r="AI32" s="27">
        <v>0</v>
      </c>
      <c r="AJ32" s="27">
        <v>20.789284519666399</v>
      </c>
      <c r="AK32" s="27">
        <v>6.7465655542621003E-2</v>
      </c>
      <c r="AL32" s="27">
        <v>0</v>
      </c>
      <c r="AM32" s="27">
        <v>49.994052520916803</v>
      </c>
      <c r="AN32" s="27">
        <v>2.2649279104762301</v>
      </c>
      <c r="AO32" s="27">
        <v>0.29060955576866898</v>
      </c>
      <c r="AP32" s="27">
        <v>0</v>
      </c>
      <c r="AQ32" s="27">
        <v>29914.8005195853</v>
      </c>
      <c r="AR32" s="27">
        <v>3323.8696807112101</v>
      </c>
      <c r="AS32" s="27">
        <v>33238.670200296598</v>
      </c>
      <c r="AT32" s="27">
        <v>0</v>
      </c>
      <c r="AU32" s="27">
        <v>533.77204749590601</v>
      </c>
      <c r="AV32" s="27">
        <v>0</v>
      </c>
      <c r="AW32" s="27">
        <v>109563.033354873</v>
      </c>
      <c r="AX32" s="27">
        <v>0</v>
      </c>
      <c r="AY32" s="27">
        <v>0</v>
      </c>
      <c r="AZ32" s="27">
        <v>0</v>
      </c>
      <c r="BA32" s="27">
        <v>0</v>
      </c>
      <c r="BB32" s="27">
        <v>26.094272052007</v>
      </c>
      <c r="BC32" s="27">
        <v>0</v>
      </c>
      <c r="BD32" s="27">
        <v>464.00553116442501</v>
      </c>
      <c r="BE32" s="27">
        <v>462.68747947485798</v>
      </c>
      <c r="BF32" s="27">
        <v>1.3180516895671699</v>
      </c>
      <c r="BG32" s="27">
        <v>0</v>
      </c>
      <c r="BH32" s="27">
        <v>0</v>
      </c>
      <c r="BI32" s="27">
        <v>303.924283066849</v>
      </c>
      <c r="BJ32" s="27">
        <v>0</v>
      </c>
      <c r="BK32" s="27">
        <v>6.4772975748055703</v>
      </c>
      <c r="BL32" s="27">
        <v>0</v>
      </c>
      <c r="BM32" s="27">
        <v>1.27232639164007</v>
      </c>
      <c r="BN32" s="27">
        <v>16.193236336469401</v>
      </c>
      <c r="BO32" s="27">
        <v>57706.111694152198</v>
      </c>
      <c r="BP32" s="27">
        <v>0</v>
      </c>
      <c r="BQ32" s="27">
        <v>108.726064053087</v>
      </c>
      <c r="BR32" s="27">
        <v>0</v>
      </c>
      <c r="BS32" s="27">
        <v>1055.58953007986</v>
      </c>
      <c r="BT32" s="27">
        <v>55740.588792465402</v>
      </c>
      <c r="BU32" s="27">
        <v>0</v>
      </c>
      <c r="BV32" s="27">
        <v>0</v>
      </c>
      <c r="BW32" s="27">
        <v>1652.90762023353</v>
      </c>
      <c r="BX32" s="27">
        <v>4961.3307586520104</v>
      </c>
      <c r="BY32" s="27">
        <v>181314.20703770401</v>
      </c>
      <c r="BZ32" s="27">
        <v>884.88990963761898</v>
      </c>
      <c r="CB32" s="24">
        <f t="shared" si="0"/>
        <v>2.8922683259361361E-3</v>
      </c>
      <c r="CC32" s="24">
        <f t="shared" si="14"/>
        <v>2.7651003295051505E-3</v>
      </c>
      <c r="CD32" s="24">
        <f t="shared" si="1"/>
        <v>2.8792857138057078E-3</v>
      </c>
      <c r="CE32" s="24">
        <f t="shared" si="2"/>
        <v>2.8629309150411072E-3</v>
      </c>
      <c r="CF32" s="24">
        <f t="shared" si="3"/>
        <v>2.8635929506297844E-3</v>
      </c>
      <c r="CG32" s="24">
        <f t="shared" si="4"/>
        <v>2.7819866657170706E-3</v>
      </c>
      <c r="CH32" s="24">
        <f t="shared" si="5"/>
        <v>2.8758632396781408E-3</v>
      </c>
      <c r="CI32" s="24">
        <f t="shared" si="6"/>
        <v>1.0363582715990969</v>
      </c>
      <c r="CJ32" s="24">
        <f t="shared" si="7"/>
        <v>7.9444580793010949E-3</v>
      </c>
      <c r="CK32" s="24">
        <f t="shared" si="8"/>
        <v>2.6870369296609171E-3</v>
      </c>
      <c r="CL32" s="24">
        <f t="shared" si="9"/>
        <v>0.183765025360766</v>
      </c>
      <c r="CM32" s="24">
        <f t="shared" si="10"/>
        <v>9.426356529631745E-2</v>
      </c>
      <c r="CN32" s="24">
        <f t="shared" si="11"/>
        <v>2.873557676710816E-3</v>
      </c>
      <c r="CO32" s="24">
        <f t="shared" si="12"/>
        <v>2.895425879941931E-3</v>
      </c>
      <c r="CP32" s="24">
        <f t="shared" si="13"/>
        <v>2.8021746646306697E-3</v>
      </c>
    </row>
    <row r="33" spans="1:94" x14ac:dyDescent="0.3">
      <c r="A33" s="29" t="s">
        <v>32</v>
      </c>
      <c r="B33" s="27">
        <v>897.14668083000004</v>
      </c>
      <c r="C33" s="27">
        <v>9.0747699999999996E-4</v>
      </c>
      <c r="D33" s="27">
        <v>626.69967741000005</v>
      </c>
      <c r="E33" s="27">
        <v>33.054498205000002</v>
      </c>
      <c r="F33" s="27">
        <v>33.049189910999999</v>
      </c>
      <c r="G33" s="27">
        <v>12.554766079</v>
      </c>
      <c r="H33" s="27">
        <v>6570.9409077</v>
      </c>
      <c r="I33" s="27">
        <v>0.98917020479999995</v>
      </c>
      <c r="J33" s="27">
        <v>37.469419787</v>
      </c>
      <c r="K33" s="27">
        <v>6.08679E-5</v>
      </c>
      <c r="L33" s="27">
        <v>7.0299727942999999</v>
      </c>
      <c r="M33" s="27">
        <v>0.65346987099999998</v>
      </c>
      <c r="N33" s="67">
        <v>0.78094388290000005</v>
      </c>
      <c r="O33" s="67">
        <v>0.12835384159999999</v>
      </c>
      <c r="P33" s="67">
        <v>2.5611513900000001E-2</v>
      </c>
      <c r="R33" s="29" t="s">
        <v>32</v>
      </c>
      <c r="S33" s="27">
        <v>0</v>
      </c>
      <c r="T33" s="27">
        <v>0.78263460205853197</v>
      </c>
      <c r="U33" s="27">
        <v>0.99138464093218404</v>
      </c>
      <c r="V33" s="27">
        <v>0.99138464093218404</v>
      </c>
      <c r="W33" s="27">
        <v>4.29122564189222E-3</v>
      </c>
      <c r="X33" s="27">
        <v>38.249153346944802</v>
      </c>
      <c r="Y33" s="27">
        <v>0.128598376569421</v>
      </c>
      <c r="Z33" s="27">
        <v>19379.4257961857</v>
      </c>
      <c r="AA33" s="27">
        <v>6.1012494937195697E-5</v>
      </c>
      <c r="AB33" s="27">
        <v>899.034767091606</v>
      </c>
      <c r="AC33" s="27">
        <v>1.6635688868710401</v>
      </c>
      <c r="AD33" s="27">
        <v>3133.3108469949002</v>
      </c>
      <c r="AE33" s="27">
        <v>2.9123137731408599</v>
      </c>
      <c r="AF33" s="27">
        <v>0</v>
      </c>
      <c r="AG33" s="27">
        <v>7.0456851691372897</v>
      </c>
      <c r="AH33" s="27">
        <v>7.0456851691372897</v>
      </c>
      <c r="AI33" s="27">
        <v>0</v>
      </c>
      <c r="AJ33" s="27">
        <v>0.135520845472588</v>
      </c>
      <c r="AK33" s="27">
        <v>0</v>
      </c>
      <c r="AL33" s="27">
        <v>0</v>
      </c>
      <c r="AM33" s="27">
        <v>0.65476228882358001</v>
      </c>
      <c r="AN33" s="27">
        <v>2.56644484279594E-2</v>
      </c>
      <c r="AO33" s="27">
        <v>9.1006391199148799E-4</v>
      </c>
      <c r="AP33" s="27">
        <v>0</v>
      </c>
      <c r="AQ33" s="27">
        <v>565.23777187894495</v>
      </c>
      <c r="AR33" s="27">
        <v>62.804224837712098</v>
      </c>
      <c r="AS33" s="27">
        <v>628.04199671665697</v>
      </c>
      <c r="AT33" s="27">
        <v>0</v>
      </c>
      <c r="AU33" s="27">
        <v>0.76321664254424404</v>
      </c>
      <c r="AV33" s="27">
        <v>0</v>
      </c>
      <c r="AW33" s="27">
        <v>3935.9984708212701</v>
      </c>
      <c r="AX33" s="27">
        <v>0</v>
      </c>
      <c r="AY33" s="27">
        <v>0</v>
      </c>
      <c r="AZ33" s="27">
        <v>0</v>
      </c>
      <c r="BA33" s="27">
        <v>0</v>
      </c>
      <c r="BB33" s="27">
        <v>1.8685915952093499</v>
      </c>
      <c r="BC33" s="27">
        <v>0</v>
      </c>
      <c r="BD33" s="27">
        <v>33.137992778804701</v>
      </c>
      <c r="BE33" s="27">
        <v>33.1326718125189</v>
      </c>
      <c r="BF33" s="27">
        <v>5.3209662858182101E-3</v>
      </c>
      <c r="BG33" s="27">
        <v>0</v>
      </c>
      <c r="BH33" s="27">
        <v>0</v>
      </c>
      <c r="BI33" s="27">
        <v>21.763768738460101</v>
      </c>
      <c r="BJ33" s="27">
        <v>0</v>
      </c>
      <c r="BK33" s="27">
        <v>0.46383676923670403</v>
      </c>
      <c r="BL33" s="27">
        <v>0</v>
      </c>
      <c r="BM33" s="27">
        <v>9.11111666749337E-2</v>
      </c>
      <c r="BN33" s="27">
        <v>1.1595829142898</v>
      </c>
      <c r="BO33" s="27">
        <v>2527.2117346845998</v>
      </c>
      <c r="BP33" s="27">
        <v>0</v>
      </c>
      <c r="BQ33" s="27">
        <v>7.78578062864797</v>
      </c>
      <c r="BR33" s="27">
        <v>0</v>
      </c>
      <c r="BS33" s="27">
        <v>12.588604730739499</v>
      </c>
      <c r="BT33" s="27">
        <v>2448.3978963506802</v>
      </c>
      <c r="BU33" s="27">
        <v>0</v>
      </c>
      <c r="BV33" s="27">
        <v>0</v>
      </c>
      <c r="BW33" s="27">
        <v>25.223559402171201</v>
      </c>
      <c r="BX33" s="27">
        <v>77.469866884267105</v>
      </c>
      <c r="BY33" s="27">
        <v>6587.3526774582797</v>
      </c>
      <c r="BZ33" s="27">
        <v>4.95655628929154</v>
      </c>
      <c r="CB33" s="24">
        <f t="shared" si="0"/>
        <v>2.1045457804728094E-3</v>
      </c>
      <c r="CC33" s="24">
        <f t="shared" si="14"/>
        <v>2.8506639743905693E-3</v>
      </c>
      <c r="CD33" s="24">
        <f t="shared" si="1"/>
        <v>2.1418860660729925E-3</v>
      </c>
      <c r="CE33" s="24">
        <f t="shared" si="2"/>
        <v>2.5259670646602004E-3</v>
      </c>
      <c r="CF33" s="24">
        <f t="shared" si="3"/>
        <v>2.525989343270267E-3</v>
      </c>
      <c r="CG33" s="24">
        <f t="shared" si="4"/>
        <v>2.6952833311725353E-3</v>
      </c>
      <c r="CH33" s="24">
        <f t="shared" si="5"/>
        <v>2.497628572347671E-3</v>
      </c>
      <c r="CI33" s="24">
        <f t="shared" si="6"/>
        <v>2.2386805844316951E-3</v>
      </c>
      <c r="CJ33" s="24">
        <f t="shared" si="7"/>
        <v>2.0809864801144589E-2</v>
      </c>
      <c r="CK33" s="24">
        <f t="shared" si="8"/>
        <v>2.3755532422787187E-3</v>
      </c>
      <c r="CL33" s="24">
        <f t="shared" si="9"/>
        <v>2.2350548568309731E-3</v>
      </c>
      <c r="CM33" s="24">
        <f t="shared" si="10"/>
        <v>1.9777772181022676E-3</v>
      </c>
      <c r="CN33" s="24">
        <f t="shared" si="11"/>
        <v>2.1649688224120627E-3</v>
      </c>
      <c r="CO33" s="24">
        <f t="shared" si="12"/>
        <v>1.9051628402605319E-3</v>
      </c>
      <c r="CP33" s="24">
        <f t="shared" si="13"/>
        <v>2.0668254194610271E-3</v>
      </c>
    </row>
    <row r="34" spans="1:94" x14ac:dyDescent="0.3"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67"/>
      <c r="O34" s="67"/>
      <c r="P34" s="67"/>
      <c r="CB34" s="24" t="str">
        <f t="shared" si="0"/>
        <v/>
      </c>
      <c r="CC34" s="24" t="str">
        <f t="shared" si="14"/>
        <v/>
      </c>
      <c r="CD34" s="24" t="str">
        <f t="shared" si="1"/>
        <v/>
      </c>
      <c r="CE34" s="24" t="str">
        <f t="shared" si="2"/>
        <v/>
      </c>
      <c r="CF34" s="24" t="str">
        <f t="shared" si="3"/>
        <v/>
      </c>
      <c r="CG34" s="24" t="str">
        <f t="shared" si="4"/>
        <v/>
      </c>
      <c r="CH34" s="24" t="str">
        <f t="shared" si="5"/>
        <v/>
      </c>
      <c r="CI34" s="24" t="str">
        <f t="shared" si="6"/>
        <v/>
      </c>
      <c r="CJ34" s="24" t="str">
        <f t="shared" si="7"/>
        <v/>
      </c>
      <c r="CK34" s="24" t="str">
        <f t="shared" si="8"/>
        <v/>
      </c>
      <c r="CL34" s="24" t="str">
        <f t="shared" si="9"/>
        <v/>
      </c>
      <c r="CM34" s="24" t="str">
        <f t="shared" si="10"/>
        <v/>
      </c>
      <c r="CN34" s="24" t="str">
        <f t="shared" si="11"/>
        <v/>
      </c>
      <c r="CO34" s="24" t="str">
        <f t="shared" si="12"/>
        <v/>
      </c>
      <c r="CP34" s="24" t="str">
        <f t="shared" si="13"/>
        <v/>
      </c>
    </row>
    <row r="35" spans="1:94" x14ac:dyDescent="0.3">
      <c r="A35" s="29" t="s">
        <v>34</v>
      </c>
      <c r="B35" s="27">
        <v>22110.079763000002</v>
      </c>
      <c r="C35" s="27">
        <v>1.096317703</v>
      </c>
      <c r="D35" s="27">
        <v>14571.912784</v>
      </c>
      <c r="E35" s="27">
        <v>316.77883116999999</v>
      </c>
      <c r="F35" s="27">
        <v>311.69895422000002</v>
      </c>
      <c r="G35" s="27">
        <v>2386.2464018999999</v>
      </c>
      <c r="H35" s="27">
        <v>450335.53441000002</v>
      </c>
      <c r="I35" s="27">
        <v>37.969500339</v>
      </c>
      <c r="J35" s="27">
        <v>4611.6682111999999</v>
      </c>
      <c r="K35" s="27">
        <v>5.8249306299999998E-2</v>
      </c>
      <c r="L35" s="27">
        <v>2300.7571723000001</v>
      </c>
      <c r="M35" s="27">
        <v>9.2510865233999997</v>
      </c>
      <c r="N35" s="67">
        <v>9.3099320993999992</v>
      </c>
      <c r="O35" s="67">
        <v>2.5179917932000002</v>
      </c>
      <c r="P35" s="67">
        <v>3.4300484365999999</v>
      </c>
      <c r="R35" s="29" t="s">
        <v>34</v>
      </c>
      <c r="S35" s="27">
        <v>0</v>
      </c>
      <c r="T35" s="27">
        <v>9.3332643843508407</v>
      </c>
      <c r="U35" s="27">
        <v>38.061069023416799</v>
      </c>
      <c r="V35" s="27">
        <v>38.061069023416799</v>
      </c>
      <c r="W35" s="27">
        <v>7.2662150228013003E-3</v>
      </c>
      <c r="X35" s="27">
        <v>4624.6880660727802</v>
      </c>
      <c r="Y35" s="27">
        <v>2.5241605996144698</v>
      </c>
      <c r="Z35" s="27">
        <v>316609.50537162297</v>
      </c>
      <c r="AA35" s="27">
        <v>5.8388951876948897E-2</v>
      </c>
      <c r="AB35" s="27">
        <v>22169.786477510101</v>
      </c>
      <c r="AC35" s="27">
        <v>1047.8455179088601</v>
      </c>
      <c r="AD35" s="27">
        <v>52690.562538876198</v>
      </c>
      <c r="AE35" s="27">
        <v>1979.86040247797</v>
      </c>
      <c r="AF35" s="27">
        <v>0</v>
      </c>
      <c r="AG35" s="27">
        <v>2307.5460138417602</v>
      </c>
      <c r="AH35" s="27">
        <v>2307.5460138417602</v>
      </c>
      <c r="AI35" s="27">
        <v>0</v>
      </c>
      <c r="AJ35" s="27">
        <v>56.023877301358503</v>
      </c>
      <c r="AK35" s="27">
        <v>0</v>
      </c>
      <c r="AL35" s="27">
        <v>0</v>
      </c>
      <c r="AM35" s="27">
        <v>9.2739359682582894</v>
      </c>
      <c r="AN35" s="27">
        <v>3.4382988269056098</v>
      </c>
      <c r="AO35" s="27">
        <v>1.0992789500487701</v>
      </c>
      <c r="AP35" s="27">
        <v>0</v>
      </c>
      <c r="AQ35" s="27">
        <v>13147.7552763769</v>
      </c>
      <c r="AR35" s="27">
        <v>1460.86192933965</v>
      </c>
      <c r="AS35" s="27">
        <v>14608.6172057165</v>
      </c>
      <c r="AT35" s="27">
        <v>0</v>
      </c>
      <c r="AU35" s="27">
        <v>1906.4640123087199</v>
      </c>
      <c r="AV35" s="27">
        <v>0</v>
      </c>
      <c r="AW35" s="27">
        <v>320185.24896968802</v>
      </c>
      <c r="AX35" s="27">
        <v>0</v>
      </c>
      <c r="AY35" s="27">
        <v>0</v>
      </c>
      <c r="AZ35" s="27">
        <v>0</v>
      </c>
      <c r="BA35" s="27">
        <v>0</v>
      </c>
      <c r="BB35" s="27">
        <v>17.623960218918899</v>
      </c>
      <c r="BC35" s="27">
        <v>0</v>
      </c>
      <c r="BD35" s="27">
        <v>317.58915133771001</v>
      </c>
      <c r="BE35" s="27">
        <v>312.49709254429899</v>
      </c>
      <c r="BF35" s="27">
        <v>5.0920587934103798</v>
      </c>
      <c r="BG35" s="27">
        <v>0</v>
      </c>
      <c r="BH35" s="27">
        <v>0</v>
      </c>
      <c r="BI35" s="27">
        <v>205.269072570644</v>
      </c>
      <c r="BJ35" s="27">
        <v>0</v>
      </c>
      <c r="BK35" s="27">
        <v>4.3747409848046299</v>
      </c>
      <c r="BL35" s="27">
        <v>0</v>
      </c>
      <c r="BM35" s="27">
        <v>0.859324669609835</v>
      </c>
      <c r="BN35" s="27">
        <v>10.9368489017124</v>
      </c>
      <c r="BO35" s="27">
        <v>91623.640062539605</v>
      </c>
      <c r="BP35" s="27">
        <v>0</v>
      </c>
      <c r="BQ35" s="27">
        <v>73.433145198608798</v>
      </c>
      <c r="BR35" s="27">
        <v>0</v>
      </c>
      <c r="BS35" s="27">
        <v>2393.3242081806902</v>
      </c>
      <c r="BT35" s="27">
        <v>186509.436924585</v>
      </c>
      <c r="BU35" s="27">
        <v>0</v>
      </c>
      <c r="BV35" s="27">
        <v>0</v>
      </c>
      <c r="BW35" s="27">
        <v>8562.3295002456507</v>
      </c>
      <c r="BX35" s="27">
        <v>18840.850731076898</v>
      </c>
      <c r="BY35" s="27">
        <v>451699.34105865902</v>
      </c>
      <c r="BZ35" s="27">
        <v>3141.6106089117102</v>
      </c>
      <c r="CB35" s="24">
        <f t="shared" ref="CB35:CB63" si="15">IF(B35=0,"",(AB35-B35)/B35)</f>
        <v>2.7004296298385596E-3</v>
      </c>
      <c r="CC35" s="24">
        <f t="shared" si="14"/>
        <v>2.7010847682809873E-3</v>
      </c>
      <c r="CD35" s="24">
        <f t="shared" ref="CD35:CD63" si="16">IF(D35=0,"",(AS35-D35)/D35)</f>
        <v>2.5188472001288565E-3</v>
      </c>
      <c r="CE35" s="24">
        <f t="shared" ref="CE35:CE63" si="17">IF(E35=0,"",(BD35-E35)/E35)</f>
        <v>2.5579997398094997E-3</v>
      </c>
      <c r="CF35" s="24">
        <f t="shared" ref="CF35:CF63" si="18">IF(F35=0,"",(BE35-F35)/F35)</f>
        <v>2.5606063590949413E-3</v>
      </c>
      <c r="CG35" s="24">
        <f t="shared" ref="CG35:CG63" si="19">IF(G35=0,"",(BS35-G35)/G35)</f>
        <v>2.9660835842663827E-3</v>
      </c>
      <c r="CH35" s="24">
        <f t="shared" ref="CH35:CH63" si="20">IF(H35=0,"",(BY35-H35)/H35)</f>
        <v>3.0284233520363117E-3</v>
      </c>
      <c r="CI35" s="24">
        <f t="shared" ref="CI35:CI63" si="21">IF(I35=0,"",(V35-I35)/I35)</f>
        <v>2.4116378566811283E-3</v>
      </c>
      <c r="CJ35" s="24">
        <f t="shared" ref="CJ35:CJ55" si="22">IF(J35=0,"",(X35-J35)/J35)</f>
        <v>2.8232418891628052E-3</v>
      </c>
      <c r="CK35" s="24">
        <f t="shared" ref="CK35:CK63" si="23">IF(K35=0,"",(AA35-K35)/K35)</f>
        <v>2.3973775108957671E-3</v>
      </c>
      <c r="CL35" s="24">
        <f t="shared" ref="CL35:CL63" si="24">IF(L35=0,"",(AH35-L35)/L35)</f>
        <v>2.9506988497067306E-3</v>
      </c>
      <c r="CM35" s="24">
        <f t="shared" ref="CM35:CM63" si="25">IF(M35=0,"",(AM35-M35)/M35)</f>
        <v>2.4699201332182472E-3</v>
      </c>
      <c r="CN35" s="24">
        <f t="shared" ref="CN35:CN55" si="26">IF(N35=0,"",(T35-N35)/N35)</f>
        <v>2.5061713341975075E-3</v>
      </c>
      <c r="CO35" s="24">
        <f t="shared" ref="CO35:CO55" si="27">IF(O35=0,"",(Y35-O35)/O35)</f>
        <v>2.4498913900866783E-3</v>
      </c>
      <c r="CP35" s="24">
        <f t="shared" ref="CP35:CP55" si="28">IF(P35=0,"",(AN35-P35)/P35)</f>
        <v>2.4053276384015257E-3</v>
      </c>
    </row>
    <row r="36" spans="1:94" x14ac:dyDescent="0.3">
      <c r="A36" s="29" t="s">
        <v>35</v>
      </c>
      <c r="B36" s="27">
        <v>1351.7863523999999</v>
      </c>
      <c r="C36" s="27">
        <v>3.7093094E-2</v>
      </c>
      <c r="D36" s="27">
        <v>1667.7151449999999</v>
      </c>
      <c r="E36" s="27">
        <v>94.750637173000001</v>
      </c>
      <c r="F36" s="27">
        <v>93.753168439999996</v>
      </c>
      <c r="G36" s="27">
        <v>1010.7618749</v>
      </c>
      <c r="H36" s="27">
        <v>15558.762887999999</v>
      </c>
      <c r="I36" s="27">
        <v>6.2299548945999996</v>
      </c>
      <c r="J36" s="27">
        <v>112.25445633</v>
      </c>
      <c r="K36" s="27">
        <v>1.14375677E-2</v>
      </c>
      <c r="L36" s="27">
        <v>58.815422276</v>
      </c>
      <c r="M36" s="27">
        <v>0.33371204240000002</v>
      </c>
      <c r="N36" s="67">
        <v>0.50074789360000005</v>
      </c>
      <c r="O36" s="67">
        <v>0.1658186411</v>
      </c>
      <c r="P36" s="67">
        <v>0.60164391240000004</v>
      </c>
      <c r="R36" s="29" t="s">
        <v>35</v>
      </c>
      <c r="S36" s="27">
        <v>0</v>
      </c>
      <c r="T36" s="27">
        <v>0.502008011912908</v>
      </c>
      <c r="U36" s="27">
        <v>6.2418096598825903</v>
      </c>
      <c r="V36" s="27">
        <v>6.2418096598825903</v>
      </c>
      <c r="W36" s="27">
        <v>1.4567183645149101E-3</v>
      </c>
      <c r="X36" s="27">
        <v>112.58798451935399</v>
      </c>
      <c r="Y36" s="27">
        <v>0.16617199468420801</v>
      </c>
      <c r="Z36" s="27">
        <v>18422.386166870099</v>
      </c>
      <c r="AA36" s="27">
        <v>1.14585116090196E-2</v>
      </c>
      <c r="AB36" s="27">
        <v>1355.21326581676</v>
      </c>
      <c r="AC36" s="27">
        <v>103.259493934228</v>
      </c>
      <c r="AD36" s="27">
        <v>3324.5548916576099</v>
      </c>
      <c r="AE36" s="27">
        <v>182.29753494036601</v>
      </c>
      <c r="AF36" s="27">
        <v>0</v>
      </c>
      <c r="AG36" s="27">
        <v>58.966954331514998</v>
      </c>
      <c r="AH36" s="27">
        <v>58.966954331514998</v>
      </c>
      <c r="AI36" s="27">
        <v>0</v>
      </c>
      <c r="AJ36" s="27">
        <v>5.3517471283648401</v>
      </c>
      <c r="AK36" s="27">
        <v>0</v>
      </c>
      <c r="AL36" s="27">
        <v>0</v>
      </c>
      <c r="AM36" s="27">
        <v>0.33454133209154602</v>
      </c>
      <c r="AN36" s="27">
        <v>0.602769746264463</v>
      </c>
      <c r="AO36" s="27">
        <v>3.7194699868273701E-2</v>
      </c>
      <c r="AP36" s="27">
        <v>0</v>
      </c>
      <c r="AQ36" s="27">
        <v>1504.2090528272599</v>
      </c>
      <c r="AR36" s="27">
        <v>167.13492549739399</v>
      </c>
      <c r="AS36" s="27">
        <v>1671.3439783246499</v>
      </c>
      <c r="AT36" s="27">
        <v>0</v>
      </c>
      <c r="AU36" s="27">
        <v>71.187638917928993</v>
      </c>
      <c r="AV36" s="27">
        <v>0</v>
      </c>
      <c r="AW36" s="27">
        <v>10249.2514686266</v>
      </c>
      <c r="AX36" s="27">
        <v>0</v>
      </c>
      <c r="AY36" s="27">
        <v>0</v>
      </c>
      <c r="AZ36" s="27">
        <v>0</v>
      </c>
      <c r="BA36" s="27">
        <v>0</v>
      </c>
      <c r="BB36" s="27">
        <v>5.3001740125112304</v>
      </c>
      <c r="BC36" s="27">
        <v>0</v>
      </c>
      <c r="BD36" s="27">
        <v>94.978683694912405</v>
      </c>
      <c r="BE36" s="27">
        <v>93.979361986771195</v>
      </c>
      <c r="BF36" s="27">
        <v>0.99932170814111698</v>
      </c>
      <c r="BG36" s="27">
        <v>0</v>
      </c>
      <c r="BH36" s="27">
        <v>0</v>
      </c>
      <c r="BI36" s="27">
        <v>61.731968059105903</v>
      </c>
      <c r="BJ36" s="27">
        <v>0</v>
      </c>
      <c r="BK36" s="27">
        <v>1.31564455477107</v>
      </c>
      <c r="BL36" s="27">
        <v>0</v>
      </c>
      <c r="BM36" s="27">
        <v>0.258430599303339</v>
      </c>
      <c r="BN36" s="27">
        <v>3.28911731408698</v>
      </c>
      <c r="BO36" s="27">
        <v>3956.34457779387</v>
      </c>
      <c r="BP36" s="27">
        <v>0</v>
      </c>
      <c r="BQ36" s="27">
        <v>22.0840274469926</v>
      </c>
      <c r="BR36" s="27">
        <v>0</v>
      </c>
      <c r="BS36" s="27">
        <v>1013.66947838154</v>
      </c>
      <c r="BT36" s="27">
        <v>5453.5448898762197</v>
      </c>
      <c r="BU36" s="27">
        <v>0</v>
      </c>
      <c r="BV36" s="27">
        <v>0</v>
      </c>
      <c r="BW36" s="27">
        <v>219.13199467874799</v>
      </c>
      <c r="BX36" s="27">
        <v>597.75838921593504</v>
      </c>
      <c r="BY36" s="27">
        <v>15602.291427267501</v>
      </c>
      <c r="BZ36" s="27">
        <v>107.350782902711</v>
      </c>
      <c r="CB36" s="24">
        <f t="shared" si="15"/>
        <v>2.5350998777845363E-3</v>
      </c>
      <c r="CC36" s="24">
        <f t="shared" si="14"/>
        <v>2.7392125411188563E-3</v>
      </c>
      <c r="CD36" s="24">
        <f t="shared" si="16"/>
        <v>2.1759311447939341E-3</v>
      </c>
      <c r="CE36" s="24">
        <f t="shared" si="17"/>
        <v>2.4068072650110656E-3</v>
      </c>
      <c r="CF36" s="24">
        <f t="shared" si="18"/>
        <v>2.4126496259799291E-3</v>
      </c>
      <c r="CG36" s="24">
        <f t="shared" si="19"/>
        <v>2.8766453837880471E-3</v>
      </c>
      <c r="CH36" s="24">
        <f t="shared" si="20"/>
        <v>2.7976863958170889E-3</v>
      </c>
      <c r="CI36" s="24">
        <f t="shared" si="21"/>
        <v>1.9028653470454715E-3</v>
      </c>
      <c r="CJ36" s="24">
        <f t="shared" si="22"/>
        <v>2.9711799447276208E-3</v>
      </c>
      <c r="CK36" s="24">
        <f t="shared" si="23"/>
        <v>1.8311506055260223E-3</v>
      </c>
      <c r="CL36" s="24">
        <f t="shared" si="24"/>
        <v>2.5764000265765664E-3</v>
      </c>
      <c r="CM36" s="24">
        <f t="shared" si="25"/>
        <v>2.4850457465720689E-3</v>
      </c>
      <c r="CN36" s="24">
        <f t="shared" si="26"/>
        <v>2.5164725184336832E-3</v>
      </c>
      <c r="CO36" s="24">
        <f t="shared" si="27"/>
        <v>2.1309641778750289E-3</v>
      </c>
      <c r="CP36" s="24">
        <f t="shared" si="28"/>
        <v>1.8712627872721848E-3</v>
      </c>
    </row>
    <row r="37" spans="1:94" x14ac:dyDescent="0.3">
      <c r="A37" s="29" t="s">
        <v>36</v>
      </c>
      <c r="B37" s="27">
        <v>74444.514016000001</v>
      </c>
      <c r="C37" s="27">
        <v>0.1003576659</v>
      </c>
      <c r="D37" s="27">
        <v>56046.123692000001</v>
      </c>
      <c r="E37" s="27">
        <v>1693.7958917999999</v>
      </c>
      <c r="F37" s="27">
        <v>1680.9131144</v>
      </c>
      <c r="G37" s="27">
        <v>201.59284503000001</v>
      </c>
      <c r="H37" s="27">
        <v>179035.25060999999</v>
      </c>
      <c r="I37" s="27">
        <v>336.23235339000001</v>
      </c>
      <c r="J37" s="27">
        <v>990.21892357000002</v>
      </c>
      <c r="K37" s="27">
        <v>6.0815068600000001E-2</v>
      </c>
      <c r="L37" s="27">
        <v>2372.2210673999998</v>
      </c>
      <c r="M37" s="27">
        <v>299.46603952999999</v>
      </c>
      <c r="N37" s="67">
        <v>274.66265258999999</v>
      </c>
      <c r="O37" s="67">
        <v>64.031199892999993</v>
      </c>
      <c r="P37" s="67">
        <v>12.799035043</v>
      </c>
      <c r="R37" s="29" t="s">
        <v>36</v>
      </c>
      <c r="S37" s="27">
        <v>0</v>
      </c>
      <c r="T37" s="27">
        <v>275.37639448932498</v>
      </c>
      <c r="U37" s="27">
        <v>339.80413087988501</v>
      </c>
      <c r="V37" s="27">
        <v>339.80413087988501</v>
      </c>
      <c r="W37" s="27">
        <v>0.63768141988649296</v>
      </c>
      <c r="X37" s="27">
        <v>1059.0977909820199</v>
      </c>
      <c r="Y37" s="27">
        <v>64.198180036135199</v>
      </c>
      <c r="Z37" s="27">
        <v>383365.71535478602</v>
      </c>
      <c r="AA37" s="27">
        <v>6.0959294586840101E-2</v>
      </c>
      <c r="AB37" s="27">
        <v>74648.580501943899</v>
      </c>
      <c r="AC37" s="27">
        <v>956.07112496970205</v>
      </c>
      <c r="AD37" s="27">
        <v>59447.717108822602</v>
      </c>
      <c r="AE37" s="27">
        <v>1737.8825087759201</v>
      </c>
      <c r="AF37" s="27">
        <v>0</v>
      </c>
      <c r="AG37" s="27">
        <v>2384.4682504000202</v>
      </c>
      <c r="AH37" s="27">
        <v>2384.4682504000202</v>
      </c>
      <c r="AI37" s="27">
        <v>0</v>
      </c>
      <c r="AJ37" s="27">
        <v>45.804810484753197</v>
      </c>
      <c r="AK37" s="27">
        <v>0</v>
      </c>
      <c r="AL37" s="27">
        <v>0</v>
      </c>
      <c r="AM37" s="27">
        <v>300.41895146523098</v>
      </c>
      <c r="AN37" s="27">
        <v>12.8315912603858</v>
      </c>
      <c r="AO37" s="27">
        <v>0.100607673703158</v>
      </c>
      <c r="AP37" s="27">
        <v>0</v>
      </c>
      <c r="AQ37" s="27">
        <v>50576.570034866003</v>
      </c>
      <c r="AR37" s="27">
        <v>5619.6184914016403</v>
      </c>
      <c r="AS37" s="27">
        <v>56196.188526267702</v>
      </c>
      <c r="AT37" s="27">
        <v>0</v>
      </c>
      <c r="AU37" s="27">
        <v>432.92966367302898</v>
      </c>
      <c r="AV37" s="27">
        <v>0</v>
      </c>
      <c r="AW37" s="27">
        <v>113139.04431523901</v>
      </c>
      <c r="AX37" s="27">
        <v>0</v>
      </c>
      <c r="AY37" s="27">
        <v>0</v>
      </c>
      <c r="AZ37" s="27">
        <v>0</v>
      </c>
      <c r="BA37" s="27">
        <v>0</v>
      </c>
      <c r="BB37" s="27">
        <v>95.058197290519502</v>
      </c>
      <c r="BC37" s="27">
        <v>0</v>
      </c>
      <c r="BD37" s="27">
        <v>1698.43376849426</v>
      </c>
      <c r="BE37" s="27">
        <v>1685.5137038626001</v>
      </c>
      <c r="BF37" s="27">
        <v>12.920064631657199</v>
      </c>
      <c r="BG37" s="27">
        <v>0</v>
      </c>
      <c r="BH37" s="27">
        <v>0</v>
      </c>
      <c r="BI37" s="27">
        <v>1107.15857928316</v>
      </c>
      <c r="BJ37" s="27">
        <v>0</v>
      </c>
      <c r="BK37" s="27">
        <v>23.596002942839601</v>
      </c>
      <c r="BL37" s="27">
        <v>0</v>
      </c>
      <c r="BM37" s="27">
        <v>4.6349289509857403</v>
      </c>
      <c r="BN37" s="27">
        <v>58.990031083516598</v>
      </c>
      <c r="BO37" s="27">
        <v>53650.958438596201</v>
      </c>
      <c r="BP37" s="27">
        <v>0</v>
      </c>
      <c r="BQ37" s="27">
        <v>396.07596431157901</v>
      </c>
      <c r="BR37" s="27">
        <v>0</v>
      </c>
      <c r="BS37" s="27">
        <v>202.104423830288</v>
      </c>
      <c r="BT37" s="27">
        <v>68634.497329088699</v>
      </c>
      <c r="BU37" s="27">
        <v>0</v>
      </c>
      <c r="BV37" s="27">
        <v>0</v>
      </c>
      <c r="BW37" s="27">
        <v>1475.6416435717399</v>
      </c>
      <c r="BX37" s="27">
        <v>4499.8667505671901</v>
      </c>
      <c r="BY37" s="27">
        <v>179507.302004442</v>
      </c>
      <c r="BZ37" s="27">
        <v>596.06174614291297</v>
      </c>
      <c r="CB37" s="24">
        <f t="shared" si="15"/>
        <v>2.7411890404716649E-3</v>
      </c>
      <c r="CC37" s="24">
        <f t="shared" si="14"/>
        <v>2.491167973227992E-3</v>
      </c>
      <c r="CD37" s="24">
        <f t="shared" si="16"/>
        <v>2.6775238746639951E-3</v>
      </c>
      <c r="CE37" s="24">
        <f t="shared" si="17"/>
        <v>2.7381555928390981E-3</v>
      </c>
      <c r="CF37" s="24">
        <f t="shared" si="18"/>
        <v>2.736958515694745E-3</v>
      </c>
      <c r="CG37" s="24">
        <f t="shared" si="19"/>
        <v>2.5376833201191337E-3</v>
      </c>
      <c r="CH37" s="24">
        <f t="shared" si="20"/>
        <v>2.636639392709866E-3</v>
      </c>
      <c r="CI37" s="24">
        <f t="shared" si="21"/>
        <v>1.0622944085758593E-2</v>
      </c>
      <c r="CJ37" s="24">
        <f t="shared" si="22"/>
        <v>6.9559231572441996E-2</v>
      </c>
      <c r="CK37" s="24">
        <f t="shared" si="23"/>
        <v>2.3715501792610084E-3</v>
      </c>
      <c r="CL37" s="24">
        <f t="shared" si="24"/>
        <v>5.1627494453725439E-3</v>
      </c>
      <c r="CM37" s="24">
        <f t="shared" si="25"/>
        <v>3.1820367235181109E-3</v>
      </c>
      <c r="CN37" s="24">
        <f t="shared" si="26"/>
        <v>2.5986128532386162E-3</v>
      </c>
      <c r="CO37" s="24">
        <f t="shared" si="27"/>
        <v>2.6077934415447393E-3</v>
      </c>
      <c r="CP37" s="24">
        <f t="shared" si="28"/>
        <v>2.5436462418004812E-3</v>
      </c>
    </row>
    <row r="38" spans="1:94" x14ac:dyDescent="0.3">
      <c r="A38" s="29" t="s">
        <v>37</v>
      </c>
      <c r="B38" s="27">
        <v>21.398795794000002</v>
      </c>
      <c r="C38" s="27"/>
      <c r="D38" s="27">
        <v>15.482507332000001</v>
      </c>
      <c r="E38" s="27">
        <v>0.44447031999999997</v>
      </c>
      <c r="F38" s="27">
        <v>0.44414584899999998</v>
      </c>
      <c r="G38" s="27">
        <v>1.7211331090999999</v>
      </c>
      <c r="H38" s="27">
        <v>32.016829925000003</v>
      </c>
      <c r="I38" s="27">
        <v>3.7256632999999997E-2</v>
      </c>
      <c r="J38" s="27">
        <v>0.84330828869999996</v>
      </c>
      <c r="K38" s="27">
        <v>3.72057E-6</v>
      </c>
      <c r="L38" s="27">
        <v>0.28834636800000002</v>
      </c>
      <c r="M38" s="27">
        <v>2.2567896300000001E-2</v>
      </c>
      <c r="N38" s="67">
        <v>2.7129211E-2</v>
      </c>
      <c r="O38" s="67">
        <v>4.2709840999999998E-3</v>
      </c>
      <c r="P38" s="67">
        <v>8.9503179999999996E-4</v>
      </c>
      <c r="R38" s="29" t="s">
        <v>37</v>
      </c>
      <c r="S38" s="27">
        <v>0</v>
      </c>
      <c r="T38" s="27">
        <v>2.72045666937063E-2</v>
      </c>
      <c r="U38" s="27">
        <v>3.7360650791315703E-2</v>
      </c>
      <c r="V38" s="27">
        <v>3.7360650791315703E-2</v>
      </c>
      <c r="W38" s="27">
        <v>1.9642848840093101E-4</v>
      </c>
      <c r="X38" s="27">
        <v>0.85017472584533105</v>
      </c>
      <c r="Y38" s="27">
        <v>4.2828296775629998E-3</v>
      </c>
      <c r="Z38" s="27">
        <v>103.581299325716</v>
      </c>
      <c r="AA38" s="27">
        <v>3.7304341804593602E-6</v>
      </c>
      <c r="AB38" s="27">
        <v>21.458644929093801</v>
      </c>
      <c r="AC38" s="27">
        <v>1.4807472933745401E-2</v>
      </c>
      <c r="AD38" s="27">
        <v>15.426816782751001</v>
      </c>
      <c r="AE38" s="27">
        <v>6.9976082418690098E-3</v>
      </c>
      <c r="AF38" s="27">
        <v>0</v>
      </c>
      <c r="AG38" s="27">
        <v>0.28914304714032901</v>
      </c>
      <c r="AH38" s="27">
        <v>0.28914304714032901</v>
      </c>
      <c r="AI38" s="27">
        <v>0</v>
      </c>
      <c r="AJ38" s="27">
        <v>6.2246143113036702E-3</v>
      </c>
      <c r="AK38" s="27">
        <v>0</v>
      </c>
      <c r="AL38" s="27">
        <v>0</v>
      </c>
      <c r="AM38" s="27">
        <v>2.2630912616059502E-2</v>
      </c>
      <c r="AN38" s="27">
        <v>8.9735950840787496E-4</v>
      </c>
      <c r="AO38" s="27">
        <v>0</v>
      </c>
      <c r="AP38" s="27">
        <v>0</v>
      </c>
      <c r="AQ38" s="27">
        <v>13.973162541267801</v>
      </c>
      <c r="AR38" s="27">
        <v>1.5525758186037</v>
      </c>
      <c r="AS38" s="27">
        <v>15.5257383598715</v>
      </c>
      <c r="AT38" s="27">
        <v>0</v>
      </c>
      <c r="AU38" s="27">
        <v>2.2515844700915499E-2</v>
      </c>
      <c r="AV38" s="27">
        <v>0</v>
      </c>
      <c r="AW38" s="27">
        <v>18.052325511334502</v>
      </c>
      <c r="AX38" s="27">
        <v>0</v>
      </c>
      <c r="AY38" s="27">
        <v>0</v>
      </c>
      <c r="AZ38" s="27">
        <v>0</v>
      </c>
      <c r="BA38" s="27">
        <v>0</v>
      </c>
      <c r="BB38" s="27">
        <v>2.5119809079735701E-2</v>
      </c>
      <c r="BC38" s="27">
        <v>0</v>
      </c>
      <c r="BD38" s="27">
        <v>0.445733366843587</v>
      </c>
      <c r="BE38" s="27">
        <v>0.44540798569200302</v>
      </c>
      <c r="BF38" s="27">
        <v>3.2538115158429603E-4</v>
      </c>
      <c r="BG38" s="27">
        <v>0</v>
      </c>
      <c r="BH38" s="27">
        <v>0</v>
      </c>
      <c r="BI38" s="27">
        <v>0.29257407254308598</v>
      </c>
      <c r="BJ38" s="27">
        <v>0</v>
      </c>
      <c r="BK38" s="27">
        <v>6.2353323743227999E-3</v>
      </c>
      <c r="BL38" s="27">
        <v>0</v>
      </c>
      <c r="BM38" s="27">
        <v>1.22481467396396E-3</v>
      </c>
      <c r="BN38" s="27">
        <v>1.5588580058091699E-2</v>
      </c>
      <c r="BO38" s="27">
        <v>12.240222008609001</v>
      </c>
      <c r="BP38" s="27">
        <v>0</v>
      </c>
      <c r="BQ38" s="27">
        <v>0.104665376962802</v>
      </c>
      <c r="BR38" s="27">
        <v>0</v>
      </c>
      <c r="BS38" s="27">
        <v>1.72563149522973</v>
      </c>
      <c r="BT38" s="27">
        <v>10.7979952178839</v>
      </c>
      <c r="BU38" s="27">
        <v>0</v>
      </c>
      <c r="BV38" s="27">
        <v>0</v>
      </c>
      <c r="BW38" s="27">
        <v>0.410458349209256</v>
      </c>
      <c r="BX38" s="27">
        <v>0.16021229663188799</v>
      </c>
      <c r="BY38" s="27">
        <v>32.101234037158903</v>
      </c>
      <c r="BZ38" s="27">
        <v>2.4222099720564098E-2</v>
      </c>
      <c r="CB38" s="24">
        <f t="shared" si="15"/>
        <v>2.7968459379653574E-3</v>
      </c>
      <c r="CC38" s="24" t="str">
        <f t="shared" si="14"/>
        <v/>
      </c>
      <c r="CD38" s="24">
        <f t="shared" si="16"/>
        <v>2.7922497916178833E-3</v>
      </c>
      <c r="CE38" s="24">
        <f t="shared" si="17"/>
        <v>2.8416899548816296E-3</v>
      </c>
      <c r="CF38" s="24">
        <f t="shared" si="18"/>
        <v>2.8417167352678225E-3</v>
      </c>
      <c r="CG38" s="24">
        <f t="shared" si="19"/>
        <v>2.6136189618026335E-3</v>
      </c>
      <c r="CH38" s="24">
        <f t="shared" si="20"/>
        <v>2.6362420126108121E-3</v>
      </c>
      <c r="CI38" s="24">
        <f t="shared" si="21"/>
        <v>2.7919267775943502E-3</v>
      </c>
      <c r="CJ38" s="24">
        <f t="shared" si="22"/>
        <v>8.142262132767631E-3</v>
      </c>
      <c r="CK38" s="24">
        <f t="shared" si="23"/>
        <v>2.6512551730944814E-3</v>
      </c>
      <c r="CL38" s="24">
        <f t="shared" si="24"/>
        <v>2.7629241382676022E-3</v>
      </c>
      <c r="CM38" s="24">
        <f t="shared" si="25"/>
        <v>2.7922990792677719E-3</v>
      </c>
      <c r="CN38" s="24">
        <f t="shared" si="26"/>
        <v>2.7776588750148285E-3</v>
      </c>
      <c r="CO38" s="24">
        <f t="shared" si="27"/>
        <v>2.7735007402626345E-3</v>
      </c>
      <c r="CP38" s="24">
        <f t="shared" si="28"/>
        <v>2.6006991124505265E-3</v>
      </c>
    </row>
    <row r="39" spans="1:94" x14ac:dyDescent="0.3">
      <c r="A39" s="29" t="s">
        <v>130</v>
      </c>
      <c r="B39" s="27">
        <v>11900.478852</v>
      </c>
      <c r="C39" s="27"/>
      <c r="D39" s="27">
        <v>22440.50661</v>
      </c>
      <c r="E39" s="27">
        <v>1009.4152934</v>
      </c>
      <c r="F39" s="27">
        <v>971.87959131000002</v>
      </c>
      <c r="G39" s="27">
        <v>5414.9172941999996</v>
      </c>
      <c r="H39" s="27">
        <v>145976.89017999999</v>
      </c>
      <c r="I39" s="27">
        <v>190.18626492999999</v>
      </c>
      <c r="J39" s="27">
        <v>2869.0292902000001</v>
      </c>
      <c r="K39" s="27">
        <v>0.13642314</v>
      </c>
      <c r="L39" s="27">
        <v>728.23219306999999</v>
      </c>
      <c r="M39" s="27">
        <v>162.33437874000001</v>
      </c>
      <c r="N39" s="67">
        <v>112.71298993000001</v>
      </c>
      <c r="O39" s="67">
        <v>29.179615726000002</v>
      </c>
      <c r="P39" s="67">
        <v>5.6660693642000002</v>
      </c>
      <c r="R39" s="29" t="s">
        <v>130</v>
      </c>
      <c r="S39" s="27">
        <v>0</v>
      </c>
      <c r="T39" s="27">
        <v>113.01749715195901</v>
      </c>
      <c r="U39" s="27">
        <v>188.346630267519</v>
      </c>
      <c r="V39" s="27">
        <v>188.346630267519</v>
      </c>
      <c r="W39" s="27">
        <v>1.10374786077299</v>
      </c>
      <c r="X39" s="27">
        <v>2876.2240164382702</v>
      </c>
      <c r="Y39" s="27">
        <v>29.258512148337601</v>
      </c>
      <c r="Z39" s="27">
        <v>478794.54599968903</v>
      </c>
      <c r="AA39" s="27">
        <v>0.136797292110444</v>
      </c>
      <c r="AB39" s="27">
        <v>11931.5106343425</v>
      </c>
      <c r="AC39" s="27">
        <v>418.757401681727</v>
      </c>
      <c r="AD39" s="27">
        <v>76838.152447988206</v>
      </c>
      <c r="AE39" s="27">
        <v>465.53265493758499</v>
      </c>
      <c r="AF39" s="27">
        <v>0</v>
      </c>
      <c r="AG39" s="27">
        <v>693.42859936457899</v>
      </c>
      <c r="AH39" s="27">
        <v>693.42859936457899</v>
      </c>
      <c r="AI39" s="27">
        <v>0</v>
      </c>
      <c r="AJ39" s="27">
        <v>75.394655987584201</v>
      </c>
      <c r="AK39" s="27">
        <v>0</v>
      </c>
      <c r="AL39" s="27">
        <v>0</v>
      </c>
      <c r="AM39" s="27">
        <v>157.83431643835601</v>
      </c>
      <c r="AN39" s="27">
        <v>5.5202830007071899</v>
      </c>
      <c r="AO39" s="27">
        <v>0</v>
      </c>
      <c r="AP39" s="27">
        <v>0</v>
      </c>
      <c r="AQ39" s="27">
        <v>20250.832975990499</v>
      </c>
      <c r="AR39" s="27">
        <v>2250.0933157309601</v>
      </c>
      <c r="AS39" s="27">
        <v>22500.9262917214</v>
      </c>
      <c r="AT39" s="27">
        <v>0</v>
      </c>
      <c r="AU39" s="27">
        <v>276.525295495862</v>
      </c>
      <c r="AV39" s="27">
        <v>0</v>
      </c>
      <c r="AW39" s="27">
        <v>79817.352811561999</v>
      </c>
      <c r="AX39" s="27">
        <v>0</v>
      </c>
      <c r="AY39" s="27">
        <v>0</v>
      </c>
      <c r="AZ39" s="27">
        <v>0</v>
      </c>
      <c r="BA39" s="27">
        <v>0</v>
      </c>
      <c r="BB39" s="27">
        <v>54.9609949147086</v>
      </c>
      <c r="BC39" s="27">
        <v>0</v>
      </c>
      <c r="BD39" s="27">
        <v>1012.17250011563</v>
      </c>
      <c r="BE39" s="27">
        <v>974.53422178530195</v>
      </c>
      <c r="BF39" s="27">
        <v>37.638278330329499</v>
      </c>
      <c r="BG39" s="27">
        <v>0</v>
      </c>
      <c r="BH39" s="27">
        <v>0</v>
      </c>
      <c r="BI39" s="27">
        <v>640.13953570109697</v>
      </c>
      <c r="BJ39" s="27">
        <v>0</v>
      </c>
      <c r="BK39" s="27">
        <v>13.642783407022799</v>
      </c>
      <c r="BL39" s="27">
        <v>0</v>
      </c>
      <c r="BM39" s="27">
        <v>2.6798406792440299</v>
      </c>
      <c r="BN39" s="27">
        <v>34.106992630940702</v>
      </c>
      <c r="BO39" s="27">
        <v>59328.0291424975</v>
      </c>
      <c r="BP39" s="27">
        <v>0</v>
      </c>
      <c r="BQ39" s="27">
        <v>229.00407445228899</v>
      </c>
      <c r="BR39" s="27">
        <v>0</v>
      </c>
      <c r="BS39" s="27">
        <v>5428.7186025186902</v>
      </c>
      <c r="BT39" s="27">
        <v>43883.447265783303</v>
      </c>
      <c r="BU39" s="27">
        <v>0</v>
      </c>
      <c r="BV39" s="27">
        <v>0</v>
      </c>
      <c r="BW39" s="27">
        <v>813.83854136575906</v>
      </c>
      <c r="BX39" s="27">
        <v>1343.63610243176</v>
      </c>
      <c r="BY39" s="27">
        <v>146362.911738603</v>
      </c>
      <c r="BZ39" s="27">
        <v>207.98414043965801</v>
      </c>
      <c r="CB39" s="24">
        <f t="shared" si="15"/>
        <v>2.6076078726264143E-3</v>
      </c>
      <c r="CC39" s="24" t="str">
        <f t="shared" si="14"/>
        <v/>
      </c>
      <c r="CD39" s="24">
        <f t="shared" si="16"/>
        <v>2.6924384004091647E-3</v>
      </c>
      <c r="CE39" s="24">
        <f t="shared" si="17"/>
        <v>2.7314889457865539E-3</v>
      </c>
      <c r="CF39" s="24">
        <f t="shared" si="18"/>
        <v>2.7314396752829663E-3</v>
      </c>
      <c r="CG39" s="24">
        <f t="shared" si="19"/>
        <v>2.5487569927380859E-3</v>
      </c>
      <c r="CH39" s="24">
        <f t="shared" si="20"/>
        <v>2.6444018510533933E-3</v>
      </c>
      <c r="CI39" s="24">
        <f t="shared" si="21"/>
        <v>-9.6728050427725993E-3</v>
      </c>
      <c r="CJ39" s="24">
        <f t="shared" si="22"/>
        <v>2.5077214313725272E-3</v>
      </c>
      <c r="CK39" s="24">
        <f t="shared" si="23"/>
        <v>2.7425853886958165E-3</v>
      </c>
      <c r="CL39" s="24">
        <f t="shared" si="24"/>
        <v>-4.7791891153149794E-2</v>
      </c>
      <c r="CM39" s="24">
        <f t="shared" si="25"/>
        <v>-2.7720944488606684E-2</v>
      </c>
      <c r="CN39" s="24">
        <f t="shared" si="26"/>
        <v>2.7016160439725075E-3</v>
      </c>
      <c r="CO39" s="24">
        <f t="shared" si="27"/>
        <v>2.7038197856492177E-3</v>
      </c>
      <c r="CP39" s="24">
        <f t="shared" si="28"/>
        <v>-2.5729717397025554E-2</v>
      </c>
    </row>
    <row r="40" spans="1:94" x14ac:dyDescent="0.3">
      <c r="A40" s="29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67"/>
      <c r="O40" s="67"/>
      <c r="P40" s="67"/>
      <c r="CB40" s="24" t="str">
        <f t="shared" si="15"/>
        <v/>
      </c>
      <c r="CC40" s="24" t="str">
        <f t="shared" si="14"/>
        <v/>
      </c>
      <c r="CD40" s="24" t="str">
        <f t="shared" si="16"/>
        <v/>
      </c>
      <c r="CE40" s="24" t="str">
        <f t="shared" si="17"/>
        <v/>
      </c>
      <c r="CF40" s="24" t="str">
        <f t="shared" si="18"/>
        <v/>
      </c>
      <c r="CG40" s="24" t="str">
        <f t="shared" si="19"/>
        <v/>
      </c>
      <c r="CH40" s="24" t="str">
        <f t="shared" si="20"/>
        <v/>
      </c>
      <c r="CI40" s="24" t="str">
        <f t="shared" si="21"/>
        <v/>
      </c>
      <c r="CJ40" s="24" t="str">
        <f t="shared" si="22"/>
        <v/>
      </c>
      <c r="CK40" s="24" t="str">
        <f t="shared" si="23"/>
        <v/>
      </c>
      <c r="CL40" s="24" t="str">
        <f t="shared" si="24"/>
        <v/>
      </c>
      <c r="CM40" s="24" t="str">
        <f t="shared" si="25"/>
        <v/>
      </c>
      <c r="CN40" s="24" t="str">
        <f t="shared" si="26"/>
        <v/>
      </c>
      <c r="CO40" s="24" t="str">
        <f t="shared" si="27"/>
        <v/>
      </c>
      <c r="CP40" s="24" t="str">
        <f t="shared" si="28"/>
        <v/>
      </c>
    </row>
    <row r="41" spans="1:94" x14ac:dyDescent="0.3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67"/>
      <c r="O41" s="67"/>
      <c r="P41" s="67"/>
      <c r="CB41" s="24" t="str">
        <f t="shared" si="15"/>
        <v/>
      </c>
      <c r="CC41" s="24" t="str">
        <f t="shared" si="14"/>
        <v/>
      </c>
      <c r="CD41" s="24" t="str">
        <f t="shared" si="16"/>
        <v/>
      </c>
      <c r="CE41" s="24" t="str">
        <f t="shared" si="17"/>
        <v/>
      </c>
      <c r="CF41" s="24" t="str">
        <f t="shared" si="18"/>
        <v/>
      </c>
      <c r="CG41" s="24" t="str">
        <f t="shared" si="19"/>
        <v/>
      </c>
      <c r="CH41" s="24" t="str">
        <f t="shared" si="20"/>
        <v/>
      </c>
      <c r="CI41" s="24" t="str">
        <f t="shared" si="21"/>
        <v/>
      </c>
      <c r="CJ41" s="24" t="str">
        <f t="shared" si="22"/>
        <v/>
      </c>
      <c r="CK41" s="24" t="str">
        <f t="shared" si="23"/>
        <v/>
      </c>
      <c r="CL41" s="24" t="str">
        <f t="shared" si="24"/>
        <v/>
      </c>
      <c r="CM41" s="24" t="str">
        <f t="shared" si="25"/>
        <v/>
      </c>
      <c r="CN41" s="24" t="str">
        <f t="shared" si="26"/>
        <v/>
      </c>
      <c r="CO41" s="24" t="str">
        <f t="shared" si="27"/>
        <v/>
      </c>
      <c r="CP41" s="24" t="str">
        <f t="shared" si="28"/>
        <v/>
      </c>
    </row>
    <row r="42" spans="1:94" x14ac:dyDescent="0.3">
      <c r="A42" s="29" t="s">
        <v>41</v>
      </c>
      <c r="B42" s="27">
        <v>173.58169771999999</v>
      </c>
      <c r="C42" s="27"/>
      <c r="D42" s="27">
        <v>98.400527873000001</v>
      </c>
      <c r="E42" s="27">
        <v>2.225631243</v>
      </c>
      <c r="F42" s="27">
        <v>2.225631243</v>
      </c>
      <c r="G42" s="27">
        <v>9.0147243661999994</v>
      </c>
      <c r="H42" s="27">
        <v>2282.0928531999998</v>
      </c>
      <c r="I42" s="27">
        <v>0.11183685390000001</v>
      </c>
      <c r="J42" s="27">
        <v>27.498104558000001</v>
      </c>
      <c r="K42" s="27"/>
      <c r="L42" s="27">
        <v>8.3026924246</v>
      </c>
      <c r="M42" s="27">
        <v>0.110096518</v>
      </c>
      <c r="N42" s="67">
        <v>0.1023575664</v>
      </c>
      <c r="O42" s="67">
        <v>2.3484806099999998E-2</v>
      </c>
      <c r="P42" s="67">
        <v>3.6101713999999998E-3</v>
      </c>
      <c r="R42" s="29" t="s">
        <v>41</v>
      </c>
      <c r="S42" s="27">
        <v>0</v>
      </c>
      <c r="T42" s="27">
        <v>0.10262335737681</v>
      </c>
      <c r="U42" s="27">
        <v>0.11212802481322701</v>
      </c>
      <c r="V42" s="27">
        <v>0.11212802481322701</v>
      </c>
      <c r="W42" s="27">
        <v>1.84687037040956E-4</v>
      </c>
      <c r="X42" s="27">
        <v>27.572392309350299</v>
      </c>
      <c r="Y42" s="27">
        <v>2.3545849868269901E-2</v>
      </c>
      <c r="Z42" s="27">
        <v>2859.19196316123</v>
      </c>
      <c r="AA42" s="27">
        <v>0</v>
      </c>
      <c r="AB42" s="27">
        <v>174.03659425585801</v>
      </c>
      <c r="AC42" s="27">
        <v>1.1877213106975699</v>
      </c>
      <c r="AD42" s="27">
        <v>513.48482633706203</v>
      </c>
      <c r="AE42" s="27">
        <v>2.39904391584402</v>
      </c>
      <c r="AF42" s="27">
        <v>0</v>
      </c>
      <c r="AG42" s="27">
        <v>8.3249479027259099</v>
      </c>
      <c r="AH42" s="27">
        <v>8.3249479027259099</v>
      </c>
      <c r="AI42" s="27">
        <v>0</v>
      </c>
      <c r="AJ42" s="27">
        <v>0.13559701456023501</v>
      </c>
      <c r="AK42" s="27">
        <v>0</v>
      </c>
      <c r="AL42" s="27">
        <v>0</v>
      </c>
      <c r="AM42" s="27">
        <v>0.110382287340068</v>
      </c>
      <c r="AN42" s="27">
        <v>3.6195448663760999E-3</v>
      </c>
      <c r="AO42" s="27">
        <v>0</v>
      </c>
      <c r="AP42" s="27">
        <v>0</v>
      </c>
      <c r="AQ42" s="27">
        <v>88.791485708427203</v>
      </c>
      <c r="AR42" s="27">
        <v>9.8657219374217995</v>
      </c>
      <c r="AS42" s="27">
        <v>98.657207645848999</v>
      </c>
      <c r="AT42" s="27">
        <v>0</v>
      </c>
      <c r="AU42" s="27">
        <v>7.2979383818625498</v>
      </c>
      <c r="AV42" s="27">
        <v>0</v>
      </c>
      <c r="AW42" s="27">
        <v>1540.2240743626601</v>
      </c>
      <c r="AX42" s="27">
        <v>0</v>
      </c>
      <c r="AY42" s="27">
        <v>0</v>
      </c>
      <c r="AZ42" s="27">
        <v>0</v>
      </c>
      <c r="BA42" s="27">
        <v>0</v>
      </c>
      <c r="BB42" s="27">
        <v>0.12585941809002499</v>
      </c>
      <c r="BC42" s="27">
        <v>0</v>
      </c>
      <c r="BD42" s="27">
        <v>2.2316652341143102</v>
      </c>
      <c r="BE42" s="27">
        <v>2.2316652341143102</v>
      </c>
      <c r="BF42" s="27">
        <v>0</v>
      </c>
      <c r="BG42" s="27">
        <v>0</v>
      </c>
      <c r="BH42" s="27">
        <v>0</v>
      </c>
      <c r="BI42" s="27">
        <v>1.46590232896266</v>
      </c>
      <c r="BJ42" s="27">
        <v>0</v>
      </c>
      <c r="BK42" s="27">
        <v>3.1241716827328601E-2</v>
      </c>
      <c r="BL42" s="27">
        <v>0</v>
      </c>
      <c r="BM42" s="27">
        <v>6.1367508611804497E-3</v>
      </c>
      <c r="BN42" s="27">
        <v>7.81041680583342E-2</v>
      </c>
      <c r="BO42" s="27">
        <v>591.75769648939001</v>
      </c>
      <c r="BP42" s="27">
        <v>0</v>
      </c>
      <c r="BQ42" s="27">
        <v>0.52442085131478</v>
      </c>
      <c r="BR42" s="27">
        <v>0</v>
      </c>
      <c r="BS42" s="27">
        <v>9.0390206420079604</v>
      </c>
      <c r="BT42" s="27">
        <v>887.97549182401099</v>
      </c>
      <c r="BU42" s="27">
        <v>0</v>
      </c>
      <c r="BV42" s="27">
        <v>0</v>
      </c>
      <c r="BW42" s="27">
        <v>26.767424488900399</v>
      </c>
      <c r="BX42" s="27">
        <v>82.663892747776899</v>
      </c>
      <c r="BY42" s="27">
        <v>2288.24567613</v>
      </c>
      <c r="BZ42" s="27">
        <v>14.040373167413399</v>
      </c>
      <c r="CB42" s="24">
        <f t="shared" si="15"/>
        <v>2.6206480397017052E-3</v>
      </c>
      <c r="CC42" s="24" t="str">
        <f t="shared" si="14"/>
        <v/>
      </c>
      <c r="CD42" s="24">
        <f t="shared" si="16"/>
        <v>2.6085202833492868E-3</v>
      </c>
      <c r="CE42" s="24">
        <f t="shared" si="17"/>
        <v>2.7111369564423991E-3</v>
      </c>
      <c r="CF42" s="24">
        <f t="shared" si="18"/>
        <v>2.7111369564423991E-3</v>
      </c>
      <c r="CG42" s="24">
        <f t="shared" si="19"/>
        <v>2.6951767820054475E-3</v>
      </c>
      <c r="CH42" s="24">
        <f t="shared" si="20"/>
        <v>2.6961317202201318E-3</v>
      </c>
      <c r="CI42" s="24">
        <f t="shared" si="21"/>
        <v>2.603532762888292E-3</v>
      </c>
      <c r="CJ42" s="24">
        <f t="shared" si="22"/>
        <v>2.701558981769347E-3</v>
      </c>
      <c r="CK42" s="24" t="str">
        <f t="shared" si="23"/>
        <v/>
      </c>
      <c r="CL42" s="24">
        <f t="shared" si="24"/>
        <v>2.6805133790057381E-3</v>
      </c>
      <c r="CM42" s="24">
        <f t="shared" si="25"/>
        <v>2.5956255952435552E-3</v>
      </c>
      <c r="CN42" s="24">
        <f t="shared" si="26"/>
        <v>2.5966910523382261E-3</v>
      </c>
      <c r="CO42" s="24">
        <f t="shared" si="27"/>
        <v>2.5992877271361747E-3</v>
      </c>
      <c r="CP42" s="24">
        <f t="shared" si="28"/>
        <v>2.5964048067357928E-3</v>
      </c>
    </row>
    <row r="43" spans="1:94" x14ac:dyDescent="0.3">
      <c r="A43" s="29" t="s">
        <v>42</v>
      </c>
      <c r="B43" s="27">
        <v>1102.1470288</v>
      </c>
      <c r="C43" s="27"/>
      <c r="D43" s="27">
        <v>757.03486736000002</v>
      </c>
      <c r="E43" s="27">
        <v>21.321993931000002</v>
      </c>
      <c r="F43" s="27">
        <v>21.311876228999999</v>
      </c>
      <c r="G43" s="27">
        <v>7.3061342741999997</v>
      </c>
      <c r="H43" s="27">
        <v>2057.9885835999999</v>
      </c>
      <c r="I43" s="27">
        <v>1.2904247472999999</v>
      </c>
      <c r="J43" s="27">
        <v>11.293859965999999</v>
      </c>
      <c r="K43" s="27">
        <v>1.1601500000000001E-4</v>
      </c>
      <c r="L43" s="27">
        <v>8.9048876561999997</v>
      </c>
      <c r="M43" s="27">
        <v>0.97242767470000002</v>
      </c>
      <c r="N43" s="67">
        <v>1.027576491</v>
      </c>
      <c r="O43" s="67">
        <v>0.1972111805</v>
      </c>
      <c r="P43" s="67">
        <v>3.7004314400000002E-2</v>
      </c>
      <c r="R43" s="29" t="s">
        <v>42</v>
      </c>
      <c r="S43" s="27">
        <v>0</v>
      </c>
      <c r="T43" s="27">
        <v>1.0322886338811801</v>
      </c>
      <c r="U43" s="27">
        <v>1.2959418390630899</v>
      </c>
      <c r="V43" s="27">
        <v>1.2959418390630899</v>
      </c>
      <c r="W43" s="27">
        <v>4.71536424490981E-3</v>
      </c>
      <c r="X43" s="27">
        <v>11.434735094648801</v>
      </c>
      <c r="Y43" s="27">
        <v>0.19822218203935901</v>
      </c>
      <c r="Z43" s="27">
        <v>5878.5916897349698</v>
      </c>
      <c r="AA43" s="27">
        <v>1.16257022578636E-4</v>
      </c>
      <c r="AB43" s="27">
        <v>1107.7451646268401</v>
      </c>
      <c r="AC43" s="27">
        <v>5.42061764157559</v>
      </c>
      <c r="AD43" s="27">
        <v>953.12109052370795</v>
      </c>
      <c r="AE43" s="27">
        <v>10.407902987279</v>
      </c>
      <c r="AF43" s="27">
        <v>0</v>
      </c>
      <c r="AG43" s="27">
        <v>8.9439256190558591</v>
      </c>
      <c r="AH43" s="27">
        <v>8.9439256190558591</v>
      </c>
      <c r="AI43" s="27">
        <v>0</v>
      </c>
      <c r="AJ43" s="27">
        <v>0.165019485321582</v>
      </c>
      <c r="AK43" s="27">
        <v>0</v>
      </c>
      <c r="AL43" s="27">
        <v>0</v>
      </c>
      <c r="AM43" s="27">
        <v>0.97726941107313003</v>
      </c>
      <c r="AN43" s="27">
        <v>3.7171901316916403E-2</v>
      </c>
      <c r="AO43" s="27">
        <v>0</v>
      </c>
      <c r="AP43" s="27">
        <v>0</v>
      </c>
      <c r="AQ43" s="27">
        <v>684.70134154334698</v>
      </c>
      <c r="AR43" s="27">
        <v>76.078022289389594</v>
      </c>
      <c r="AS43" s="27">
        <v>760.77936383273595</v>
      </c>
      <c r="AT43" s="27">
        <v>0</v>
      </c>
      <c r="AU43" s="27">
        <v>0.97449582461680995</v>
      </c>
      <c r="AV43" s="27">
        <v>0</v>
      </c>
      <c r="AW43" s="27">
        <v>1224.4988995496201</v>
      </c>
      <c r="AX43" s="27">
        <v>0</v>
      </c>
      <c r="AY43" s="27">
        <v>0</v>
      </c>
      <c r="AZ43" s="27">
        <v>0</v>
      </c>
      <c r="BA43" s="27">
        <v>0</v>
      </c>
      <c r="BB43" s="27">
        <v>1.2066116914411</v>
      </c>
      <c r="BC43" s="27">
        <v>0</v>
      </c>
      <c r="BD43" s="27">
        <v>21.404974384089201</v>
      </c>
      <c r="BE43" s="27">
        <v>21.394835469645098</v>
      </c>
      <c r="BF43" s="27">
        <v>1.01389144441321E-2</v>
      </c>
      <c r="BG43" s="27">
        <v>0</v>
      </c>
      <c r="BH43" s="27">
        <v>0</v>
      </c>
      <c r="BI43" s="27">
        <v>14.053558977827</v>
      </c>
      <c r="BJ43" s="27">
        <v>0</v>
      </c>
      <c r="BK43" s="27">
        <v>0.29951436663966002</v>
      </c>
      <c r="BL43" s="27">
        <v>0</v>
      </c>
      <c r="BM43" s="27">
        <v>5.8832847798409499E-2</v>
      </c>
      <c r="BN43" s="27">
        <v>0.74878291164426303</v>
      </c>
      <c r="BO43" s="27">
        <v>773.12755788253696</v>
      </c>
      <c r="BP43" s="27">
        <v>0</v>
      </c>
      <c r="BQ43" s="27">
        <v>5.0275346742946496</v>
      </c>
      <c r="BR43" s="27">
        <v>0</v>
      </c>
      <c r="BS43" s="27">
        <v>7.3279212010251404</v>
      </c>
      <c r="BT43" s="27">
        <v>756.01604512341805</v>
      </c>
      <c r="BU43" s="27">
        <v>0</v>
      </c>
      <c r="BV43" s="27">
        <v>0</v>
      </c>
      <c r="BW43" s="27">
        <v>8.6492590373035405</v>
      </c>
      <c r="BX43" s="27">
        <v>26.203551139178799</v>
      </c>
      <c r="BY43" s="27">
        <v>2063.1359746247999</v>
      </c>
      <c r="BZ43" s="27">
        <v>2.0410486778063999</v>
      </c>
      <c r="CB43" s="24">
        <f t="shared" si="15"/>
        <v>5.0793003842102332E-3</v>
      </c>
      <c r="CC43" s="24" t="str">
        <f t="shared" si="14"/>
        <v/>
      </c>
      <c r="CD43" s="24">
        <f t="shared" si="16"/>
        <v>4.9462668553088927E-3</v>
      </c>
      <c r="CE43" s="24">
        <f t="shared" si="17"/>
        <v>3.8917773524245309E-3</v>
      </c>
      <c r="CF43" s="24">
        <f t="shared" si="18"/>
        <v>3.8926296189827213E-3</v>
      </c>
      <c r="CG43" s="24">
        <f t="shared" si="19"/>
        <v>2.9820047110380166E-3</v>
      </c>
      <c r="CH43" s="24">
        <f t="shared" si="20"/>
        <v>2.501175694471463E-3</v>
      </c>
      <c r="CI43" s="24">
        <f t="shared" si="21"/>
        <v>4.2754075932235572E-3</v>
      </c>
      <c r="CJ43" s="24">
        <f t="shared" si="22"/>
        <v>1.2473603274071378E-2</v>
      </c>
      <c r="CK43" s="24">
        <f t="shared" si="23"/>
        <v>2.0861317815454726E-3</v>
      </c>
      <c r="CL43" s="24">
        <f t="shared" si="24"/>
        <v>4.3838804444297982E-3</v>
      </c>
      <c r="CM43" s="24">
        <f t="shared" si="25"/>
        <v>4.9790195189824459E-3</v>
      </c>
      <c r="CN43" s="24">
        <f t="shared" si="26"/>
        <v>4.5856857591149852E-3</v>
      </c>
      <c r="CO43" s="24">
        <f t="shared" si="27"/>
        <v>5.1264920010912528E-3</v>
      </c>
      <c r="CP43" s="24">
        <f t="shared" si="28"/>
        <v>4.5288480447134363E-3</v>
      </c>
    </row>
    <row r="44" spans="1:94" x14ac:dyDescent="0.3">
      <c r="A44" s="29" t="s">
        <v>43</v>
      </c>
      <c r="B44" s="27">
        <v>234086.4638</v>
      </c>
      <c r="C44" s="27">
        <v>9.8724261552999995</v>
      </c>
      <c r="D44" s="27">
        <v>179392.22094999999</v>
      </c>
      <c r="E44" s="27">
        <v>3958.1115362</v>
      </c>
      <c r="F44" s="27">
        <v>3936.9623547000001</v>
      </c>
      <c r="G44" s="27">
        <v>10636.03652</v>
      </c>
      <c r="H44" s="27">
        <v>1136375.1309</v>
      </c>
      <c r="I44" s="27">
        <v>505.14196966999998</v>
      </c>
      <c r="J44" s="27">
        <v>8992.8558945999994</v>
      </c>
      <c r="K44" s="27">
        <v>0.24251057840000001</v>
      </c>
      <c r="L44" s="27">
        <v>5610.9097703999996</v>
      </c>
      <c r="M44" s="27">
        <v>268.51737825999999</v>
      </c>
      <c r="N44" s="67">
        <v>312.35323245000001</v>
      </c>
      <c r="O44" s="67">
        <v>54.337434567000003</v>
      </c>
      <c r="P44" s="67">
        <v>21.403550254999999</v>
      </c>
      <c r="R44" s="29" t="s">
        <v>43</v>
      </c>
      <c r="S44" s="27">
        <v>0</v>
      </c>
      <c r="T44" s="27">
        <v>313.12747707822598</v>
      </c>
      <c r="U44" s="27">
        <v>506.42646719244902</v>
      </c>
      <c r="V44" s="27">
        <v>506.42646719244902</v>
      </c>
      <c r="W44" s="27">
        <v>1.9055032463942201</v>
      </c>
      <c r="X44" s="27">
        <v>9104.9049816140796</v>
      </c>
      <c r="Y44" s="27">
        <v>54.468644426056699</v>
      </c>
      <c r="Z44" s="27">
        <v>1476394.58363754</v>
      </c>
      <c r="AA44" s="27">
        <v>0.24315262927508699</v>
      </c>
      <c r="AB44" s="27">
        <v>234652.36875136101</v>
      </c>
      <c r="AC44" s="27">
        <v>2705.87832676773</v>
      </c>
      <c r="AD44" s="27">
        <v>280644.54949771398</v>
      </c>
      <c r="AE44" s="27">
        <v>4736.4986638570299</v>
      </c>
      <c r="AF44" s="27">
        <v>0</v>
      </c>
      <c r="AG44" s="27">
        <v>5625.8567516273497</v>
      </c>
      <c r="AH44" s="27">
        <v>5625.8567516273497</v>
      </c>
      <c r="AI44" s="27">
        <v>0</v>
      </c>
      <c r="AJ44" s="27">
        <v>205.43606291139201</v>
      </c>
      <c r="AK44" s="27">
        <v>0</v>
      </c>
      <c r="AL44" s="27">
        <v>0</v>
      </c>
      <c r="AM44" s="27">
        <v>269.170188574995</v>
      </c>
      <c r="AN44" s="27">
        <v>21.458329187542802</v>
      </c>
      <c r="AO44" s="27">
        <v>9.8965851885579994</v>
      </c>
      <c r="AP44" s="27">
        <v>0</v>
      </c>
      <c r="AQ44" s="27">
        <v>161848.005283426</v>
      </c>
      <c r="AR44" s="27">
        <v>17983.1085124932</v>
      </c>
      <c r="AS44" s="27">
        <v>179831.11379591899</v>
      </c>
      <c r="AT44" s="27">
        <v>0</v>
      </c>
      <c r="AU44" s="27">
        <v>3894.0851280373099</v>
      </c>
      <c r="AV44" s="27">
        <v>0</v>
      </c>
      <c r="AW44" s="27">
        <v>752942.42889239301</v>
      </c>
      <c r="AX44" s="27">
        <v>0</v>
      </c>
      <c r="AY44" s="27">
        <v>0</v>
      </c>
      <c r="AZ44" s="27">
        <v>0</v>
      </c>
      <c r="BA44" s="27">
        <v>0</v>
      </c>
      <c r="BB44" s="27">
        <v>222.60458491851099</v>
      </c>
      <c r="BC44" s="27">
        <v>0</v>
      </c>
      <c r="BD44" s="27">
        <v>3968.2927215147902</v>
      </c>
      <c r="BE44" s="27">
        <v>3947.0873055771399</v>
      </c>
      <c r="BF44" s="27">
        <v>21.2054159376532</v>
      </c>
      <c r="BG44" s="27">
        <v>0</v>
      </c>
      <c r="BH44" s="27">
        <v>0</v>
      </c>
      <c r="BI44" s="27">
        <v>2592.7118640029298</v>
      </c>
      <c r="BJ44" s="27">
        <v>0</v>
      </c>
      <c r="BK44" s="27">
        <v>55.2564785670288</v>
      </c>
      <c r="BL44" s="27">
        <v>0</v>
      </c>
      <c r="BM44" s="27">
        <v>10.8539481948775</v>
      </c>
      <c r="BN44" s="27">
        <v>138.14114010031</v>
      </c>
      <c r="BO44" s="27">
        <v>308323.74311509798</v>
      </c>
      <c r="BP44" s="27">
        <v>0</v>
      </c>
      <c r="BQ44" s="27">
        <v>927.51928979348099</v>
      </c>
      <c r="BR44" s="27">
        <v>0</v>
      </c>
      <c r="BS44" s="27">
        <v>10665.9597716791</v>
      </c>
      <c r="BT44" s="27">
        <v>393713.397769815</v>
      </c>
      <c r="BU44" s="27">
        <v>0</v>
      </c>
      <c r="BV44" s="27">
        <v>0</v>
      </c>
      <c r="BW44" s="27">
        <v>14096.2870616119</v>
      </c>
      <c r="BX44" s="27">
        <v>34193.503677696797</v>
      </c>
      <c r="BY44" s="27">
        <v>1139660.6873608599</v>
      </c>
      <c r="BZ44" s="27">
        <v>7047.0579516218804</v>
      </c>
      <c r="CB44" s="24">
        <f t="shared" si="15"/>
        <v>2.4175039520632374E-3</v>
      </c>
      <c r="CC44" s="24">
        <f t="shared" si="14"/>
        <v>2.4471222046092696E-3</v>
      </c>
      <c r="CD44" s="24">
        <f t="shared" si="16"/>
        <v>2.4465545027246988E-3</v>
      </c>
      <c r="CE44" s="24">
        <f t="shared" si="17"/>
        <v>2.5722330514628732E-3</v>
      </c>
      <c r="CF44" s="24">
        <f t="shared" si="18"/>
        <v>2.5717672573253017E-3</v>
      </c>
      <c r="CG44" s="24">
        <f t="shared" si="19"/>
        <v>2.8133836907039736E-3</v>
      </c>
      <c r="CH44" s="24">
        <f t="shared" si="20"/>
        <v>2.8912604399022866E-3</v>
      </c>
      <c r="CI44" s="24">
        <f t="shared" si="21"/>
        <v>2.5428445854304739E-3</v>
      </c>
      <c r="CJ44" s="24">
        <f t="shared" si="22"/>
        <v>1.2459789006667291E-2</v>
      </c>
      <c r="CK44" s="24">
        <f t="shared" si="23"/>
        <v>2.6475169838899703E-3</v>
      </c>
      <c r="CL44" s="24">
        <f t="shared" si="24"/>
        <v>2.6639140244603355E-3</v>
      </c>
      <c r="CM44" s="24">
        <f t="shared" si="25"/>
        <v>2.4311659797411895E-3</v>
      </c>
      <c r="CN44" s="24">
        <f t="shared" si="26"/>
        <v>2.4787469691062327E-3</v>
      </c>
      <c r="CO44" s="24">
        <f t="shared" si="27"/>
        <v>2.4147231112817752E-3</v>
      </c>
      <c r="CP44" s="24">
        <f t="shared" si="28"/>
        <v>2.5593386092574084E-3</v>
      </c>
    </row>
    <row r="45" spans="1:94" x14ac:dyDescent="0.3">
      <c r="A45" s="29" t="s">
        <v>44</v>
      </c>
      <c r="B45" s="27">
        <v>12591.441402</v>
      </c>
      <c r="C45" s="27">
        <v>3.8567739999999999E-3</v>
      </c>
      <c r="D45" s="27">
        <v>8299.5945083999995</v>
      </c>
      <c r="E45" s="27">
        <v>218.63028886000001</v>
      </c>
      <c r="F45" s="27">
        <v>218.47459846999999</v>
      </c>
      <c r="G45" s="27">
        <v>27.535013954</v>
      </c>
      <c r="H45" s="27">
        <v>78695.872193000003</v>
      </c>
      <c r="I45" s="27">
        <v>9.8796264167000007</v>
      </c>
      <c r="J45" s="27">
        <v>878.92600235999998</v>
      </c>
      <c r="K45" s="27">
        <v>1.785198E-3</v>
      </c>
      <c r="L45" s="27">
        <v>87.500337564999995</v>
      </c>
      <c r="M45" s="27">
        <v>9.4188035574000004</v>
      </c>
      <c r="N45" s="67">
        <v>8.5064990509000005</v>
      </c>
      <c r="O45" s="67">
        <v>2.0517830239000001</v>
      </c>
      <c r="P45" s="67">
        <v>0.39553685919999998</v>
      </c>
      <c r="R45" s="29" t="s">
        <v>44</v>
      </c>
      <c r="S45" s="27">
        <v>0</v>
      </c>
      <c r="T45" s="27">
        <v>8.5195047162631994</v>
      </c>
      <c r="U45" s="27">
        <v>9.8952377779017002</v>
      </c>
      <c r="V45" s="27">
        <v>9.8952377779017002</v>
      </c>
      <c r="W45" s="27">
        <v>7.9955030621223794E-3</v>
      </c>
      <c r="X45" s="27">
        <v>881.97256895523799</v>
      </c>
      <c r="Y45" s="27">
        <v>2.0548145474314801</v>
      </c>
      <c r="Z45" s="27">
        <v>409801.18281949102</v>
      </c>
      <c r="AA45" s="27">
        <v>1.78897524305924E-3</v>
      </c>
      <c r="AB45" s="27">
        <v>12612.011595113599</v>
      </c>
      <c r="AC45" s="27">
        <v>152.08369891384001</v>
      </c>
      <c r="AD45" s="27">
        <v>28238.8671507695</v>
      </c>
      <c r="AE45" s="27">
        <v>304.62567173347298</v>
      </c>
      <c r="AF45" s="27">
        <v>0</v>
      </c>
      <c r="AG45" s="27">
        <v>87.667273686316605</v>
      </c>
      <c r="AH45" s="27">
        <v>87.667273686316605</v>
      </c>
      <c r="AI45" s="27">
        <v>0</v>
      </c>
      <c r="AJ45" s="27">
        <v>2.27158454892629</v>
      </c>
      <c r="AK45" s="27">
        <v>0</v>
      </c>
      <c r="AL45" s="27">
        <v>0</v>
      </c>
      <c r="AM45" s="27">
        <v>9.4326860724475008</v>
      </c>
      <c r="AN45" s="27">
        <v>0.39618426673178397</v>
      </c>
      <c r="AO45" s="27">
        <v>3.8678169281899399E-3</v>
      </c>
      <c r="AP45" s="27">
        <v>0</v>
      </c>
      <c r="AQ45" s="27">
        <v>7481.89467588351</v>
      </c>
      <c r="AR45" s="27">
        <v>831.32105860039599</v>
      </c>
      <c r="AS45" s="27">
        <v>8313.2157344839106</v>
      </c>
      <c r="AT45" s="27">
        <v>0</v>
      </c>
      <c r="AU45" s="27">
        <v>83.871876647993304</v>
      </c>
      <c r="AV45" s="27">
        <v>0</v>
      </c>
      <c r="AW45" s="27">
        <v>51880.271339688399</v>
      </c>
      <c r="AX45" s="27">
        <v>0</v>
      </c>
      <c r="AY45" s="27">
        <v>0</v>
      </c>
      <c r="AZ45" s="27">
        <v>0</v>
      </c>
      <c r="BA45" s="27">
        <v>0</v>
      </c>
      <c r="BB45" s="27">
        <v>12.349835368750499</v>
      </c>
      <c r="BC45" s="27">
        <v>0</v>
      </c>
      <c r="BD45" s="27">
        <v>219.13573025007</v>
      </c>
      <c r="BE45" s="27">
        <v>218.979717150206</v>
      </c>
      <c r="BF45" s="27">
        <v>0.156013099863865</v>
      </c>
      <c r="BG45" s="27">
        <v>0</v>
      </c>
      <c r="BH45" s="27">
        <v>0</v>
      </c>
      <c r="BI45" s="27">
        <v>143.84062044268799</v>
      </c>
      <c r="BJ45" s="27">
        <v>0</v>
      </c>
      <c r="BK45" s="27">
        <v>3.0655677012957598</v>
      </c>
      <c r="BL45" s="27">
        <v>0</v>
      </c>
      <c r="BM45" s="27">
        <v>0.60216457085379504</v>
      </c>
      <c r="BN45" s="27">
        <v>7.6639041756642996</v>
      </c>
      <c r="BO45" s="27">
        <v>22996.631364401601</v>
      </c>
      <c r="BP45" s="27">
        <v>0</v>
      </c>
      <c r="BQ45" s="27">
        <v>51.457624890953902</v>
      </c>
      <c r="BR45" s="27">
        <v>0</v>
      </c>
      <c r="BS45" s="27">
        <v>27.607975618009501</v>
      </c>
      <c r="BT45" s="27">
        <v>32502.862657664198</v>
      </c>
      <c r="BU45" s="27">
        <v>0</v>
      </c>
      <c r="BV45" s="27">
        <v>0</v>
      </c>
      <c r="BW45" s="27">
        <v>1180.7891260873701</v>
      </c>
      <c r="BX45" s="27">
        <v>1222.4854270502899</v>
      </c>
      <c r="BY45" s="27">
        <v>78863.133211307402</v>
      </c>
      <c r="BZ45" s="27">
        <v>424.09117972981699</v>
      </c>
      <c r="CB45" s="24">
        <f t="shared" si="15"/>
        <v>1.6336646819745163E-3</v>
      </c>
      <c r="CC45" s="24">
        <f t="shared" si="14"/>
        <v>2.8632551946108351E-3</v>
      </c>
      <c r="CD45" s="24">
        <f t="shared" si="16"/>
        <v>1.6411917558291657E-3</v>
      </c>
      <c r="CE45" s="24">
        <f t="shared" si="17"/>
        <v>2.3118543761960152E-3</v>
      </c>
      <c r="CF45" s="24">
        <f t="shared" si="18"/>
        <v>2.3120247559368827E-3</v>
      </c>
      <c r="CG45" s="24">
        <f t="shared" si="19"/>
        <v>2.649777629725947E-3</v>
      </c>
      <c r="CH45" s="24">
        <f t="shared" si="20"/>
        <v>2.1254103124646127E-3</v>
      </c>
      <c r="CI45" s="24">
        <f t="shared" si="21"/>
        <v>1.5801570366376261E-3</v>
      </c>
      <c r="CJ45" s="24">
        <f t="shared" si="22"/>
        <v>3.4662378710581818E-3</v>
      </c>
      <c r="CK45" s="24">
        <f t="shared" si="23"/>
        <v>2.1158678528880267E-3</v>
      </c>
      <c r="CL45" s="24">
        <f t="shared" si="24"/>
        <v>1.9078340262699059E-3</v>
      </c>
      <c r="CM45" s="24">
        <f t="shared" si="25"/>
        <v>1.4739149152965831E-3</v>
      </c>
      <c r="CN45" s="24">
        <f t="shared" si="26"/>
        <v>1.5289092828174589E-3</v>
      </c>
      <c r="CO45" s="24">
        <f t="shared" si="27"/>
        <v>1.4775068787330518E-3</v>
      </c>
      <c r="CP45" s="24">
        <f t="shared" si="28"/>
        <v>1.6367817985242132E-3</v>
      </c>
    </row>
    <row r="46" spans="1:94" x14ac:dyDescent="0.3">
      <c r="A46" s="29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67"/>
      <c r="O46" s="67"/>
      <c r="P46" s="67"/>
      <c r="CB46" s="24" t="str">
        <f t="shared" si="15"/>
        <v/>
      </c>
      <c r="CC46" s="24" t="str">
        <f t="shared" si="14"/>
        <v/>
      </c>
      <c r="CD46" s="24" t="str">
        <f t="shared" si="16"/>
        <v/>
      </c>
      <c r="CE46" s="24" t="str">
        <f t="shared" si="17"/>
        <v/>
      </c>
      <c r="CF46" s="24" t="str">
        <f t="shared" si="18"/>
        <v/>
      </c>
      <c r="CG46" s="24" t="str">
        <f t="shared" si="19"/>
        <v/>
      </c>
      <c r="CH46" s="24" t="str">
        <f t="shared" si="20"/>
        <v/>
      </c>
      <c r="CI46" s="24" t="str">
        <f t="shared" si="21"/>
        <v/>
      </c>
      <c r="CJ46" s="24" t="str">
        <f t="shared" si="22"/>
        <v/>
      </c>
      <c r="CK46" s="24" t="str">
        <f t="shared" si="23"/>
        <v/>
      </c>
      <c r="CL46" s="24" t="str">
        <f t="shared" si="24"/>
        <v/>
      </c>
      <c r="CM46" s="24" t="str">
        <f t="shared" si="25"/>
        <v/>
      </c>
      <c r="CN46" s="24" t="str">
        <f t="shared" si="26"/>
        <v/>
      </c>
      <c r="CO46" s="24" t="str">
        <f t="shared" si="27"/>
        <v/>
      </c>
      <c r="CP46" s="24" t="str">
        <f t="shared" si="28"/>
        <v/>
      </c>
    </row>
    <row r="47" spans="1:94" x14ac:dyDescent="0.3">
      <c r="A47" s="29" t="s">
        <v>46</v>
      </c>
      <c r="B47" s="27">
        <v>14198.38177</v>
      </c>
      <c r="C47" s="27"/>
      <c r="D47" s="27">
        <v>10199.141921</v>
      </c>
      <c r="E47" s="27">
        <v>254.79564911</v>
      </c>
      <c r="F47" s="27">
        <v>254.76976020999999</v>
      </c>
      <c r="G47" s="27">
        <v>53.283747022</v>
      </c>
      <c r="H47" s="27">
        <v>11736.319267999999</v>
      </c>
      <c r="I47" s="27">
        <v>24.341280668</v>
      </c>
      <c r="J47" s="27">
        <v>158.17044662000001</v>
      </c>
      <c r="K47" s="27">
        <v>2.9685600000000002E-4</v>
      </c>
      <c r="L47" s="27">
        <v>164.76847538000001</v>
      </c>
      <c r="M47" s="27">
        <v>15.644237303000001</v>
      </c>
      <c r="N47" s="67">
        <v>18.540069721999998</v>
      </c>
      <c r="O47" s="67">
        <v>2.9574355286</v>
      </c>
      <c r="P47" s="67">
        <v>0.51407613210000003</v>
      </c>
      <c r="R47" s="29" t="s">
        <v>46</v>
      </c>
      <c r="S47" s="27">
        <v>0</v>
      </c>
      <c r="T47" s="27">
        <v>18.589790091702</v>
      </c>
      <c r="U47" s="27">
        <v>24.4067558683785</v>
      </c>
      <c r="V47" s="27">
        <v>24.4067558683785</v>
      </c>
      <c r="W47" s="27">
        <v>0.13222347136212501</v>
      </c>
      <c r="X47" s="27">
        <v>166.748322660752</v>
      </c>
      <c r="Y47" s="27">
        <v>2.9652858638088402</v>
      </c>
      <c r="Z47" s="27">
        <v>327241.141750012</v>
      </c>
      <c r="AA47" s="27">
        <v>2.97629464285675E-4</v>
      </c>
      <c r="AB47" s="27">
        <v>14235.960217816601</v>
      </c>
      <c r="AC47" s="27">
        <v>8.3891260734403605</v>
      </c>
      <c r="AD47" s="27">
        <v>25133.382237249501</v>
      </c>
      <c r="AE47" s="27">
        <v>5.9608570462286199</v>
      </c>
      <c r="AF47" s="27">
        <v>0</v>
      </c>
      <c r="AG47" s="27">
        <v>165.21138796375999</v>
      </c>
      <c r="AH47" s="27">
        <v>165.21138796375999</v>
      </c>
      <c r="AI47" s="27">
        <v>0</v>
      </c>
      <c r="AJ47" s="27">
        <v>3.5045025350953698</v>
      </c>
      <c r="AK47" s="27">
        <v>0</v>
      </c>
      <c r="AL47" s="27">
        <v>0</v>
      </c>
      <c r="AM47" s="27">
        <v>15.6859924440454</v>
      </c>
      <c r="AN47" s="27">
        <v>0.51544397371629003</v>
      </c>
      <c r="AO47" s="27">
        <v>0</v>
      </c>
      <c r="AP47" s="27">
        <v>0</v>
      </c>
      <c r="AQ47" s="27">
        <v>9203.5921503111203</v>
      </c>
      <c r="AR47" s="27">
        <v>1022.62170248846</v>
      </c>
      <c r="AS47" s="27">
        <v>10226.213852799499</v>
      </c>
      <c r="AT47" s="27">
        <v>0</v>
      </c>
      <c r="AU47" s="27">
        <v>13.559741727387401</v>
      </c>
      <c r="AV47" s="27">
        <v>0</v>
      </c>
      <c r="AW47" s="27">
        <v>4578.2096558640196</v>
      </c>
      <c r="AX47" s="27">
        <v>0</v>
      </c>
      <c r="AY47" s="27">
        <v>0</v>
      </c>
      <c r="AZ47" s="27">
        <v>0</v>
      </c>
      <c r="BA47" s="27">
        <v>0</v>
      </c>
      <c r="BB47" s="27">
        <v>14.4071462898967</v>
      </c>
      <c r="BC47" s="27">
        <v>0</v>
      </c>
      <c r="BD47" s="27">
        <v>255.48483293462701</v>
      </c>
      <c r="BE47" s="27">
        <v>255.4588756645</v>
      </c>
      <c r="BF47" s="27">
        <v>2.5957270126820899E-2</v>
      </c>
      <c r="BG47" s="27">
        <v>0</v>
      </c>
      <c r="BH47" s="27">
        <v>0</v>
      </c>
      <c r="BI47" s="27">
        <v>167.80254722024699</v>
      </c>
      <c r="BJ47" s="27">
        <v>0</v>
      </c>
      <c r="BK47" s="27">
        <v>3.57623941886163</v>
      </c>
      <c r="BL47" s="27">
        <v>0</v>
      </c>
      <c r="BM47" s="27">
        <v>0.70247596631337395</v>
      </c>
      <c r="BN47" s="27">
        <v>8.9406190313993292</v>
      </c>
      <c r="BO47" s="27">
        <v>6685.3065512502799</v>
      </c>
      <c r="BP47" s="27">
        <v>0</v>
      </c>
      <c r="BQ47" s="27">
        <v>60.029847737782198</v>
      </c>
      <c r="BR47" s="27">
        <v>0</v>
      </c>
      <c r="BS47" s="27">
        <v>53.428171945523701</v>
      </c>
      <c r="BT47" s="27">
        <v>2078.90661535855</v>
      </c>
      <c r="BU47" s="27">
        <v>0</v>
      </c>
      <c r="BV47" s="27">
        <v>0</v>
      </c>
      <c r="BW47" s="27">
        <v>57.122130219991398</v>
      </c>
      <c r="BX47" s="27">
        <v>28.133304827791498</v>
      </c>
      <c r="BY47" s="27">
        <v>11765.7754570456</v>
      </c>
      <c r="BZ47" s="27">
        <v>9.4554694910101205</v>
      </c>
      <c r="CB47" s="24">
        <f t="shared" si="15"/>
        <v>2.6466711788241063E-3</v>
      </c>
      <c r="CC47" s="24" t="str">
        <f t="shared" si="14"/>
        <v/>
      </c>
      <c r="CD47" s="24">
        <f t="shared" si="16"/>
        <v>2.6543342576455355E-3</v>
      </c>
      <c r="CE47" s="24">
        <f t="shared" si="17"/>
        <v>2.7048492665958943E-3</v>
      </c>
      <c r="CF47" s="24">
        <f t="shared" si="18"/>
        <v>2.7048557644046623E-3</v>
      </c>
      <c r="CG47" s="24">
        <f t="shared" si="19"/>
        <v>2.7104873736464186E-3</v>
      </c>
      <c r="CH47" s="24">
        <f t="shared" si="20"/>
        <v>2.509831947560878E-3</v>
      </c>
      <c r="CI47" s="24">
        <f t="shared" si="21"/>
        <v>2.6898831360412721E-3</v>
      </c>
      <c r="CJ47" s="24">
        <f t="shared" si="22"/>
        <v>5.4231850665251588E-2</v>
      </c>
      <c r="CK47" s="24">
        <f t="shared" si="23"/>
        <v>2.6055201366150045E-3</v>
      </c>
      <c r="CL47" s="24">
        <f t="shared" si="24"/>
        <v>2.6880905630673742E-3</v>
      </c>
      <c r="CM47" s="24">
        <f t="shared" si="25"/>
        <v>2.6690429348954223E-3</v>
      </c>
      <c r="CN47" s="24">
        <f t="shared" si="26"/>
        <v>2.6817790033983576E-3</v>
      </c>
      <c r="CO47" s="24">
        <f t="shared" si="27"/>
        <v>2.6544400149802654E-3</v>
      </c>
      <c r="CP47" s="24">
        <f t="shared" si="28"/>
        <v>2.6607763536937016E-3</v>
      </c>
    </row>
    <row r="48" spans="1:94" x14ac:dyDescent="0.3">
      <c r="A48" s="29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67"/>
      <c r="O48" s="67"/>
      <c r="P48" s="67"/>
      <c r="CB48" s="24" t="str">
        <f t="shared" si="15"/>
        <v/>
      </c>
      <c r="CC48" s="24" t="str">
        <f t="shared" si="14"/>
        <v/>
      </c>
      <c r="CD48" s="24" t="str">
        <f t="shared" si="16"/>
        <v/>
      </c>
      <c r="CE48" s="24" t="str">
        <f t="shared" si="17"/>
        <v/>
      </c>
      <c r="CF48" s="24" t="str">
        <f t="shared" si="18"/>
        <v/>
      </c>
      <c r="CG48" s="24" t="str">
        <f t="shared" si="19"/>
        <v/>
      </c>
      <c r="CH48" s="24" t="str">
        <f t="shared" si="20"/>
        <v/>
      </c>
      <c r="CI48" s="24" t="str">
        <f t="shared" si="21"/>
        <v/>
      </c>
      <c r="CJ48" s="24" t="str">
        <f t="shared" si="22"/>
        <v/>
      </c>
      <c r="CK48" s="24" t="str">
        <f t="shared" si="23"/>
        <v/>
      </c>
      <c r="CL48" s="24" t="str">
        <f t="shared" si="24"/>
        <v/>
      </c>
      <c r="CM48" s="24" t="str">
        <f t="shared" si="25"/>
        <v/>
      </c>
      <c r="CN48" s="24" t="str">
        <f t="shared" si="26"/>
        <v/>
      </c>
      <c r="CO48" s="24" t="str">
        <f t="shared" si="27"/>
        <v/>
      </c>
      <c r="CP48" s="24" t="str">
        <f t="shared" si="28"/>
        <v/>
      </c>
    </row>
    <row r="49" spans="1:94" x14ac:dyDescent="0.3">
      <c r="A49" s="29" t="s">
        <v>48</v>
      </c>
      <c r="B49" s="27">
        <v>41854.743094999998</v>
      </c>
      <c r="C49" s="27">
        <v>2.041822E-3</v>
      </c>
      <c r="D49" s="27">
        <v>29248.562257000001</v>
      </c>
      <c r="E49" s="27">
        <v>541.27877367999997</v>
      </c>
      <c r="F49" s="27">
        <v>540.92642859</v>
      </c>
      <c r="G49" s="27">
        <v>27.296495071999999</v>
      </c>
      <c r="H49" s="27">
        <v>108456.06341</v>
      </c>
      <c r="I49" s="27">
        <v>61.097384605999999</v>
      </c>
      <c r="J49" s="27">
        <v>1681.1849526000001</v>
      </c>
      <c r="K49" s="27">
        <v>4.0402017999999996E-3</v>
      </c>
      <c r="L49" s="27">
        <v>450.96481770999998</v>
      </c>
      <c r="M49" s="27">
        <v>43.311239102000002</v>
      </c>
      <c r="N49" s="67">
        <v>47.191108573000001</v>
      </c>
      <c r="O49" s="67">
        <v>8.5580128308999992</v>
      </c>
      <c r="P49" s="67">
        <v>1.5874826603000001</v>
      </c>
      <c r="R49" s="29" t="s">
        <v>48</v>
      </c>
      <c r="S49" s="27">
        <v>0</v>
      </c>
      <c r="T49" s="27">
        <v>47.304344039575703</v>
      </c>
      <c r="U49" s="27">
        <v>61.245223666576699</v>
      </c>
      <c r="V49" s="27">
        <v>61.245223666576699</v>
      </c>
      <c r="W49" s="27">
        <v>0.27110375443790402</v>
      </c>
      <c r="X49" s="27">
        <v>1693.27704647112</v>
      </c>
      <c r="Y49" s="27">
        <v>8.5790039606623694</v>
      </c>
      <c r="Z49" s="27">
        <v>361210.11869827198</v>
      </c>
      <c r="AA49" s="27">
        <v>4.0546693728335404E-3</v>
      </c>
      <c r="AB49" s="27">
        <v>41957.134834213502</v>
      </c>
      <c r="AC49" s="27">
        <v>160.91065230646299</v>
      </c>
      <c r="AD49" s="27">
        <v>54819.935993330997</v>
      </c>
      <c r="AE49" s="27">
        <v>295.69332204582702</v>
      </c>
      <c r="AF49" s="27">
        <v>0</v>
      </c>
      <c r="AG49" s="27">
        <v>452.05296524194603</v>
      </c>
      <c r="AH49" s="27">
        <v>452.05296524194603</v>
      </c>
      <c r="AI49" s="27">
        <v>0</v>
      </c>
      <c r="AJ49" s="27">
        <v>10.265572819925101</v>
      </c>
      <c r="AK49" s="27">
        <v>0</v>
      </c>
      <c r="AL49" s="27">
        <v>0</v>
      </c>
      <c r="AM49" s="27">
        <v>43.416600377046898</v>
      </c>
      <c r="AN49" s="27">
        <v>1.59157482233407</v>
      </c>
      <c r="AO49" s="27">
        <v>2.0461955830398402E-3</v>
      </c>
      <c r="AP49" s="27">
        <v>0</v>
      </c>
      <c r="AQ49" s="27">
        <v>26388.097149057801</v>
      </c>
      <c r="AR49" s="27">
        <v>2932.0109403327801</v>
      </c>
      <c r="AS49" s="27">
        <v>29320.108089390498</v>
      </c>
      <c r="AT49" s="27">
        <v>0</v>
      </c>
      <c r="AU49" s="27">
        <v>130.12859429899899</v>
      </c>
      <c r="AV49" s="27">
        <v>0</v>
      </c>
      <c r="AW49" s="27">
        <v>61323.715967217999</v>
      </c>
      <c r="AX49" s="27">
        <v>0</v>
      </c>
      <c r="AY49" s="27">
        <v>0</v>
      </c>
      <c r="AZ49" s="27">
        <v>0</v>
      </c>
      <c r="BA49" s="27">
        <v>0</v>
      </c>
      <c r="BB49" s="27">
        <v>30.581864332963999</v>
      </c>
      <c r="BC49" s="27">
        <v>0</v>
      </c>
      <c r="BD49" s="27">
        <v>542.61227654557797</v>
      </c>
      <c r="BE49" s="27">
        <v>542.25868288254298</v>
      </c>
      <c r="BF49" s="27">
        <v>0.35359366303455098</v>
      </c>
      <c r="BG49" s="27">
        <v>0</v>
      </c>
      <c r="BH49" s="27">
        <v>0</v>
      </c>
      <c r="BI49" s="27">
        <v>356.191882342631</v>
      </c>
      <c r="BJ49" s="27">
        <v>0</v>
      </c>
      <c r="BK49" s="27">
        <v>7.5912456710593696</v>
      </c>
      <c r="BL49" s="27">
        <v>0</v>
      </c>
      <c r="BM49" s="27">
        <v>1.4911382972602001</v>
      </c>
      <c r="BN49" s="27">
        <v>18.978101177378299</v>
      </c>
      <c r="BO49" s="27">
        <v>42372.872311131898</v>
      </c>
      <c r="BP49" s="27">
        <v>0</v>
      </c>
      <c r="BQ49" s="27">
        <v>127.424451061249</v>
      </c>
      <c r="BR49" s="27">
        <v>0</v>
      </c>
      <c r="BS49" s="27">
        <v>27.359215709078001</v>
      </c>
      <c r="BT49" s="27">
        <v>33354.6416934792</v>
      </c>
      <c r="BU49" s="27">
        <v>0</v>
      </c>
      <c r="BV49" s="27">
        <v>0</v>
      </c>
      <c r="BW49" s="27">
        <v>725.07898479821495</v>
      </c>
      <c r="BX49" s="27">
        <v>1493.3948200637401</v>
      </c>
      <c r="BY49" s="27">
        <v>108746.020518637</v>
      </c>
      <c r="BZ49" s="27">
        <v>242.17172960764699</v>
      </c>
      <c r="CB49" s="24">
        <f t="shared" si="15"/>
        <v>2.4463592807415003E-3</v>
      </c>
      <c r="CC49" s="24">
        <f t="shared" si="14"/>
        <v>2.1420001546854505E-3</v>
      </c>
      <c r="CD49" s="24">
        <f t="shared" si="16"/>
        <v>2.4461315999686063E-3</v>
      </c>
      <c r="CE49" s="24">
        <f t="shared" si="17"/>
        <v>2.4636156642757158E-3</v>
      </c>
      <c r="CF49" s="24">
        <f t="shared" si="18"/>
        <v>2.462912185702759E-3</v>
      </c>
      <c r="CG49" s="24">
        <f t="shared" si="19"/>
        <v>2.2977542322764615E-3</v>
      </c>
      <c r="CH49" s="24">
        <f t="shared" si="20"/>
        <v>2.6734983690203059E-3</v>
      </c>
      <c r="CI49" s="24">
        <f t="shared" si="21"/>
        <v>2.4197281361562901E-3</v>
      </c>
      <c r="CJ49" s="24">
        <f t="shared" si="22"/>
        <v>7.1926017731833427E-3</v>
      </c>
      <c r="CK49" s="24">
        <f t="shared" si="23"/>
        <v>3.580903516636421E-3</v>
      </c>
      <c r="CL49" s="24">
        <f t="shared" si="24"/>
        <v>2.4129322049371033E-3</v>
      </c>
      <c r="CM49" s="24">
        <f t="shared" si="25"/>
        <v>2.4326543694297223E-3</v>
      </c>
      <c r="CN49" s="24">
        <f t="shared" si="26"/>
        <v>2.3995085091196348E-3</v>
      </c>
      <c r="CO49" s="24">
        <f t="shared" si="27"/>
        <v>2.4528041938168773E-3</v>
      </c>
      <c r="CP49" s="24">
        <f t="shared" si="28"/>
        <v>2.5777680200277549E-3</v>
      </c>
    </row>
    <row r="50" spans="1:94" x14ac:dyDescent="0.3">
      <c r="A50" s="29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67"/>
      <c r="O50" s="67"/>
      <c r="P50" s="67"/>
      <c r="CB50" s="24" t="str">
        <f t="shared" si="15"/>
        <v/>
      </c>
      <c r="CC50" s="24" t="str">
        <f t="shared" si="14"/>
        <v/>
      </c>
      <c r="CD50" s="24" t="str">
        <f t="shared" si="16"/>
        <v/>
      </c>
      <c r="CE50" s="24" t="str">
        <f t="shared" si="17"/>
        <v/>
      </c>
      <c r="CF50" s="24" t="str">
        <f t="shared" si="18"/>
        <v/>
      </c>
      <c r="CG50" s="24" t="str">
        <f t="shared" si="19"/>
        <v/>
      </c>
      <c r="CH50" s="24" t="str">
        <f t="shared" si="20"/>
        <v/>
      </c>
      <c r="CI50" s="24" t="str">
        <f t="shared" si="21"/>
        <v/>
      </c>
      <c r="CJ50" s="24" t="str">
        <f t="shared" si="22"/>
        <v/>
      </c>
      <c r="CK50" s="24" t="str">
        <f t="shared" si="23"/>
        <v/>
      </c>
      <c r="CL50" s="24" t="str">
        <f t="shared" si="24"/>
        <v/>
      </c>
      <c r="CM50" s="24" t="str">
        <f t="shared" si="25"/>
        <v/>
      </c>
      <c r="CN50" s="24" t="str">
        <f t="shared" si="26"/>
        <v/>
      </c>
      <c r="CO50" s="24" t="str">
        <f t="shared" si="27"/>
        <v/>
      </c>
      <c r="CP50" s="24" t="str">
        <f t="shared" si="28"/>
        <v/>
      </c>
    </row>
    <row r="51" spans="1:94" x14ac:dyDescent="0.3">
      <c r="A51" s="29" t="s">
        <v>50</v>
      </c>
      <c r="B51" s="27">
        <v>25713.665752000001</v>
      </c>
      <c r="C51" s="27">
        <v>3.2637940900000002E-2</v>
      </c>
      <c r="D51" s="27">
        <v>16881.507076999998</v>
      </c>
      <c r="E51" s="27">
        <v>388.62139076</v>
      </c>
      <c r="F51" s="27">
        <v>388.25494988000003</v>
      </c>
      <c r="G51" s="27">
        <v>1012.2868762000001</v>
      </c>
      <c r="H51" s="27">
        <v>72803.121429999999</v>
      </c>
      <c r="I51" s="27">
        <v>26.889199861000002</v>
      </c>
      <c r="J51" s="27">
        <v>790.42163757000003</v>
      </c>
      <c r="K51" s="27">
        <v>4.2018363000000001E-3</v>
      </c>
      <c r="L51" s="27">
        <v>501.74211976999999</v>
      </c>
      <c r="M51" s="27">
        <v>21.224368782999999</v>
      </c>
      <c r="N51" s="67">
        <v>21.312847357999999</v>
      </c>
      <c r="O51" s="67">
        <v>4.4065582386999997</v>
      </c>
      <c r="P51" s="67">
        <v>0.89168773030000004</v>
      </c>
      <c r="R51" s="29" t="s">
        <v>50</v>
      </c>
      <c r="S51" s="27">
        <v>0</v>
      </c>
      <c r="T51" s="27">
        <v>21.373429945983599</v>
      </c>
      <c r="U51" s="27">
        <v>26.992790881530802</v>
      </c>
      <c r="V51" s="27">
        <v>26.992790881530802</v>
      </c>
      <c r="W51" s="27">
        <v>7.8570828795945596E-2</v>
      </c>
      <c r="X51" s="27">
        <v>802.51979462944303</v>
      </c>
      <c r="Y51" s="27">
        <v>4.4194035894505301</v>
      </c>
      <c r="Z51" s="27">
        <v>13484965.748852899</v>
      </c>
      <c r="AA51" s="27">
        <v>4.2133653822299701E-3</v>
      </c>
      <c r="AB51" s="27">
        <v>25787.7247577946</v>
      </c>
      <c r="AC51" s="27">
        <v>58.253036519665798</v>
      </c>
      <c r="AD51" s="27">
        <v>44932.170909248103</v>
      </c>
      <c r="AE51" s="27">
        <v>102.811616239053</v>
      </c>
      <c r="AF51" s="27">
        <v>0</v>
      </c>
      <c r="AG51" s="27">
        <v>503.17539883167598</v>
      </c>
      <c r="AH51" s="27">
        <v>503.17539883167598</v>
      </c>
      <c r="AI51" s="27">
        <v>0</v>
      </c>
      <c r="AJ51" s="27">
        <v>5.35531747500763</v>
      </c>
      <c r="AK51" s="27">
        <v>0</v>
      </c>
      <c r="AL51" s="27">
        <v>0</v>
      </c>
      <c r="AM51" s="27">
        <v>21.2877917433097</v>
      </c>
      <c r="AN51" s="27">
        <v>0.89423776536726296</v>
      </c>
      <c r="AO51" s="27">
        <v>3.2754304028395402E-2</v>
      </c>
      <c r="AP51" s="27">
        <v>0</v>
      </c>
      <c r="AQ51" s="27">
        <v>15236.9807491746</v>
      </c>
      <c r="AR51" s="27">
        <v>1692.9971551932599</v>
      </c>
      <c r="AS51" s="27">
        <v>16929.977904367901</v>
      </c>
      <c r="AT51" s="27">
        <v>0</v>
      </c>
      <c r="AU51" s="27">
        <v>98.101791476077096</v>
      </c>
      <c r="AV51" s="27">
        <v>0</v>
      </c>
      <c r="AW51" s="27">
        <v>42311.090020658397</v>
      </c>
      <c r="AX51" s="27">
        <v>0</v>
      </c>
      <c r="AY51" s="27">
        <v>0</v>
      </c>
      <c r="AZ51" s="27">
        <v>0</v>
      </c>
      <c r="BA51" s="27">
        <v>0</v>
      </c>
      <c r="BB51" s="27">
        <v>21.956223147428499</v>
      </c>
      <c r="BC51" s="27">
        <v>0</v>
      </c>
      <c r="BD51" s="27">
        <v>389.68153942481399</v>
      </c>
      <c r="BE51" s="27">
        <v>389.31409518267998</v>
      </c>
      <c r="BF51" s="27">
        <v>0.36744424213363303</v>
      </c>
      <c r="BG51" s="27">
        <v>0</v>
      </c>
      <c r="BH51" s="27">
        <v>0</v>
      </c>
      <c r="BI51" s="27">
        <v>255.72764849506899</v>
      </c>
      <c r="BJ51" s="27">
        <v>0</v>
      </c>
      <c r="BK51" s="27">
        <v>5.45012639638</v>
      </c>
      <c r="BL51" s="27">
        <v>0</v>
      </c>
      <c r="BM51" s="27">
        <v>1.07056066226844</v>
      </c>
      <c r="BN51" s="27">
        <v>13.625326116503199</v>
      </c>
      <c r="BO51" s="27">
        <v>26704.904335852701</v>
      </c>
      <c r="BP51" s="27">
        <v>0</v>
      </c>
      <c r="BQ51" s="27">
        <v>91.484210365030293</v>
      </c>
      <c r="BR51" s="27">
        <v>0</v>
      </c>
      <c r="BS51" s="27">
        <v>1015.1658771783</v>
      </c>
      <c r="BT51" s="27">
        <v>24402.6226214202</v>
      </c>
      <c r="BU51" s="27">
        <v>0</v>
      </c>
      <c r="BV51" s="27">
        <v>0</v>
      </c>
      <c r="BW51" s="27">
        <v>687.25410883915401</v>
      </c>
      <c r="BX51" s="27">
        <v>1449.14916218542</v>
      </c>
      <c r="BY51" s="27">
        <v>73001.994299178201</v>
      </c>
      <c r="BZ51" s="27">
        <v>522.48727262351599</v>
      </c>
      <c r="CB51" s="24">
        <f t="shared" si="15"/>
        <v>2.8801418867645868E-3</v>
      </c>
      <c r="CC51" s="24">
        <f t="shared" si="14"/>
        <v>3.5652717416189616E-3</v>
      </c>
      <c r="CD51" s="24">
        <f t="shared" si="16"/>
        <v>2.8712381629683414E-3</v>
      </c>
      <c r="CE51" s="24">
        <f t="shared" si="17"/>
        <v>2.7279730092590491E-3</v>
      </c>
      <c r="CF51" s="24">
        <f t="shared" si="18"/>
        <v>2.7279634245675603E-3</v>
      </c>
      <c r="CG51" s="24">
        <f t="shared" si="19"/>
        <v>2.8440564092931265E-3</v>
      </c>
      <c r="CH51" s="24">
        <f t="shared" si="20"/>
        <v>2.7316530565165034E-3</v>
      </c>
      <c r="CI51" s="24">
        <f t="shared" si="21"/>
        <v>3.8525140601542397E-3</v>
      </c>
      <c r="CJ51" s="24">
        <f t="shared" si="22"/>
        <v>1.5305953790228293E-2</v>
      </c>
      <c r="CK51" s="24">
        <f t="shared" si="23"/>
        <v>2.7438199412885109E-3</v>
      </c>
      <c r="CL51" s="24">
        <f t="shared" si="24"/>
        <v>2.8566050271661638E-3</v>
      </c>
      <c r="CM51" s="24">
        <f t="shared" si="25"/>
        <v>2.988214205950889E-3</v>
      </c>
      <c r="CN51" s="24">
        <f t="shared" si="26"/>
        <v>2.8425384448155125E-3</v>
      </c>
      <c r="CO51" s="24">
        <f t="shared" si="27"/>
        <v>2.9150529857333652E-3</v>
      </c>
      <c r="CP51" s="24">
        <f t="shared" si="28"/>
        <v>2.8597848558541768E-3</v>
      </c>
    </row>
    <row r="52" spans="1:94" x14ac:dyDescent="0.3">
      <c r="A52" s="29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67"/>
      <c r="O52" s="67"/>
      <c r="P52" s="67"/>
      <c r="CB52" s="24" t="str">
        <f t="shared" si="15"/>
        <v/>
      </c>
      <c r="CD52" s="24" t="str">
        <f t="shared" si="16"/>
        <v/>
      </c>
      <c r="CE52" s="24" t="str">
        <f t="shared" si="17"/>
        <v/>
      </c>
      <c r="CF52" s="24" t="str">
        <f t="shared" si="18"/>
        <v/>
      </c>
      <c r="CG52" s="24" t="str">
        <f t="shared" si="19"/>
        <v/>
      </c>
      <c r="CH52" s="24" t="str">
        <f t="shared" si="20"/>
        <v/>
      </c>
      <c r="CI52" s="24" t="str">
        <f t="shared" si="21"/>
        <v/>
      </c>
      <c r="CJ52" s="24" t="str">
        <f t="shared" si="22"/>
        <v/>
      </c>
      <c r="CK52" s="24" t="str">
        <f t="shared" si="23"/>
        <v/>
      </c>
      <c r="CL52" s="24" t="str">
        <f t="shared" si="24"/>
        <v/>
      </c>
      <c r="CM52" s="24" t="str">
        <f t="shared" si="25"/>
        <v/>
      </c>
      <c r="CN52" s="24" t="str">
        <f t="shared" si="26"/>
        <v/>
      </c>
      <c r="CO52" s="24" t="str">
        <f t="shared" si="27"/>
        <v/>
      </c>
      <c r="CP52" s="24" t="str">
        <f t="shared" si="28"/>
        <v/>
      </c>
    </row>
    <row r="53" spans="1:94" x14ac:dyDescent="0.3">
      <c r="A53" s="29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67"/>
      <c r="O53" s="67"/>
      <c r="P53" s="67"/>
      <c r="CB53" s="24" t="str">
        <f t="shared" si="15"/>
        <v/>
      </c>
      <c r="CD53" s="24" t="str">
        <f t="shared" si="16"/>
        <v/>
      </c>
      <c r="CE53" s="24" t="str">
        <f t="shared" si="17"/>
        <v/>
      </c>
      <c r="CF53" s="24" t="str">
        <f t="shared" si="18"/>
        <v/>
      </c>
      <c r="CG53" s="24" t="str">
        <f t="shared" si="19"/>
        <v/>
      </c>
      <c r="CH53" s="24" t="str">
        <f t="shared" si="20"/>
        <v/>
      </c>
      <c r="CI53" s="24" t="str">
        <f t="shared" si="21"/>
        <v/>
      </c>
      <c r="CJ53" s="24" t="str">
        <f t="shared" si="22"/>
        <v/>
      </c>
      <c r="CK53" s="24" t="str">
        <f t="shared" si="23"/>
        <v/>
      </c>
      <c r="CL53" s="24" t="str">
        <f t="shared" si="24"/>
        <v/>
      </c>
      <c r="CM53" s="24" t="str">
        <f t="shared" si="25"/>
        <v/>
      </c>
      <c r="CN53" s="24" t="str">
        <f t="shared" si="26"/>
        <v/>
      </c>
      <c r="CO53" s="24" t="str">
        <f t="shared" si="27"/>
        <v/>
      </c>
      <c r="CP53" s="24" t="str">
        <f t="shared" si="28"/>
        <v/>
      </c>
    </row>
    <row r="54" spans="1:94" x14ac:dyDescent="0.3">
      <c r="A54" s="29" t="s">
        <v>51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67"/>
      <c r="O54" s="67"/>
      <c r="P54" s="67"/>
      <c r="CB54" s="24" t="str">
        <f t="shared" si="15"/>
        <v/>
      </c>
      <c r="CD54" s="24" t="str">
        <f t="shared" si="16"/>
        <v/>
      </c>
      <c r="CE54" s="24" t="str">
        <f t="shared" si="17"/>
        <v/>
      </c>
      <c r="CF54" s="24" t="str">
        <f t="shared" si="18"/>
        <v/>
      </c>
      <c r="CG54" s="24" t="str">
        <f t="shared" si="19"/>
        <v/>
      </c>
      <c r="CH54" s="24" t="str">
        <f t="shared" si="20"/>
        <v/>
      </c>
      <c r="CI54" s="24" t="str">
        <f t="shared" si="21"/>
        <v/>
      </c>
      <c r="CJ54" s="24" t="str">
        <f t="shared" si="22"/>
        <v/>
      </c>
      <c r="CK54" s="24" t="str">
        <f t="shared" si="23"/>
        <v/>
      </c>
      <c r="CL54" s="24" t="str">
        <f t="shared" si="24"/>
        <v/>
      </c>
      <c r="CM54" s="24" t="str">
        <f t="shared" si="25"/>
        <v/>
      </c>
      <c r="CN54" s="24" t="str">
        <f t="shared" si="26"/>
        <v/>
      </c>
      <c r="CO54" s="24" t="str">
        <f t="shared" si="27"/>
        <v/>
      </c>
      <c r="CP54" s="24" t="str">
        <f t="shared" si="28"/>
        <v/>
      </c>
    </row>
    <row r="55" spans="1:94" x14ac:dyDescent="0.3">
      <c r="A55" s="29" t="s">
        <v>1</v>
      </c>
      <c r="B55" s="27">
        <v>2935.8143054000002</v>
      </c>
      <c r="C55" s="27"/>
      <c r="D55" s="27">
        <v>2089.6116511</v>
      </c>
      <c r="E55" s="27">
        <v>35.864265756999998</v>
      </c>
      <c r="F55" s="27">
        <v>35.772789568999997</v>
      </c>
      <c r="G55" s="27">
        <v>44.048699413999998</v>
      </c>
      <c r="H55" s="27">
        <v>25211.129164000002</v>
      </c>
      <c r="I55" s="27">
        <v>4.7073201392000001</v>
      </c>
      <c r="J55" s="27">
        <v>3062.8880687000001</v>
      </c>
      <c r="K55" s="27">
        <v>1.048916E-3</v>
      </c>
      <c r="L55" s="27">
        <v>33.972947232000003</v>
      </c>
      <c r="M55" s="27">
        <v>3.08041667</v>
      </c>
      <c r="N55" s="67">
        <v>3.3557116159999998</v>
      </c>
      <c r="O55" s="67">
        <v>0.61310988150000001</v>
      </c>
      <c r="P55" s="67">
        <v>0.1449048543</v>
      </c>
      <c r="R55" s="29" t="s">
        <v>1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  <c r="AD55" s="27">
        <v>0</v>
      </c>
      <c r="AE55" s="27">
        <v>0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0</v>
      </c>
      <c r="BZ55" s="27">
        <v>0</v>
      </c>
      <c r="CB55" s="24">
        <f t="shared" si="15"/>
        <v>-1</v>
      </c>
      <c r="CD55" s="24">
        <f t="shared" si="16"/>
        <v>-1</v>
      </c>
      <c r="CE55" s="24">
        <f t="shared" si="17"/>
        <v>-1</v>
      </c>
      <c r="CF55" s="24">
        <f t="shared" si="18"/>
        <v>-1</v>
      </c>
      <c r="CG55" s="24">
        <f t="shared" si="19"/>
        <v>-1</v>
      </c>
      <c r="CH55" s="24">
        <f t="shared" si="20"/>
        <v>-1</v>
      </c>
      <c r="CI55" s="24">
        <f t="shared" si="21"/>
        <v>-1</v>
      </c>
      <c r="CJ55" s="24">
        <f t="shared" si="22"/>
        <v>-1</v>
      </c>
      <c r="CK55" s="24">
        <f t="shared" si="23"/>
        <v>-1</v>
      </c>
      <c r="CL55" s="24">
        <f t="shared" si="24"/>
        <v>-1</v>
      </c>
      <c r="CM55" s="24">
        <f t="shared" si="25"/>
        <v>-1</v>
      </c>
      <c r="CN55" s="24">
        <f t="shared" si="26"/>
        <v>-1</v>
      </c>
      <c r="CO55" s="24">
        <f t="shared" si="27"/>
        <v>-1</v>
      </c>
      <c r="CP55" s="24">
        <f t="shared" si="28"/>
        <v>-1</v>
      </c>
    </row>
    <row r="56" spans="1:94" x14ac:dyDescent="0.3">
      <c r="A56" s="29" t="s">
        <v>11</v>
      </c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CB56" s="24" t="str">
        <f t="shared" si="15"/>
        <v/>
      </c>
      <c r="CD56" s="24" t="str">
        <f t="shared" si="16"/>
        <v/>
      </c>
      <c r="CE56" s="24" t="str">
        <f t="shared" si="17"/>
        <v/>
      </c>
      <c r="CF56" s="24" t="str">
        <f t="shared" si="18"/>
        <v/>
      </c>
      <c r="CG56" s="24" t="str">
        <f t="shared" si="19"/>
        <v/>
      </c>
      <c r="CH56" s="24" t="str">
        <f t="shared" si="20"/>
        <v/>
      </c>
      <c r="CI56" s="24" t="str">
        <f t="shared" si="21"/>
        <v/>
      </c>
      <c r="CK56" s="24" t="str">
        <f t="shared" si="23"/>
        <v/>
      </c>
      <c r="CL56" s="24" t="str">
        <f t="shared" si="24"/>
        <v/>
      </c>
      <c r="CM56" s="24" t="str">
        <f t="shared" si="25"/>
        <v/>
      </c>
    </row>
    <row r="57" spans="1:94" x14ac:dyDescent="0.3">
      <c r="A57" s="29" t="s">
        <v>58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R57" s="29"/>
      <c r="CB57" s="24" t="str">
        <f t="shared" si="15"/>
        <v/>
      </c>
      <c r="CD57" s="24" t="str">
        <f t="shared" si="16"/>
        <v/>
      </c>
      <c r="CE57" s="24" t="str">
        <f t="shared" si="17"/>
        <v/>
      </c>
      <c r="CF57" s="24" t="str">
        <f t="shared" si="18"/>
        <v/>
      </c>
      <c r="CG57" s="24" t="str">
        <f t="shared" si="19"/>
        <v/>
      </c>
      <c r="CH57" s="24" t="str">
        <f t="shared" si="20"/>
        <v/>
      </c>
      <c r="CI57" s="24" t="str">
        <f t="shared" si="21"/>
        <v/>
      </c>
      <c r="CK57" s="24" t="str">
        <f t="shared" si="23"/>
        <v/>
      </c>
      <c r="CL57" s="24" t="str">
        <f t="shared" si="24"/>
        <v/>
      </c>
      <c r="CM57" s="24" t="str">
        <f t="shared" si="25"/>
        <v/>
      </c>
    </row>
    <row r="58" spans="1:94" x14ac:dyDescent="0.3">
      <c r="A58" s="29" t="s">
        <v>75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R58" s="29"/>
      <c r="CB58" s="24" t="str">
        <f t="shared" si="15"/>
        <v/>
      </c>
      <c r="CD58" s="24" t="str">
        <f t="shared" si="16"/>
        <v/>
      </c>
      <c r="CE58" s="24" t="str">
        <f t="shared" si="17"/>
        <v/>
      </c>
      <c r="CF58" s="24" t="str">
        <f t="shared" si="18"/>
        <v/>
      </c>
      <c r="CG58" s="24" t="str">
        <f t="shared" si="19"/>
        <v/>
      </c>
      <c r="CH58" s="24" t="str">
        <f t="shared" si="20"/>
        <v/>
      </c>
      <c r="CI58" s="24" t="str">
        <f t="shared" si="21"/>
        <v/>
      </c>
      <c r="CK58" s="24" t="str">
        <f t="shared" si="23"/>
        <v/>
      </c>
      <c r="CL58" s="24" t="str">
        <f t="shared" si="24"/>
        <v/>
      </c>
      <c r="CM58" s="24" t="str">
        <f t="shared" si="25"/>
        <v/>
      </c>
    </row>
    <row r="59" spans="1:94" x14ac:dyDescent="0.3">
      <c r="A59" s="29" t="s">
        <v>237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CB59" s="24" t="str">
        <f t="shared" si="15"/>
        <v/>
      </c>
      <c r="CD59" s="24" t="str">
        <f t="shared" si="16"/>
        <v/>
      </c>
      <c r="CE59" s="24" t="str">
        <f t="shared" si="17"/>
        <v/>
      </c>
      <c r="CF59" s="24" t="str">
        <f t="shared" si="18"/>
        <v/>
      </c>
      <c r="CG59" s="24" t="str">
        <f t="shared" si="19"/>
        <v/>
      </c>
      <c r="CH59" s="24" t="str">
        <f t="shared" si="20"/>
        <v/>
      </c>
      <c r="CI59" s="24" t="str">
        <f t="shared" si="21"/>
        <v/>
      </c>
      <c r="CK59" s="24" t="str">
        <f t="shared" si="23"/>
        <v/>
      </c>
      <c r="CL59" s="24" t="str">
        <f t="shared" si="24"/>
        <v/>
      </c>
      <c r="CM59" s="24" t="str">
        <f t="shared" si="25"/>
        <v/>
      </c>
    </row>
    <row r="60" spans="1:94" s="29" customFormat="1" x14ac:dyDescent="0.3"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B60" s="24" t="str">
        <f t="shared" si="15"/>
        <v/>
      </c>
      <c r="CD60" s="24" t="str">
        <f t="shared" si="16"/>
        <v/>
      </c>
      <c r="CE60" s="24" t="str">
        <f t="shared" si="17"/>
        <v/>
      </c>
      <c r="CF60" s="24" t="str">
        <f t="shared" si="18"/>
        <v/>
      </c>
      <c r="CG60" s="24" t="str">
        <f t="shared" si="19"/>
        <v/>
      </c>
      <c r="CH60" s="24" t="str">
        <f t="shared" si="20"/>
        <v/>
      </c>
      <c r="CI60" s="24" t="str">
        <f t="shared" si="21"/>
        <v/>
      </c>
      <c r="CK60" s="24" t="str">
        <f t="shared" si="23"/>
        <v/>
      </c>
      <c r="CL60" s="24" t="str">
        <f t="shared" si="24"/>
        <v/>
      </c>
      <c r="CM60" s="24" t="str">
        <f t="shared" si="25"/>
        <v/>
      </c>
    </row>
    <row r="61" spans="1:94" x14ac:dyDescent="0.3">
      <c r="A61" s="2" t="s">
        <v>55</v>
      </c>
      <c r="B61" s="1">
        <f t="shared" ref="B61:C61" si="29">SUM(B3:B55)</f>
        <v>743189.439820064</v>
      </c>
      <c r="C61" s="1">
        <f t="shared" si="29"/>
        <v>11.509197537600002</v>
      </c>
      <c r="D61" s="1">
        <f>SUM(D3:D55)</f>
        <v>567291.81102160609</v>
      </c>
      <c r="E61" s="1">
        <f t="shared" ref="E61:P61" si="30">SUM(E3:E55)</f>
        <v>14433.566079400898</v>
      </c>
      <c r="F61" s="1">
        <f t="shared" si="30"/>
        <v>14347.1847792465</v>
      </c>
      <c r="G61" s="1">
        <f t="shared" si="30"/>
        <v>23635.672401165</v>
      </c>
      <c r="H61" s="1">
        <f t="shared" si="30"/>
        <v>2933607.1508947345</v>
      </c>
      <c r="I61" s="1">
        <f t="shared" si="30"/>
        <v>1783.5144417189001</v>
      </c>
      <c r="J61" s="1">
        <f t="shared" si="30"/>
        <v>29374.460573820601</v>
      </c>
      <c r="K61" s="1">
        <f t="shared" si="30"/>
        <v>0.80320393643999999</v>
      </c>
      <c r="L61" s="1">
        <f t="shared" si="30"/>
        <v>16409.395334645102</v>
      </c>
      <c r="M61" s="1">
        <f t="shared" si="30"/>
        <v>1228.6322087763999</v>
      </c>
      <c r="N61" s="1">
        <f t="shared" si="30"/>
        <v>1211.3019331831999</v>
      </c>
      <c r="O61" s="1">
        <f t="shared" si="30"/>
        <v>252.60670586379999</v>
      </c>
      <c r="P61" s="1">
        <f t="shared" si="30"/>
        <v>63.313546779299998</v>
      </c>
      <c r="S61" s="1">
        <f>SUM(S3:S59)</f>
        <v>0</v>
      </c>
      <c r="T61" s="1">
        <f t="shared" ref="T61:BZ61" si="31">SUM(T3:T59)</f>
        <v>1211.0591183402994</v>
      </c>
      <c r="U61" s="1">
        <f t="shared" si="31"/>
        <v>1850.5579312303162</v>
      </c>
      <c r="V61" s="1">
        <f t="shared" si="31"/>
        <v>1850.5579312303162</v>
      </c>
      <c r="W61" s="1">
        <f t="shared" si="31"/>
        <v>5.6412464022122055</v>
      </c>
      <c r="X61" s="1">
        <f t="shared" si="31"/>
        <v>27262.518393596405</v>
      </c>
      <c r="Y61" s="1">
        <f t="shared" si="31"/>
        <v>252.64090050249447</v>
      </c>
      <c r="Z61" s="1">
        <f t="shared" si="31"/>
        <v>21192203.335727725</v>
      </c>
      <c r="AA61" s="1">
        <f t="shared" si="31"/>
        <v>0.80427110217841413</v>
      </c>
      <c r="AB61" s="1">
        <f t="shared" si="31"/>
        <v>742139.20841546904</v>
      </c>
      <c r="AC61" s="1">
        <f t="shared" si="31"/>
        <v>7695.700991974486</v>
      </c>
      <c r="AD61" s="1">
        <f t="shared" si="31"/>
        <v>951182.37949983974</v>
      </c>
      <c r="AE61" s="1">
        <f t="shared" si="31"/>
        <v>13183.675258586043</v>
      </c>
      <c r="AF61" s="1">
        <f t="shared" si="31"/>
        <v>0</v>
      </c>
      <c r="AG61" s="1">
        <f t="shared" si="31"/>
        <v>16507.362140240159</v>
      </c>
      <c r="AH61" s="1">
        <f t="shared" si="31"/>
        <v>16507.362140240159</v>
      </c>
      <c r="AI61" s="1">
        <f t="shared" si="31"/>
        <v>0</v>
      </c>
      <c r="AJ61" s="1">
        <f t="shared" si="31"/>
        <v>597.72947389347939</v>
      </c>
      <c r="AK61" s="1">
        <f t="shared" si="31"/>
        <v>1.1264233318328409</v>
      </c>
      <c r="AL61" s="1">
        <f t="shared" si="31"/>
        <v>0</v>
      </c>
      <c r="AM61" s="1">
        <f t="shared" si="31"/>
        <v>1228.2940968900705</v>
      </c>
      <c r="AN61" s="1">
        <f t="shared" si="31"/>
        <v>63.169752602294515</v>
      </c>
      <c r="AO61" s="1">
        <f t="shared" si="31"/>
        <v>11.537985007068439</v>
      </c>
      <c r="AP61" s="1">
        <f t="shared" si="31"/>
        <v>0</v>
      </c>
      <c r="AQ61" s="1">
        <f t="shared" si="31"/>
        <v>509980.07335440343</v>
      </c>
      <c r="AR61" s="1">
        <f t="shared" si="31"/>
        <v>56664.446547895539</v>
      </c>
      <c r="AS61" s="1">
        <f t="shared" si="31"/>
        <v>566644.51990229869</v>
      </c>
      <c r="AT61" s="1">
        <f t="shared" si="31"/>
        <v>0</v>
      </c>
      <c r="AU61" s="1">
        <f t="shared" si="31"/>
        <v>8327.3067879230348</v>
      </c>
      <c r="AV61" s="1">
        <f t="shared" si="31"/>
        <v>0</v>
      </c>
      <c r="AW61" s="1">
        <f t="shared" si="31"/>
        <v>1866887.189360155</v>
      </c>
      <c r="AX61" s="1">
        <f t="shared" si="31"/>
        <v>0</v>
      </c>
      <c r="AY61" s="1">
        <f t="shared" si="31"/>
        <v>0</v>
      </c>
      <c r="AZ61" s="1">
        <f t="shared" si="31"/>
        <v>0</v>
      </c>
      <c r="BA61" s="1">
        <f t="shared" si="31"/>
        <v>0</v>
      </c>
      <c r="BB61" s="1">
        <f t="shared" si="31"/>
        <v>809.249777539673</v>
      </c>
      <c r="BC61" s="1">
        <f t="shared" si="31"/>
        <v>0</v>
      </c>
      <c r="BD61" s="1">
        <f t="shared" si="31"/>
        <v>14435.64379480784</v>
      </c>
      <c r="BE61" s="1">
        <f t="shared" si="31"/>
        <v>14349.116458106788</v>
      </c>
      <c r="BF61" s="1">
        <f t="shared" si="31"/>
        <v>86.527336701055233</v>
      </c>
      <c r="BG61" s="1">
        <f t="shared" si="31"/>
        <v>0</v>
      </c>
      <c r="BH61" s="1">
        <f t="shared" si="31"/>
        <v>0</v>
      </c>
      <c r="BI61" s="1">
        <f t="shared" si="31"/>
        <v>9425.4631625978018</v>
      </c>
      <c r="BJ61" s="1">
        <f t="shared" si="31"/>
        <v>0</v>
      </c>
      <c r="BK61" s="1">
        <f t="shared" si="31"/>
        <v>200.87752211511403</v>
      </c>
      <c r="BL61" s="1">
        <f t="shared" si="31"/>
        <v>0</v>
      </c>
      <c r="BM61" s="1">
        <f t="shared" si="31"/>
        <v>39.458091166079562</v>
      </c>
      <c r="BN61" s="1">
        <f t="shared" si="31"/>
        <v>502.19390672123029</v>
      </c>
      <c r="BO61" s="1">
        <f t="shared" si="31"/>
        <v>858879.68753010337</v>
      </c>
      <c r="BP61" s="1">
        <f t="shared" si="31"/>
        <v>0</v>
      </c>
      <c r="BQ61" s="1">
        <f t="shared" si="31"/>
        <v>3371.8739979668921</v>
      </c>
      <c r="BR61" s="1">
        <f t="shared" si="31"/>
        <v>0</v>
      </c>
      <c r="BS61" s="1">
        <f t="shared" si="31"/>
        <v>23656.548535036603</v>
      </c>
      <c r="BT61" s="1">
        <f t="shared" si="31"/>
        <v>1041994.0865961178</v>
      </c>
      <c r="BU61" s="1">
        <f t="shared" si="31"/>
        <v>0</v>
      </c>
      <c r="BV61" s="1">
        <f t="shared" si="31"/>
        <v>0</v>
      </c>
      <c r="BW61" s="1">
        <f t="shared" si="31"/>
        <v>33801.334203184924</v>
      </c>
      <c r="BX61" s="1">
        <f t="shared" si="31"/>
        <v>77285.897052138156</v>
      </c>
      <c r="BY61" s="1">
        <f t="shared" si="31"/>
        <v>2916495.1011517486</v>
      </c>
      <c r="BZ61" s="1">
        <f t="shared" si="31"/>
        <v>14903.790086712765</v>
      </c>
      <c r="CB61" s="24">
        <f t="shared" si="15"/>
        <v>-1.4131409144473792E-3</v>
      </c>
      <c r="CD61" s="24">
        <f t="shared" si="16"/>
        <v>-1.1410196775830826E-3</v>
      </c>
      <c r="CE61" s="24">
        <f t="shared" si="17"/>
        <v>1.4395024732710926E-4</v>
      </c>
      <c r="CF61" s="24">
        <f t="shared" si="18"/>
        <v>1.3463818094002966E-4</v>
      </c>
      <c r="CG61" s="24">
        <f t="shared" si="19"/>
        <v>8.8324687858569678E-4</v>
      </c>
      <c r="CH61" s="24">
        <f t="shared" si="20"/>
        <v>-5.8331088188706172E-3</v>
      </c>
      <c r="CI61" s="24">
        <f t="shared" si="21"/>
        <v>3.7590662538623157E-2</v>
      </c>
      <c r="CK61" s="24">
        <f t="shared" si="23"/>
        <v>1.3286360910332296E-3</v>
      </c>
      <c r="CL61" s="24">
        <f t="shared" si="24"/>
        <v>5.970165481248413E-3</v>
      </c>
      <c r="CM61" s="24">
        <f t="shared" si="25"/>
        <v>-2.7519373488195484E-4</v>
      </c>
    </row>
    <row r="62" spans="1:94" x14ac:dyDescent="0.3">
      <c r="A62" s="2" t="s">
        <v>56</v>
      </c>
      <c r="B62" s="1">
        <f>SUM(B2:B51)</f>
        <v>740253.62551466399</v>
      </c>
      <c r="C62" s="1">
        <f t="shared" ref="C62:M62" si="32">SUM(C2:C51)</f>
        <v>11.509197537600002</v>
      </c>
      <c r="D62" s="1">
        <f t="shared" si="32"/>
        <v>565202.1993705061</v>
      </c>
      <c r="E62" s="1">
        <f t="shared" si="32"/>
        <v>14397.701813643898</v>
      </c>
      <c r="F62" s="1">
        <f t="shared" si="32"/>
        <v>14311.411989677499</v>
      </c>
      <c r="G62" s="1">
        <f t="shared" si="32"/>
        <v>23591.623701750999</v>
      </c>
      <c r="H62" s="1">
        <f t="shared" si="32"/>
        <v>2908396.0217307345</v>
      </c>
      <c r="I62" s="1">
        <f t="shared" si="32"/>
        <v>1778.8071215797002</v>
      </c>
      <c r="J62" s="1">
        <f t="shared" si="32"/>
        <v>26311.572505120603</v>
      </c>
      <c r="K62" s="1">
        <f t="shared" si="32"/>
        <v>0.80215502043999998</v>
      </c>
      <c r="L62" s="1">
        <f t="shared" si="32"/>
        <v>16375.4223874131</v>
      </c>
      <c r="M62" s="1">
        <f t="shared" si="32"/>
        <v>1225.5517921063999</v>
      </c>
      <c r="N62" s="1">
        <f t="shared" ref="N62:P62" si="33">SUM(N2:N51)</f>
        <v>1207.9462215671999</v>
      </c>
      <c r="O62" s="1">
        <f t="shared" si="33"/>
        <v>251.99359598229998</v>
      </c>
      <c r="P62" s="1">
        <f t="shared" si="33"/>
        <v>63.168641924999996</v>
      </c>
      <c r="S62" s="1">
        <f t="shared" ref="S62" si="34">S61 - S55 - S56 - S57 - S58 - S54</f>
        <v>0</v>
      </c>
      <c r="T62" s="1">
        <f t="shared" ref="T62:BC62" si="35">T61 - T55 - T56 - T57 - T58 - T54</f>
        <v>1211.0591183402994</v>
      </c>
      <c r="U62" s="1">
        <f t="shared" si="35"/>
        <v>1850.5579312303162</v>
      </c>
      <c r="V62" s="1">
        <f t="shared" si="35"/>
        <v>1850.5579312303162</v>
      </c>
      <c r="W62" s="1">
        <f t="shared" si="35"/>
        <v>5.6412464022122055</v>
      </c>
      <c r="X62" s="1">
        <f t="shared" ref="X62" si="36">X61 - X55 - X56 - X57 - X58 - X54</f>
        <v>27262.518393596405</v>
      </c>
      <c r="Y62" s="1">
        <f t="shared" si="35"/>
        <v>252.64090050249447</v>
      </c>
      <c r="Z62" s="1">
        <f t="shared" si="35"/>
        <v>21192203.335727725</v>
      </c>
      <c r="AA62" s="1">
        <f t="shared" si="35"/>
        <v>0.80427110217841413</v>
      </c>
      <c r="AB62" s="1">
        <f t="shared" si="35"/>
        <v>742139.20841546904</v>
      </c>
      <c r="AC62" s="1">
        <f t="shared" si="35"/>
        <v>7695.700991974486</v>
      </c>
      <c r="AD62" s="1">
        <f t="shared" si="35"/>
        <v>951182.37949983974</v>
      </c>
      <c r="AE62" s="1">
        <f t="shared" si="35"/>
        <v>13183.675258586043</v>
      </c>
      <c r="AF62" s="1">
        <f t="shared" si="35"/>
        <v>0</v>
      </c>
      <c r="AG62" s="1">
        <f t="shared" si="35"/>
        <v>16507.362140240159</v>
      </c>
      <c r="AH62" s="1">
        <f t="shared" si="35"/>
        <v>16507.362140240159</v>
      </c>
      <c r="AI62" s="1">
        <f t="shared" si="35"/>
        <v>0</v>
      </c>
      <c r="AJ62" s="1">
        <f t="shared" si="35"/>
        <v>597.72947389347939</v>
      </c>
      <c r="AK62" s="1">
        <f t="shared" ref="AK62" si="37">AK61 - AK55 - AK56 - AK57 - AK58 - AK54</f>
        <v>1.1264233318328409</v>
      </c>
      <c r="AL62" s="1">
        <f t="shared" si="35"/>
        <v>0</v>
      </c>
      <c r="AM62" s="1">
        <f t="shared" si="35"/>
        <v>1228.2940968900705</v>
      </c>
      <c r="AN62" s="1">
        <f t="shared" si="35"/>
        <v>63.169752602294515</v>
      </c>
      <c r="AO62" s="1">
        <f t="shared" ref="AO62:AP62" si="38">AO61 - AO55 - AO56 - AO57 - AO58 - AO54</f>
        <v>11.537985007068439</v>
      </c>
      <c r="AP62" s="1">
        <f t="shared" si="38"/>
        <v>0</v>
      </c>
      <c r="AQ62" s="1">
        <f t="shared" si="35"/>
        <v>509980.07335440343</v>
      </c>
      <c r="AR62" s="1">
        <f t="shared" si="35"/>
        <v>56664.446547895539</v>
      </c>
      <c r="AS62" s="1">
        <f t="shared" si="35"/>
        <v>566644.51990229869</v>
      </c>
      <c r="AT62" s="1">
        <f t="shared" si="35"/>
        <v>0</v>
      </c>
      <c r="AU62" s="1">
        <f t="shared" si="35"/>
        <v>8327.3067879230348</v>
      </c>
      <c r="AV62" s="1">
        <f t="shared" si="35"/>
        <v>0</v>
      </c>
      <c r="AW62" s="1">
        <f t="shared" si="35"/>
        <v>1866887.189360155</v>
      </c>
      <c r="AX62" s="1">
        <f t="shared" si="35"/>
        <v>0</v>
      </c>
      <c r="AY62" s="1">
        <f t="shared" si="35"/>
        <v>0</v>
      </c>
      <c r="AZ62" s="1">
        <f t="shared" si="35"/>
        <v>0</v>
      </c>
      <c r="BA62" s="1">
        <f t="shared" si="35"/>
        <v>0</v>
      </c>
      <c r="BB62" s="1">
        <f t="shared" si="35"/>
        <v>809.249777539673</v>
      </c>
      <c r="BC62" s="1">
        <f t="shared" si="35"/>
        <v>0</v>
      </c>
      <c r="BD62" s="1">
        <f t="shared" ref="BD62:BW62" si="39">BD61 - BD55 - BD56 - BD57 - BD58 - BD54</f>
        <v>14435.64379480784</v>
      </c>
      <c r="BE62" s="1">
        <f t="shared" si="39"/>
        <v>14349.116458106788</v>
      </c>
      <c r="BF62" s="1">
        <f t="shared" si="39"/>
        <v>86.527336701055233</v>
      </c>
      <c r="BG62" s="1">
        <f t="shared" si="39"/>
        <v>0</v>
      </c>
      <c r="BH62" s="1">
        <f t="shared" si="39"/>
        <v>0</v>
      </c>
      <c r="BI62" s="1">
        <f t="shared" si="39"/>
        <v>9425.4631625978018</v>
      </c>
      <c r="BJ62" s="1">
        <f t="shared" si="39"/>
        <v>0</v>
      </c>
      <c r="BK62" s="1">
        <f t="shared" si="39"/>
        <v>200.87752211511403</v>
      </c>
      <c r="BL62" s="1">
        <f t="shared" si="39"/>
        <v>0</v>
      </c>
      <c r="BM62" s="1">
        <f t="shared" si="39"/>
        <v>39.458091166079562</v>
      </c>
      <c r="BN62" s="1">
        <f t="shared" si="39"/>
        <v>502.19390672123029</v>
      </c>
      <c r="BO62" s="1">
        <f t="shared" si="39"/>
        <v>858879.68753010337</v>
      </c>
      <c r="BP62" s="1">
        <f t="shared" ref="BP62" si="40">BP61 - BP55 - BP56 - BP57 - BP58 - BP54</f>
        <v>0</v>
      </c>
      <c r="BQ62" s="1">
        <f t="shared" si="39"/>
        <v>3371.8739979668921</v>
      </c>
      <c r="BR62" s="1">
        <f t="shared" si="39"/>
        <v>0</v>
      </c>
      <c r="BS62" s="1">
        <f t="shared" si="39"/>
        <v>23656.548535036603</v>
      </c>
      <c r="BT62" s="1">
        <f t="shared" ref="BT62" si="41">BT61 - BT55 - BT56 - BT57 - BT58 - BT54</f>
        <v>1041994.0865961178</v>
      </c>
      <c r="BU62" s="1">
        <f t="shared" si="39"/>
        <v>0</v>
      </c>
      <c r="BV62" s="1">
        <f t="shared" si="39"/>
        <v>0</v>
      </c>
      <c r="BW62" s="1">
        <f t="shared" si="39"/>
        <v>33801.334203184924</v>
      </c>
      <c r="BX62" s="1">
        <f t="shared" ref="BX62:BZ62" si="42">BX61 - BX55 - BX56 - BX57 - BX58 - BX54</f>
        <v>77285.897052138156</v>
      </c>
      <c r="BY62" s="1">
        <f t="shared" si="42"/>
        <v>2916495.1011517486</v>
      </c>
      <c r="BZ62" s="1">
        <f t="shared" si="42"/>
        <v>14903.790086712765</v>
      </c>
      <c r="CB62" s="24">
        <f t="shared" si="15"/>
        <v>2.5472119768330634E-3</v>
      </c>
      <c r="CD62" s="24">
        <f t="shared" si="16"/>
        <v>2.5518664531011623E-3</v>
      </c>
      <c r="CE62" s="24">
        <f t="shared" si="17"/>
        <v>2.6352803839836663E-3</v>
      </c>
      <c r="CF62" s="24">
        <f t="shared" si="18"/>
        <v>2.6345736155512865E-3</v>
      </c>
      <c r="CG62" s="24">
        <f t="shared" si="19"/>
        <v>2.752029029726568E-3</v>
      </c>
      <c r="CH62" s="24">
        <f t="shared" si="20"/>
        <v>2.7847237310531189E-3</v>
      </c>
      <c r="CI62" s="24">
        <f t="shared" si="21"/>
        <v>4.0336475371706676E-2</v>
      </c>
      <c r="CK62" s="24">
        <f t="shared" si="23"/>
        <v>2.6379960038814404E-3</v>
      </c>
      <c r="CL62" s="24">
        <f t="shared" si="24"/>
        <v>8.0571816534316248E-3</v>
      </c>
      <c r="CM62" s="24">
        <f t="shared" si="25"/>
        <v>2.2376082360070935E-3</v>
      </c>
    </row>
    <row r="63" spans="1:94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618022.42424719804</v>
      </c>
      <c r="C63" s="27">
        <f t="shared" ref="C63:P63" si="43">+C3+C5+C8+C9+C11+C12+C14+C15+C16+C17+C18+C19+C20+C21+C22+C23+C24+C25+C26+C28+C30+C31+C33+C34+C35+C36+C37+C39+C40+C41+C42+C43+C44+C46+C47+C49+C50+C10</f>
        <v>11.179985160700001</v>
      </c>
      <c r="D63" s="27">
        <f t="shared" si="43"/>
        <v>466080.08575188502</v>
      </c>
      <c r="E63" s="27">
        <f t="shared" si="43"/>
        <v>11765.365870924001</v>
      </c>
      <c r="F63" s="27">
        <f t="shared" si="43"/>
        <v>11685.531651918001</v>
      </c>
      <c r="G63" s="27">
        <f t="shared" si="43"/>
        <v>21253.691201463203</v>
      </c>
      <c r="H63" s="27">
        <f t="shared" si="43"/>
        <v>2443882.9326297133</v>
      </c>
      <c r="I63" s="27">
        <f t="shared" si="43"/>
        <v>1464.4377548512</v>
      </c>
      <c r="J63" s="27">
        <f t="shared" si="43"/>
        <v>22375.939302656399</v>
      </c>
      <c r="K63" s="27">
        <f t="shared" si="43"/>
        <v>0.53453852927000001</v>
      </c>
      <c r="L63" s="27">
        <f t="shared" si="43"/>
        <v>13872.441445466002</v>
      </c>
      <c r="M63" s="27">
        <f t="shared" si="43"/>
        <v>1017.8460870832</v>
      </c>
      <c r="N63" s="27">
        <f t="shared" si="43"/>
        <v>1012.6003779640999</v>
      </c>
      <c r="O63" s="27">
        <f t="shared" si="43"/>
        <v>205.38491026009999</v>
      </c>
      <c r="P63" s="27">
        <f t="shared" si="43"/>
        <v>54.133864642099994</v>
      </c>
      <c r="CB63" s="24">
        <f t="shared" si="15"/>
        <v>-1</v>
      </c>
      <c r="CD63" s="24">
        <f t="shared" si="16"/>
        <v>-1</v>
      </c>
      <c r="CE63" s="24">
        <f t="shared" si="17"/>
        <v>-1</v>
      </c>
      <c r="CF63" s="24">
        <f t="shared" si="18"/>
        <v>-1</v>
      </c>
      <c r="CG63" s="24">
        <f t="shared" si="19"/>
        <v>-1</v>
      </c>
      <c r="CH63" s="24">
        <f t="shared" si="20"/>
        <v>-1</v>
      </c>
      <c r="CI63" s="24">
        <f t="shared" si="21"/>
        <v>-1</v>
      </c>
      <c r="CK63" s="24">
        <f t="shared" si="23"/>
        <v>-1</v>
      </c>
      <c r="CL63" s="24">
        <f t="shared" si="24"/>
        <v>-1</v>
      </c>
      <c r="CM63" s="24">
        <f t="shared" si="25"/>
        <v>-1</v>
      </c>
    </row>
    <row r="64" spans="1:94" x14ac:dyDescent="0.3">
      <c r="B64" s="27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N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R61" sqref="BR61"/>
    </sheetView>
  </sheetViews>
  <sheetFormatPr defaultRowHeight="14.4" x14ac:dyDescent="0.3"/>
  <cols>
    <col min="1" max="1" width="19.5546875" customWidth="1"/>
    <col min="2" max="2" width="9.33203125" customWidth="1"/>
    <col min="3" max="4" width="6.6640625" bestFit="1" customWidth="1"/>
    <col min="5" max="6" width="7.6640625" bestFit="1" customWidth="1"/>
    <col min="7" max="7" width="5.6640625" bestFit="1" customWidth="1"/>
    <col min="8" max="8" width="7.6640625" bestFit="1" customWidth="1"/>
    <col min="9" max="9" width="8.88671875" bestFit="1" customWidth="1"/>
    <col min="10" max="10" width="9" bestFit="1" customWidth="1"/>
    <col min="11" max="11" width="6.6640625" bestFit="1" customWidth="1"/>
    <col min="12" max="12" width="9.6640625" bestFit="1" customWidth="1"/>
    <col min="13" max="15" width="9" style="27" customWidth="1"/>
    <col min="17" max="17" width="15.44140625" bestFit="1" customWidth="1"/>
    <col min="18" max="18" width="6.6640625" style="29" bestFit="1" customWidth="1"/>
    <col min="19" max="19" width="9.88671875" style="27" bestFit="1" customWidth="1"/>
    <col min="20" max="20" width="5.6640625" style="27" bestFit="1" customWidth="1"/>
    <col min="21" max="21" width="14.5546875" style="27" bestFit="1" customWidth="1"/>
    <col min="22" max="23" width="6.6640625" style="27" bestFit="1" customWidth="1"/>
    <col min="24" max="24" width="13.44140625" style="27" bestFit="1" customWidth="1"/>
    <col min="25" max="25" width="7.6640625" style="27" bestFit="1" customWidth="1"/>
    <col min="26" max="26" width="4" style="27" bestFit="1" customWidth="1"/>
    <col min="27" max="27" width="9.33203125" style="27" bestFit="1" customWidth="1"/>
    <col min="28" max="30" width="6.6640625" style="27" bestFit="1" customWidth="1"/>
    <col min="31" max="31" width="5.88671875" style="27" bestFit="1" customWidth="1"/>
    <col min="32" max="32" width="6.6640625" style="27" bestFit="1" customWidth="1"/>
    <col min="33" max="33" width="15.44140625" style="27" bestFit="1" customWidth="1"/>
    <col min="34" max="34" width="6.5546875" style="27" bestFit="1" customWidth="1"/>
    <col min="35" max="37" width="5.6640625" style="27" bestFit="1" customWidth="1"/>
    <col min="38" max="38" width="6.5546875" style="27" bestFit="1" customWidth="1"/>
    <col min="39" max="39" width="6.109375" style="27" bestFit="1" customWidth="1"/>
    <col min="40" max="40" width="6.6640625" style="27" bestFit="1" customWidth="1"/>
    <col min="41" max="41" width="10" style="27" bestFit="1" customWidth="1"/>
    <col min="42" max="42" width="6.6640625" style="27" bestFit="1" customWidth="1"/>
    <col min="43" max="43" width="5.6640625" style="27" bestFit="1" customWidth="1"/>
    <col min="44" max="44" width="6.6640625" style="27" bestFit="1" customWidth="1"/>
    <col min="45" max="45" width="6" style="27" bestFit="1" customWidth="1"/>
    <col min="46" max="46" width="6.6640625" style="27" bestFit="1" customWidth="1"/>
    <col min="47" max="47" width="4.33203125" style="27" bestFit="1" customWidth="1"/>
    <col min="48" max="48" width="6.6640625" style="27" bestFit="1" customWidth="1"/>
    <col min="49" max="49" width="4.5546875" style="27" bestFit="1" customWidth="1"/>
    <col min="50" max="50" width="4.109375" style="27" bestFit="1" customWidth="1"/>
    <col min="51" max="51" width="6.6640625" style="27" bestFit="1" customWidth="1"/>
    <col min="52" max="52" width="4.109375" style="27" bestFit="1" customWidth="1"/>
    <col min="53" max="53" width="5.88671875" style="27" bestFit="1" customWidth="1"/>
    <col min="54" max="54" width="5.6640625" style="27" bestFit="1" customWidth="1"/>
    <col min="55" max="56" width="7.6640625" style="27" bestFit="1" customWidth="1"/>
    <col min="57" max="57" width="5" style="27" bestFit="1" customWidth="1"/>
    <col min="58" max="58" width="5.109375" style="27" bestFit="1" customWidth="1"/>
    <col min="59" max="59" width="5.33203125" style="27" bestFit="1" customWidth="1"/>
    <col min="60" max="60" width="8.6640625" style="27" bestFit="1" customWidth="1"/>
    <col min="61" max="61" width="4.88671875" style="27" bestFit="1" customWidth="1"/>
    <col min="62" max="62" width="7.88671875" style="27" bestFit="1" customWidth="1"/>
    <col min="63" max="63" width="5.88671875" style="27" bestFit="1" customWidth="1"/>
    <col min="64" max="64" width="6" style="27" bestFit="1" customWidth="1"/>
    <col min="65" max="65" width="7.6640625" style="27" bestFit="1" customWidth="1"/>
    <col min="66" max="66" width="5.6640625" style="27" bestFit="1" customWidth="1"/>
    <col min="67" max="67" width="4.109375" style="27" bestFit="1" customWidth="1"/>
    <col min="68" max="68" width="5.6640625" style="27" bestFit="1" customWidth="1"/>
    <col min="69" max="69" width="3.88671875" style="27" bestFit="1" customWidth="1"/>
    <col min="70" max="70" width="5.6640625" style="27" bestFit="1" customWidth="1"/>
    <col min="71" max="71" width="8" style="27" bestFit="1" customWidth="1"/>
    <col min="72" max="73" width="5.33203125" style="27" bestFit="1" customWidth="1"/>
    <col min="74" max="75" width="6.6640625" style="27" bestFit="1" customWidth="1"/>
    <col min="76" max="76" width="9.109375" style="27" bestFit="1" customWidth="1"/>
    <col min="77" max="77" width="7.109375" style="27" customWidth="1"/>
    <col min="79" max="89" width="9.109375" style="29"/>
  </cols>
  <sheetData>
    <row r="1" spans="1:92" x14ac:dyDescent="0.3">
      <c r="B1" s="99" t="s">
        <v>482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Q1" s="29" t="s">
        <v>483</v>
      </c>
    </row>
    <row r="2" spans="1:92" x14ac:dyDescent="0.3">
      <c r="A2" s="14" t="s">
        <v>52</v>
      </c>
      <c r="B2" s="99" t="s">
        <v>59</v>
      </c>
      <c r="C2" s="99" t="s">
        <v>57</v>
      </c>
      <c r="D2" s="99" t="s">
        <v>60</v>
      </c>
      <c r="E2" s="99" t="s">
        <v>54</v>
      </c>
      <c r="F2" s="99" t="s">
        <v>53</v>
      </c>
      <c r="G2" s="99" t="s">
        <v>61</v>
      </c>
      <c r="H2" s="99" t="s">
        <v>62</v>
      </c>
      <c r="I2" s="99" t="s">
        <v>63</v>
      </c>
      <c r="J2" s="99" t="s">
        <v>64</v>
      </c>
      <c r="K2" s="99" t="s">
        <v>226</v>
      </c>
      <c r="L2" s="99" t="s">
        <v>65</v>
      </c>
      <c r="M2" s="99" t="s">
        <v>317</v>
      </c>
      <c r="N2" s="99" t="s">
        <v>320</v>
      </c>
      <c r="O2" s="99" t="s">
        <v>327</v>
      </c>
      <c r="Q2" s="27" t="s">
        <v>227</v>
      </c>
      <c r="R2" s="27" t="s">
        <v>391</v>
      </c>
      <c r="S2" s="27" t="s">
        <v>178</v>
      </c>
      <c r="T2" s="27" t="s">
        <v>131</v>
      </c>
      <c r="U2" s="27" t="s">
        <v>132</v>
      </c>
      <c r="V2" s="27" t="s">
        <v>133</v>
      </c>
      <c r="W2" s="27" t="s">
        <v>392</v>
      </c>
      <c r="X2" s="27" t="s">
        <v>179</v>
      </c>
      <c r="Y2" s="27" t="s">
        <v>134</v>
      </c>
      <c r="Z2" s="27" t="s">
        <v>135</v>
      </c>
      <c r="AA2" s="27" t="s">
        <v>59</v>
      </c>
      <c r="AB2" s="27" t="s">
        <v>136</v>
      </c>
      <c r="AC2" s="27" t="s">
        <v>137</v>
      </c>
      <c r="AD2" s="27" t="s">
        <v>393</v>
      </c>
      <c r="AE2" s="27" t="s">
        <v>138</v>
      </c>
      <c r="AF2" s="27" t="s">
        <v>139</v>
      </c>
      <c r="AG2" s="27" t="s">
        <v>140</v>
      </c>
      <c r="AH2" s="27" t="s">
        <v>141</v>
      </c>
      <c r="AI2" s="27" t="s">
        <v>142</v>
      </c>
      <c r="AJ2" s="27" t="s">
        <v>143</v>
      </c>
      <c r="AK2" s="27" t="s">
        <v>394</v>
      </c>
      <c r="AL2" s="27" t="s">
        <v>144</v>
      </c>
      <c r="AM2" s="27" t="s">
        <v>400</v>
      </c>
      <c r="AN2" s="27" t="s">
        <v>57</v>
      </c>
      <c r="AO2" s="27" t="s">
        <v>128</v>
      </c>
      <c r="AP2" s="27" t="s">
        <v>145</v>
      </c>
      <c r="AQ2" s="27" t="s">
        <v>146</v>
      </c>
      <c r="AR2" s="27" t="s">
        <v>60</v>
      </c>
      <c r="AS2" s="27" t="s">
        <v>147</v>
      </c>
      <c r="AT2" s="27" t="s">
        <v>148</v>
      </c>
      <c r="AU2" s="27" t="s">
        <v>149</v>
      </c>
      <c r="AV2" s="27" t="s">
        <v>150</v>
      </c>
      <c r="AW2" s="27" t="s">
        <v>151</v>
      </c>
      <c r="AX2" s="27" t="s">
        <v>152</v>
      </c>
      <c r="AY2" s="27" t="s">
        <v>153</v>
      </c>
      <c r="AZ2" s="27" t="s">
        <v>154</v>
      </c>
      <c r="BA2" s="27" t="s">
        <v>155</v>
      </c>
      <c r="BB2" s="27" t="s">
        <v>156</v>
      </c>
      <c r="BC2" s="27" t="s">
        <v>54</v>
      </c>
      <c r="BD2" s="27" t="s">
        <v>53</v>
      </c>
      <c r="BE2" s="27" t="s">
        <v>157</v>
      </c>
      <c r="BF2" s="27" t="s">
        <v>158</v>
      </c>
      <c r="BG2" s="27" t="s">
        <v>159</v>
      </c>
      <c r="BH2" s="27" t="s">
        <v>160</v>
      </c>
      <c r="BI2" s="27" t="s">
        <v>161</v>
      </c>
      <c r="BJ2" s="27" t="s">
        <v>162</v>
      </c>
      <c r="BK2" s="27" t="s">
        <v>163</v>
      </c>
      <c r="BL2" s="27" t="s">
        <v>164</v>
      </c>
      <c r="BM2" s="27" t="s">
        <v>165</v>
      </c>
      <c r="BN2" s="27" t="s">
        <v>395</v>
      </c>
      <c r="BO2" s="27" t="s">
        <v>166</v>
      </c>
      <c r="BP2" s="27" t="s">
        <v>167</v>
      </c>
      <c r="BQ2" s="27" t="s">
        <v>168</v>
      </c>
      <c r="BR2" s="27" t="s">
        <v>61</v>
      </c>
      <c r="BS2" s="27" t="s">
        <v>401</v>
      </c>
      <c r="BT2" s="27" t="s">
        <v>169</v>
      </c>
      <c r="BU2" s="27" t="s">
        <v>170</v>
      </c>
      <c r="BV2" s="27" t="s">
        <v>171</v>
      </c>
      <c r="BW2" s="27" t="s">
        <v>173</v>
      </c>
      <c r="BX2" s="27" t="s">
        <v>174</v>
      </c>
      <c r="BY2" s="27" t="s">
        <v>402</v>
      </c>
      <c r="CA2" s="29" t="s">
        <v>59</v>
      </c>
      <c r="CB2" s="29" t="s">
        <v>57</v>
      </c>
      <c r="CC2" s="29" t="s">
        <v>60</v>
      </c>
      <c r="CD2" s="29" t="s">
        <v>54</v>
      </c>
      <c r="CE2" s="29" t="s">
        <v>53</v>
      </c>
      <c r="CF2" s="29" t="s">
        <v>61</v>
      </c>
      <c r="CG2" s="29" t="s">
        <v>62</v>
      </c>
      <c r="CH2" s="29" t="s">
        <v>63</v>
      </c>
      <c r="CI2" s="29" t="s">
        <v>64</v>
      </c>
      <c r="CJ2" s="29" t="s">
        <v>66</v>
      </c>
      <c r="CK2" s="29" t="s">
        <v>65</v>
      </c>
      <c r="CL2" s="27" t="s">
        <v>317</v>
      </c>
      <c r="CM2" s="27" t="s">
        <v>320</v>
      </c>
      <c r="CN2" s="27" t="s">
        <v>327</v>
      </c>
    </row>
    <row r="3" spans="1:92" x14ac:dyDescent="0.3">
      <c r="A3" s="27" t="s">
        <v>0</v>
      </c>
      <c r="B3" s="100">
        <v>19707.501357000001</v>
      </c>
      <c r="C3" s="100">
        <v>146.12962648000001</v>
      </c>
      <c r="D3" s="100">
        <v>340.73022365000003</v>
      </c>
      <c r="E3" s="100">
        <v>2738.8453752999999</v>
      </c>
      <c r="F3" s="100">
        <v>2735.6373536999999</v>
      </c>
      <c r="G3" s="100">
        <v>52.592354817</v>
      </c>
      <c r="H3" s="100">
        <v>3109.8570801999999</v>
      </c>
      <c r="I3" s="100">
        <v>73.708798664</v>
      </c>
      <c r="J3" s="100">
        <v>152.26703386</v>
      </c>
      <c r="K3" s="100"/>
      <c r="L3" s="100">
        <v>177.48470180000001</v>
      </c>
      <c r="M3" s="100">
        <v>7.4407828858</v>
      </c>
      <c r="N3" s="100">
        <v>25.828977256000002</v>
      </c>
      <c r="O3" s="100">
        <v>21.318910173999999</v>
      </c>
      <c r="P3" s="27"/>
      <c r="Q3" s="27" t="s">
        <v>0</v>
      </c>
      <c r="R3" s="27">
        <v>179.12406670957299</v>
      </c>
      <c r="S3" s="27">
        <v>7.4738074878379903</v>
      </c>
      <c r="T3" s="27">
        <v>74.033681066290001</v>
      </c>
      <c r="U3" s="27">
        <v>74.033681066290001</v>
      </c>
      <c r="V3" s="27">
        <v>534.56856447805001</v>
      </c>
      <c r="W3" s="27">
        <v>152.91591455571901</v>
      </c>
      <c r="X3" s="27">
        <v>25.939486935700899</v>
      </c>
      <c r="Y3" s="27">
        <v>1231.2331333714401</v>
      </c>
      <c r="Z3" s="27">
        <v>0</v>
      </c>
      <c r="AA3" s="27">
        <v>19792.357357487101</v>
      </c>
      <c r="AB3" s="27">
        <v>372.52028234802702</v>
      </c>
      <c r="AC3" s="27">
        <v>135.70728373615501</v>
      </c>
      <c r="AD3" s="27">
        <v>167.9504560977</v>
      </c>
      <c r="AE3" s="27">
        <v>105.337878255807</v>
      </c>
      <c r="AF3" s="27">
        <v>178.25470744674101</v>
      </c>
      <c r="AG3" s="27">
        <v>178.25470744674101</v>
      </c>
      <c r="AH3" s="27">
        <v>0</v>
      </c>
      <c r="AI3" s="27">
        <v>65.149005078529598</v>
      </c>
      <c r="AJ3" s="27">
        <v>9.8093851616584207</v>
      </c>
      <c r="AK3" s="27">
        <v>40.772951519646597</v>
      </c>
      <c r="AL3" s="27">
        <v>0</v>
      </c>
      <c r="AM3" s="27">
        <v>21.412150480692301</v>
      </c>
      <c r="AN3" s="27">
        <v>146.76913930620501</v>
      </c>
      <c r="AO3" s="27">
        <v>0</v>
      </c>
      <c r="AP3" s="27">
        <v>307.97746798769799</v>
      </c>
      <c r="AQ3" s="27">
        <v>34.219727647364103</v>
      </c>
      <c r="AR3" s="27">
        <v>342.19719563506197</v>
      </c>
      <c r="AS3" s="27">
        <v>52.518897945785397</v>
      </c>
      <c r="AT3" s="27">
        <v>144.03706660583299</v>
      </c>
      <c r="AU3" s="27">
        <v>0.30222112511229698</v>
      </c>
      <c r="AV3" s="27">
        <v>403.26898447980602</v>
      </c>
      <c r="AW3" s="27">
        <v>0.27474657052530599</v>
      </c>
      <c r="AX3" s="27">
        <v>8.1462348820802806</v>
      </c>
      <c r="AY3" s="27">
        <v>153.30855605284401</v>
      </c>
      <c r="AZ3" s="27">
        <v>0.24727190150520501</v>
      </c>
      <c r="BA3" s="27">
        <v>0</v>
      </c>
      <c r="BB3" s="27">
        <v>26.569364382898701</v>
      </c>
      <c r="BC3" s="27">
        <v>2750.7652020451301</v>
      </c>
      <c r="BD3" s="27">
        <v>2747.5435584812399</v>
      </c>
      <c r="BE3" s="27">
        <v>3.2216435638904901</v>
      </c>
      <c r="BF3" s="27">
        <v>0.31046364718001201</v>
      </c>
      <c r="BG3" s="27">
        <v>0</v>
      </c>
      <c r="BH3" s="27">
        <v>67.312892994813595</v>
      </c>
      <c r="BI3" s="27">
        <v>2.5826163977358498</v>
      </c>
      <c r="BJ3" s="27">
        <v>1015.73799607797</v>
      </c>
      <c r="BK3" s="27">
        <v>4.1211992899353502</v>
      </c>
      <c r="BL3" s="27">
        <v>5.2201827730507002</v>
      </c>
      <c r="BM3" s="27">
        <v>1451.2110657087501</v>
      </c>
      <c r="BN3" s="27">
        <v>49.357224164702103</v>
      </c>
      <c r="BO3" s="27">
        <v>0.93413803140483997</v>
      </c>
      <c r="BP3" s="27">
        <v>11.264608645425101</v>
      </c>
      <c r="BQ3" s="27">
        <v>0</v>
      </c>
      <c r="BR3" s="27">
        <v>52.819152876822201</v>
      </c>
      <c r="BS3" s="27">
        <v>15.293435725777799</v>
      </c>
      <c r="BT3" s="27">
        <v>0</v>
      </c>
      <c r="BU3" s="27">
        <v>0</v>
      </c>
      <c r="BV3" s="27">
        <v>301.85821419350498</v>
      </c>
      <c r="BW3" s="27">
        <v>342.24564437289598</v>
      </c>
      <c r="BX3" s="27">
        <v>3123.18447029657</v>
      </c>
      <c r="BY3" s="27">
        <v>80.720761919203696</v>
      </c>
      <c r="CA3" s="24">
        <f t="shared" ref="CA3:CA34" si="0">+(AA3-B3)/B3</f>
        <v>4.3057716424796414E-3</v>
      </c>
      <c r="CB3" s="24">
        <f t="shared" ref="CB3:CB34" si="1">+(AN3-C3)/C3</f>
        <v>4.3763392927889198E-3</v>
      </c>
      <c r="CC3" s="24">
        <f t="shared" ref="CC3:CC34" si="2">+(AR3-D3)/D3</f>
        <v>4.3053767562716352E-3</v>
      </c>
      <c r="CD3" s="24">
        <f t="shared" ref="CD3:CD34" si="3">+(BC3-E3)/E3</f>
        <v>4.3521357038363486E-3</v>
      </c>
      <c r="CE3" s="24">
        <f t="shared" ref="CE3:CE34" si="4">+(BD3-F3)/F3</f>
        <v>4.3522599094271619E-3</v>
      </c>
      <c r="CF3" s="24">
        <f t="shared" ref="CF3:CF34" si="5">+(BR3-G3)/G3</f>
        <v>4.312376972116309E-3</v>
      </c>
      <c r="CG3" s="24">
        <f t="shared" ref="CG3:CG34" si="6">+(BX3-H3)/H3</f>
        <v>4.285531377446119E-3</v>
      </c>
      <c r="CH3" s="24">
        <f t="shared" ref="CH3:CH34" si="7">+(U3-I3)/I3</f>
        <v>4.407647501772082E-3</v>
      </c>
      <c r="CI3" s="24">
        <f t="shared" ref="CI3:CI34" si="8">+(W3-J3)/J3</f>
        <v>4.2614653958231042E-3</v>
      </c>
      <c r="CJ3" s="24"/>
      <c r="CK3" s="24">
        <f t="shared" ref="CK3:CK34" si="9">+(AG3-L3)/L3</f>
        <v>4.3384338984251425E-3</v>
      </c>
      <c r="CL3" s="24">
        <f t="shared" ref="CL3:CL34" si="10">+(S3-M3)/M3</f>
        <v>4.4383235668674715E-3</v>
      </c>
      <c r="CM3" s="24">
        <f t="shared" ref="CM3:CM34" si="11">+(X3-N3)/N3</f>
        <v>4.2785155062702212E-3</v>
      </c>
      <c r="CN3" s="24">
        <f t="shared" ref="CN3:CN34" si="12">+(AM3-O3)/O3</f>
        <v>4.3735963016540615E-3</v>
      </c>
    </row>
    <row r="4" spans="1:92" x14ac:dyDescent="0.3">
      <c r="A4" s="27" t="s">
        <v>2</v>
      </c>
      <c r="B4" s="100">
        <v>22332.370040999998</v>
      </c>
      <c r="C4" s="100">
        <v>178.49405295</v>
      </c>
      <c r="D4" s="100">
        <v>387.37001986000001</v>
      </c>
      <c r="E4" s="100">
        <v>3174.3727840000001</v>
      </c>
      <c r="F4" s="100">
        <v>3170.3512369</v>
      </c>
      <c r="G4" s="100">
        <v>59.496586348000001</v>
      </c>
      <c r="H4" s="100">
        <v>3870.2783209999998</v>
      </c>
      <c r="I4" s="100">
        <v>85.792091361000004</v>
      </c>
      <c r="J4" s="100">
        <v>174.40297788000001</v>
      </c>
      <c r="K4" s="100"/>
      <c r="L4" s="100">
        <v>194.84185269</v>
      </c>
      <c r="M4" s="100">
        <v>9.5354798119000002</v>
      </c>
      <c r="N4" s="100">
        <v>30.466396035999999</v>
      </c>
      <c r="O4" s="100">
        <v>25.901751788999999</v>
      </c>
      <c r="P4" s="27"/>
      <c r="Q4" s="27" t="s">
        <v>2</v>
      </c>
      <c r="R4" s="27">
        <v>238.19999526988599</v>
      </c>
      <c r="S4" s="27">
        <v>9.5701158782097799</v>
      </c>
      <c r="T4" s="27">
        <v>85.273454711840401</v>
      </c>
      <c r="U4" s="27">
        <v>85.273454711840401</v>
      </c>
      <c r="V4" s="27">
        <v>710.87197215158994</v>
      </c>
      <c r="W4" s="27">
        <v>174.76065918586701</v>
      </c>
      <c r="X4" s="27">
        <v>30.574370331398701</v>
      </c>
      <c r="Y4" s="27">
        <v>1456.4420614299099</v>
      </c>
      <c r="Z4" s="27">
        <v>0</v>
      </c>
      <c r="AA4" s="27">
        <v>22412.002699404798</v>
      </c>
      <c r="AB4" s="27">
        <v>418.20534800942397</v>
      </c>
      <c r="AC4" s="27">
        <v>155.936594134068</v>
      </c>
      <c r="AD4" s="27">
        <v>223.34136209851201</v>
      </c>
      <c r="AE4" s="27">
        <v>62.484204732706999</v>
      </c>
      <c r="AF4" s="27">
        <v>192.62298808879601</v>
      </c>
      <c r="AG4" s="27">
        <v>192.62298808879601</v>
      </c>
      <c r="AH4" s="27">
        <v>0</v>
      </c>
      <c r="AI4" s="27">
        <v>86.633202985724694</v>
      </c>
      <c r="AJ4" s="27">
        <v>13.044565208323201</v>
      </c>
      <c r="AK4" s="27">
        <v>54.220060707677597</v>
      </c>
      <c r="AL4" s="27">
        <v>0</v>
      </c>
      <c r="AM4" s="27">
        <v>22.050236445065</v>
      </c>
      <c r="AN4" s="27">
        <v>179.137241334127</v>
      </c>
      <c r="AO4" s="27">
        <v>0</v>
      </c>
      <c r="AP4" s="27">
        <v>349.87643733326701</v>
      </c>
      <c r="AQ4" s="27">
        <v>38.875174097402301</v>
      </c>
      <c r="AR4" s="27">
        <v>388.75161143066902</v>
      </c>
      <c r="AS4" s="27">
        <v>69.8398606400945</v>
      </c>
      <c r="AT4" s="27">
        <v>184.13546528316701</v>
      </c>
      <c r="AU4" s="27">
        <v>0.34998517736073698</v>
      </c>
      <c r="AV4" s="27">
        <v>529.60576472469097</v>
      </c>
      <c r="AW4" s="27">
        <v>0.31816856498950002</v>
      </c>
      <c r="AX4" s="27">
        <v>9.4336919445317005</v>
      </c>
      <c r="AY4" s="27">
        <v>177.537961803711</v>
      </c>
      <c r="AZ4" s="27">
        <v>0.286351593038906</v>
      </c>
      <c r="BA4" s="27">
        <v>0</v>
      </c>
      <c r="BB4" s="27">
        <v>30.768470840016001</v>
      </c>
      <c r="BC4" s="27">
        <v>3185.8099858991</v>
      </c>
      <c r="BD4" s="27">
        <v>3181.7744059367901</v>
      </c>
      <c r="BE4" s="27">
        <v>4.0355799623119797</v>
      </c>
      <c r="BF4" s="27">
        <v>0.35953027173398999</v>
      </c>
      <c r="BG4" s="27">
        <v>0</v>
      </c>
      <c r="BH4" s="27">
        <v>77.951254105832902</v>
      </c>
      <c r="BI4" s="27">
        <v>2.9907834208458</v>
      </c>
      <c r="BJ4" s="27">
        <v>1176.2684733973699</v>
      </c>
      <c r="BK4" s="27">
        <v>4.7725254501893204</v>
      </c>
      <c r="BL4" s="27">
        <v>6.04520039922396</v>
      </c>
      <c r="BM4" s="27">
        <v>1680.5653315883701</v>
      </c>
      <c r="BN4" s="27">
        <v>59.178697552177702</v>
      </c>
      <c r="BO4" s="27">
        <v>1.0817724548796499</v>
      </c>
      <c r="BP4" s="27">
        <v>13.0449049246845</v>
      </c>
      <c r="BQ4" s="27">
        <v>0</v>
      </c>
      <c r="BR4" s="27">
        <v>59.709027391413997</v>
      </c>
      <c r="BS4" s="27">
        <v>20.337287623112498</v>
      </c>
      <c r="BT4" s="27">
        <v>0</v>
      </c>
      <c r="BU4" s="27">
        <v>0</v>
      </c>
      <c r="BV4" s="27">
        <v>401.19785329791102</v>
      </c>
      <c r="BW4" s="27">
        <v>454.080028193462</v>
      </c>
      <c r="BX4" s="27">
        <v>3883.9855186869199</v>
      </c>
      <c r="BY4" s="27">
        <v>107.15657880451801</v>
      </c>
      <c r="CA4" s="24">
        <f t="shared" si="0"/>
        <v>3.5657952227462902E-3</v>
      </c>
      <c r="CB4" s="24">
        <f t="shared" si="1"/>
        <v>3.603416323944258E-3</v>
      </c>
      <c r="CC4" s="24">
        <f t="shared" si="2"/>
        <v>3.5665939536785145E-3</v>
      </c>
      <c r="CD4" s="24">
        <f t="shared" si="3"/>
        <v>3.6029800774337213E-3</v>
      </c>
      <c r="CE4" s="24">
        <f t="shared" si="4"/>
        <v>3.6031241282779122E-3</v>
      </c>
      <c r="CF4" s="24">
        <f t="shared" si="5"/>
        <v>3.5706425604220796E-3</v>
      </c>
      <c r="CG4" s="24">
        <f t="shared" si="6"/>
        <v>3.5416568396503582E-3</v>
      </c>
      <c r="CH4" s="24">
        <f t="shared" si="7"/>
        <v>-6.0452734154394202E-3</v>
      </c>
      <c r="CI4" s="24">
        <f t="shared" si="8"/>
        <v>2.0508899000171365E-3</v>
      </c>
      <c r="CJ4" s="24"/>
      <c r="CK4" s="24">
        <f t="shared" si="9"/>
        <v>-1.138802865282891E-2</v>
      </c>
      <c r="CL4" s="24">
        <f t="shared" si="10"/>
        <v>3.6323359697699722E-3</v>
      </c>
      <c r="CM4" s="24">
        <f t="shared" si="11"/>
        <v>3.5440455533734898E-3</v>
      </c>
      <c r="CN4" s="24">
        <f t="shared" si="12"/>
        <v>-0.1486970987642105</v>
      </c>
    </row>
    <row r="5" spans="1:92" x14ac:dyDescent="0.3">
      <c r="A5" s="27" t="s">
        <v>3</v>
      </c>
      <c r="B5" s="100">
        <v>8739.6979303000007</v>
      </c>
      <c r="C5" s="100">
        <v>64.672383565000004</v>
      </c>
      <c r="D5" s="100">
        <v>147.25973812999999</v>
      </c>
      <c r="E5" s="100">
        <v>1275.5794309</v>
      </c>
      <c r="F5" s="100">
        <v>1273.0743579</v>
      </c>
      <c r="G5" s="100">
        <v>26.244133366</v>
      </c>
      <c r="H5" s="100">
        <v>1407.9966649</v>
      </c>
      <c r="I5" s="100">
        <v>32.544395178999999</v>
      </c>
      <c r="J5" s="100">
        <v>67.037120424999998</v>
      </c>
      <c r="K5" s="100"/>
      <c r="L5" s="100">
        <v>72.241433982000004</v>
      </c>
      <c r="M5" s="100">
        <v>3.2991475064000002</v>
      </c>
      <c r="N5" s="100">
        <v>9.9882243434000006</v>
      </c>
      <c r="O5" s="100">
        <v>9.0826386774000003</v>
      </c>
      <c r="P5" s="27"/>
      <c r="Q5" s="27" t="s">
        <v>3</v>
      </c>
      <c r="R5" s="27">
        <v>84.041992957090201</v>
      </c>
      <c r="S5" s="27">
        <v>3.3153812127202098</v>
      </c>
      <c r="T5" s="27">
        <v>32.703039916517902</v>
      </c>
      <c r="U5" s="27">
        <v>32.703039916517902</v>
      </c>
      <c r="V5" s="27">
        <v>250.81057689819599</v>
      </c>
      <c r="W5" s="27">
        <v>67.349036115385601</v>
      </c>
      <c r="X5" s="27">
        <v>10.0353505402091</v>
      </c>
      <c r="Y5" s="27">
        <v>544.53573116261498</v>
      </c>
      <c r="Z5" s="27">
        <v>0</v>
      </c>
      <c r="AA5" s="27">
        <v>8780.9143346064993</v>
      </c>
      <c r="AB5" s="27">
        <v>160.63986250374501</v>
      </c>
      <c r="AC5" s="27">
        <v>59.177407752213703</v>
      </c>
      <c r="AD5" s="27">
        <v>78.799487276894794</v>
      </c>
      <c r="AE5" s="27">
        <v>35.205307180041203</v>
      </c>
      <c r="AF5" s="27">
        <v>72.588314633110102</v>
      </c>
      <c r="AG5" s="27">
        <v>72.588314633110102</v>
      </c>
      <c r="AH5" s="27">
        <v>0</v>
      </c>
      <c r="AI5" s="27">
        <v>30.566423348169799</v>
      </c>
      <c r="AJ5" s="27">
        <v>4.60239807984658</v>
      </c>
      <c r="AK5" s="27">
        <v>19.129988363024498</v>
      </c>
      <c r="AL5" s="27">
        <v>0</v>
      </c>
      <c r="AM5" s="27">
        <v>9.1266268026195192</v>
      </c>
      <c r="AN5" s="27">
        <v>64.984359401996301</v>
      </c>
      <c r="AO5" s="27">
        <v>0</v>
      </c>
      <c r="AP5" s="27">
        <v>133.16280453334201</v>
      </c>
      <c r="AQ5" s="27">
        <v>14.795866120683201</v>
      </c>
      <c r="AR5" s="27">
        <v>147.95867065402501</v>
      </c>
      <c r="AS5" s="27">
        <v>24.6409789399417</v>
      </c>
      <c r="AT5" s="27">
        <v>66.222836470340596</v>
      </c>
      <c r="AU5" s="27">
        <v>0.140700192967255</v>
      </c>
      <c r="AV5" s="27">
        <v>187.98606611292499</v>
      </c>
      <c r="AW5" s="27">
        <v>0.12790928983503899</v>
      </c>
      <c r="AX5" s="27">
        <v>3.79251040857157</v>
      </c>
      <c r="AY5" s="27">
        <v>71.373372614626504</v>
      </c>
      <c r="AZ5" s="27">
        <v>0.115118377351918</v>
      </c>
      <c r="BA5" s="27">
        <v>0</v>
      </c>
      <c r="BB5" s="27">
        <v>12.3694689162629</v>
      </c>
      <c r="BC5" s="27">
        <v>1281.6461299145701</v>
      </c>
      <c r="BD5" s="27">
        <v>1279.12934466058</v>
      </c>
      <c r="BE5" s="27">
        <v>2.5167852539889801</v>
      </c>
      <c r="BF5" s="27">
        <v>0.14453749312212999</v>
      </c>
      <c r="BG5" s="27">
        <v>0</v>
      </c>
      <c r="BH5" s="27">
        <v>31.337775360042301</v>
      </c>
      <c r="BI5" s="27">
        <v>1.20234757695508</v>
      </c>
      <c r="BJ5" s="27">
        <v>472.88066041435798</v>
      </c>
      <c r="BK5" s="27">
        <v>1.9186394476980899</v>
      </c>
      <c r="BL5" s="27">
        <v>2.4302765954794201</v>
      </c>
      <c r="BM5" s="27">
        <v>675.616854209449</v>
      </c>
      <c r="BN5" s="27">
        <v>21.9745337220903</v>
      </c>
      <c r="BO5" s="27">
        <v>0.43489156331949902</v>
      </c>
      <c r="BP5" s="27">
        <v>5.24428220054343</v>
      </c>
      <c r="BQ5" s="27">
        <v>0</v>
      </c>
      <c r="BR5" s="27">
        <v>26.366953376698198</v>
      </c>
      <c r="BS5" s="27">
        <v>7.1754188610343004</v>
      </c>
      <c r="BT5" s="27">
        <v>0</v>
      </c>
      <c r="BU5" s="27">
        <v>0</v>
      </c>
      <c r="BV5" s="27">
        <v>141.587618648062</v>
      </c>
      <c r="BW5" s="27">
        <v>160.385417298672</v>
      </c>
      <c r="BX5" s="27">
        <v>1414.5872360378501</v>
      </c>
      <c r="BY5" s="27">
        <v>37.838714175295998</v>
      </c>
      <c r="CA5" s="24">
        <f t="shared" si="0"/>
        <v>4.7159987261806641E-3</v>
      </c>
      <c r="CB5" s="24">
        <f t="shared" si="1"/>
        <v>4.8239421496308445E-3</v>
      </c>
      <c r="CC5" s="24">
        <f t="shared" si="2"/>
        <v>4.7462567358907831E-3</v>
      </c>
      <c r="CD5" s="24">
        <f t="shared" si="3"/>
        <v>4.7560338992685431E-3</v>
      </c>
      <c r="CE5" s="24">
        <f t="shared" si="4"/>
        <v>4.7561925373848972E-3</v>
      </c>
      <c r="CF5" s="24">
        <f t="shared" si="5"/>
        <v>4.6799034658662197E-3</v>
      </c>
      <c r="CG5" s="24">
        <f t="shared" si="6"/>
        <v>4.680814452297088E-3</v>
      </c>
      <c r="CH5" s="24">
        <f t="shared" si="7"/>
        <v>4.8747176478569952E-3</v>
      </c>
      <c r="CI5" s="24">
        <f t="shared" si="8"/>
        <v>4.6528802014187019E-3</v>
      </c>
      <c r="CJ5" s="24"/>
      <c r="CK5" s="24">
        <f t="shared" si="9"/>
        <v>4.8016855700362794E-3</v>
      </c>
      <c r="CL5" s="24">
        <f t="shared" si="10"/>
        <v>4.9205760847970291E-3</v>
      </c>
      <c r="CM5" s="24">
        <f t="shared" si="11"/>
        <v>4.7181756425244093E-3</v>
      </c>
      <c r="CN5" s="24">
        <f t="shared" si="12"/>
        <v>4.8430997622940725E-3</v>
      </c>
    </row>
    <row r="6" spans="1:92" x14ac:dyDescent="0.3">
      <c r="A6" s="27" t="s">
        <v>4</v>
      </c>
      <c r="B6" s="100">
        <v>44607.445569000003</v>
      </c>
      <c r="C6" s="100">
        <v>346.19339000000002</v>
      </c>
      <c r="D6" s="100">
        <v>740.25458000000003</v>
      </c>
      <c r="E6" s="100">
        <v>7089.0121600000002</v>
      </c>
      <c r="F6" s="100">
        <v>6825.1855699999996</v>
      </c>
      <c r="G6" s="100">
        <v>169.04924299999999</v>
      </c>
      <c r="H6" s="100">
        <v>4960.0113600000004</v>
      </c>
      <c r="I6" s="100">
        <v>429.128536</v>
      </c>
      <c r="J6" s="100">
        <v>198.39310420000001</v>
      </c>
      <c r="K6" s="100">
        <v>61.352428549999999</v>
      </c>
      <c r="L6" s="100">
        <v>462.45272599999998</v>
      </c>
      <c r="M6" s="100">
        <v>92.282148399999997</v>
      </c>
      <c r="N6" s="100">
        <v>100.2057631</v>
      </c>
      <c r="O6" s="100">
        <v>76.638736108000003</v>
      </c>
      <c r="P6" s="27"/>
      <c r="Q6" s="27" t="s">
        <v>4</v>
      </c>
      <c r="R6" s="27">
        <v>277.56624916546002</v>
      </c>
      <c r="S6" s="27">
        <v>92.613264663028602</v>
      </c>
      <c r="T6" s="27">
        <v>430.667292725452</v>
      </c>
      <c r="U6" s="27">
        <v>430.667292725452</v>
      </c>
      <c r="V6" s="27">
        <v>828.3546796631</v>
      </c>
      <c r="W6" s="27">
        <v>199.11796993265301</v>
      </c>
      <c r="X6" s="27">
        <v>100.565270426133</v>
      </c>
      <c r="Y6" s="27">
        <v>1527.43493282602</v>
      </c>
      <c r="Z6" s="27">
        <v>61.577042283019097</v>
      </c>
      <c r="AA6" s="27">
        <v>44773.285114190898</v>
      </c>
      <c r="AB6" s="27">
        <v>414.904561168464</v>
      </c>
      <c r="AC6" s="27">
        <v>158.692021590293</v>
      </c>
      <c r="AD6" s="27">
        <v>260.25185640607299</v>
      </c>
      <c r="AE6" s="27">
        <v>0</v>
      </c>
      <c r="AF6" s="27">
        <v>464.10948205228101</v>
      </c>
      <c r="AG6" s="27">
        <v>464.10948205228101</v>
      </c>
      <c r="AH6" s="27">
        <v>0</v>
      </c>
      <c r="AI6" s="27">
        <v>100.948859383574</v>
      </c>
      <c r="AJ6" s="27">
        <v>15.200379386167899</v>
      </c>
      <c r="AK6" s="27">
        <v>63.180799553598497</v>
      </c>
      <c r="AL6" s="27">
        <v>0</v>
      </c>
      <c r="AM6" s="27">
        <v>76.918714182947099</v>
      </c>
      <c r="AN6" s="27">
        <v>347.47478889056998</v>
      </c>
      <c r="AO6" s="27">
        <v>0</v>
      </c>
      <c r="AP6" s="27">
        <v>668.60857109482299</v>
      </c>
      <c r="AQ6" s="27">
        <v>74.289834799299499</v>
      </c>
      <c r="AR6" s="27">
        <v>742.89840589412199</v>
      </c>
      <c r="AS6" s="27">
        <v>81.381996729380205</v>
      </c>
      <c r="AT6" s="27">
        <v>207.61776288253199</v>
      </c>
      <c r="AU6" s="27">
        <v>0.75351325133297997</v>
      </c>
      <c r="AV6" s="27">
        <v>610.87868304516496</v>
      </c>
      <c r="AW6" s="27">
        <v>0.68501221532172496</v>
      </c>
      <c r="AX6" s="27">
        <v>20.310607078937501</v>
      </c>
      <c r="AY6" s="27">
        <v>382.23671791416302</v>
      </c>
      <c r="AZ6" s="27">
        <v>0.61651089666504599</v>
      </c>
      <c r="BA6" s="27">
        <v>0</v>
      </c>
      <c r="BB6" s="27">
        <v>66.244092212378902</v>
      </c>
      <c r="BC6" s="27">
        <v>7115.1085757361898</v>
      </c>
      <c r="BD6" s="27">
        <v>6850.3160524003997</v>
      </c>
      <c r="BE6" s="27">
        <v>264.79252333579097</v>
      </c>
      <c r="BF6" s="27">
        <v>0.77406368763335998</v>
      </c>
      <c r="BG6" s="27">
        <v>0</v>
      </c>
      <c r="BH6" s="27">
        <v>167.82794785514099</v>
      </c>
      <c r="BI6" s="27">
        <v>6.4391119393146896</v>
      </c>
      <c r="BJ6" s="27">
        <v>2532.4897955802799</v>
      </c>
      <c r="BK6" s="27">
        <v>10.2751811716789</v>
      </c>
      <c r="BL6" s="27">
        <v>13.0152294365252</v>
      </c>
      <c r="BM6" s="27">
        <v>3618.2337358222298</v>
      </c>
      <c r="BN6" s="27">
        <v>62.900321627483301</v>
      </c>
      <c r="BO6" s="27">
        <v>2.3290409849704301</v>
      </c>
      <c r="BP6" s="27">
        <v>28.085492353813098</v>
      </c>
      <c r="BQ6" s="27">
        <v>0</v>
      </c>
      <c r="BR6" s="27">
        <v>169.603626661509</v>
      </c>
      <c r="BS6" s="27">
        <v>23.698327779404</v>
      </c>
      <c r="BT6" s="27">
        <v>0</v>
      </c>
      <c r="BU6" s="27">
        <v>0</v>
      </c>
      <c r="BV6" s="27">
        <v>467.30197816590101</v>
      </c>
      <c r="BW6" s="27">
        <v>528.14903123718705</v>
      </c>
      <c r="BX6" s="27">
        <v>4977.7836258609796</v>
      </c>
      <c r="BY6" s="27">
        <v>124.691337282823</v>
      </c>
      <c r="CA6" s="24">
        <f t="shared" si="0"/>
        <v>3.7177548069720666E-3</v>
      </c>
      <c r="CB6" s="24">
        <f t="shared" si="1"/>
        <v>3.7013961779280655E-3</v>
      </c>
      <c r="CC6" s="24">
        <f t="shared" si="2"/>
        <v>3.5715089991364322E-3</v>
      </c>
      <c r="CD6" s="24">
        <f t="shared" si="3"/>
        <v>3.6812485501773432E-3</v>
      </c>
      <c r="CE6" s="24">
        <f t="shared" si="4"/>
        <v>3.6820218501985831E-3</v>
      </c>
      <c r="CF6" s="24">
        <f t="shared" si="5"/>
        <v>3.2794211418563242E-3</v>
      </c>
      <c r="CG6" s="24">
        <f t="shared" si="6"/>
        <v>3.583109910655352E-3</v>
      </c>
      <c r="CH6" s="24">
        <f t="shared" si="7"/>
        <v>3.585771153312451E-3</v>
      </c>
      <c r="CI6" s="24">
        <f t="shared" si="8"/>
        <v>3.6536841115317391E-3</v>
      </c>
      <c r="CJ6" s="24">
        <f>+(Z6-K6)/K6</f>
        <v>3.661040619378996E-3</v>
      </c>
      <c r="CK6" s="24">
        <f t="shared" si="9"/>
        <v>3.5825414342590023E-3</v>
      </c>
      <c r="CL6" s="24">
        <f t="shared" si="10"/>
        <v>3.5880857649019026E-3</v>
      </c>
      <c r="CM6" s="24">
        <f t="shared" si="11"/>
        <v>3.5876911168694911E-3</v>
      </c>
      <c r="CN6" s="24">
        <f t="shared" si="12"/>
        <v>3.6532188442219065E-3</v>
      </c>
    </row>
    <row r="7" spans="1:92" x14ac:dyDescent="0.3">
      <c r="A7" s="27" t="s">
        <v>5</v>
      </c>
      <c r="B7" s="100">
        <v>22053.136482000002</v>
      </c>
      <c r="C7" s="100">
        <v>146.92825260999999</v>
      </c>
      <c r="D7" s="100">
        <v>461.94939697000001</v>
      </c>
      <c r="E7" s="100">
        <v>3176.6663367000001</v>
      </c>
      <c r="F7" s="100">
        <v>3161.2614566000002</v>
      </c>
      <c r="G7" s="100">
        <v>49.574383867999998</v>
      </c>
      <c r="H7" s="100">
        <v>3786.2265938</v>
      </c>
      <c r="I7" s="100">
        <v>74.005266306999999</v>
      </c>
      <c r="J7" s="100">
        <v>171.11349293000001</v>
      </c>
      <c r="K7" s="100"/>
      <c r="L7" s="100">
        <v>186.94223334</v>
      </c>
      <c r="M7" s="100">
        <v>7.4369662199000004</v>
      </c>
      <c r="N7" s="100">
        <v>28.037897437000002</v>
      </c>
      <c r="O7" s="100">
        <v>23.276773709</v>
      </c>
      <c r="P7" s="27"/>
      <c r="Q7" s="27" t="s">
        <v>5</v>
      </c>
      <c r="R7" s="27">
        <v>223.53865222861199</v>
      </c>
      <c r="S7" s="27">
        <v>7.4655004412272099</v>
      </c>
      <c r="T7" s="27">
        <v>74.285561021204899</v>
      </c>
      <c r="U7" s="27">
        <v>74.285561021204899</v>
      </c>
      <c r="V7" s="27">
        <v>667.11748358719296</v>
      </c>
      <c r="W7" s="27">
        <v>171.719831581242</v>
      </c>
      <c r="X7" s="27">
        <v>28.138266086564101</v>
      </c>
      <c r="Y7" s="27">
        <v>1513.5241171195501</v>
      </c>
      <c r="Z7" s="27">
        <v>0</v>
      </c>
      <c r="AA7" s="27">
        <v>22132.695673372</v>
      </c>
      <c r="AB7" s="27">
        <v>455.07454243543299</v>
      </c>
      <c r="AC7" s="27">
        <v>166.23752972351201</v>
      </c>
      <c r="AD7" s="27">
        <v>209.59450193888199</v>
      </c>
      <c r="AE7" s="27">
        <v>121.58957529681</v>
      </c>
      <c r="AF7" s="27">
        <v>187.62897836439799</v>
      </c>
      <c r="AG7" s="27">
        <v>187.62897836439799</v>
      </c>
      <c r="AH7" s="27">
        <v>0</v>
      </c>
      <c r="AI7" s="27">
        <v>81.302726860001698</v>
      </c>
      <c r="AJ7" s="27">
        <v>12.241670835898599</v>
      </c>
      <c r="AK7" s="27">
        <v>50.882812186071199</v>
      </c>
      <c r="AL7" s="27">
        <v>0</v>
      </c>
      <c r="AM7" s="27">
        <v>23.3632743904367</v>
      </c>
      <c r="AN7" s="27">
        <v>147.47726317141399</v>
      </c>
      <c r="AO7" s="27">
        <v>0</v>
      </c>
      <c r="AP7" s="27">
        <v>417.24361016773798</v>
      </c>
      <c r="AQ7" s="27">
        <v>46.36039902964</v>
      </c>
      <c r="AR7" s="27">
        <v>463.60400919737799</v>
      </c>
      <c r="AS7" s="27">
        <v>65.541196967384394</v>
      </c>
      <c r="AT7" s="27">
        <v>178.80990450928601</v>
      </c>
      <c r="AU7" s="27">
        <v>0.34899929138268299</v>
      </c>
      <c r="AV7" s="27">
        <v>502.41401152348101</v>
      </c>
      <c r="AW7" s="27">
        <v>0.31727188135892898</v>
      </c>
      <c r="AX7" s="27">
        <v>9.4071132756383804</v>
      </c>
      <c r="AY7" s="27">
        <v>177.03771830971601</v>
      </c>
      <c r="AZ7" s="27">
        <v>0.28554475675832303</v>
      </c>
      <c r="BA7" s="27">
        <v>0</v>
      </c>
      <c r="BB7" s="27">
        <v>30.681775987124901</v>
      </c>
      <c r="BC7" s="27">
        <v>3188.2679108378602</v>
      </c>
      <c r="BD7" s="27">
        <v>3172.8098379227399</v>
      </c>
      <c r="BE7" s="27">
        <v>15.4580729151165</v>
      </c>
      <c r="BF7" s="27">
        <v>0.35851725745024399</v>
      </c>
      <c r="BG7" s="27">
        <v>0</v>
      </c>
      <c r="BH7" s="27">
        <v>77.731619075601998</v>
      </c>
      <c r="BI7" s="27">
        <v>2.9823563110765701</v>
      </c>
      <c r="BJ7" s="27">
        <v>1172.9544482184999</v>
      </c>
      <c r="BK7" s="27">
        <v>4.7590792577258201</v>
      </c>
      <c r="BL7" s="27">
        <v>6.0281677294598097</v>
      </c>
      <c r="BM7" s="27">
        <v>1675.83035417119</v>
      </c>
      <c r="BN7" s="27">
        <v>60.774490919146899</v>
      </c>
      <c r="BO7" s="27">
        <v>1.07872447287708</v>
      </c>
      <c r="BP7" s="27">
        <v>13.008147926872599</v>
      </c>
      <c r="BQ7" s="27">
        <v>0</v>
      </c>
      <c r="BR7" s="27">
        <v>49.754754958567403</v>
      </c>
      <c r="BS7" s="27">
        <v>19.085508804792799</v>
      </c>
      <c r="BT7" s="27">
        <v>0</v>
      </c>
      <c r="BU7" s="27">
        <v>0</v>
      </c>
      <c r="BV7" s="27">
        <v>376.67805747740402</v>
      </c>
      <c r="BW7" s="27">
        <v>426.97476101564098</v>
      </c>
      <c r="BX7" s="27">
        <v>3799.73052958371</v>
      </c>
      <c r="BY7" s="27">
        <v>100.71217487233601</v>
      </c>
      <c r="CA7" s="24">
        <f t="shared" si="0"/>
        <v>3.6076134311749807E-3</v>
      </c>
      <c r="CB7" s="24">
        <f t="shared" si="1"/>
        <v>3.736589469087866E-3</v>
      </c>
      <c r="CC7" s="24">
        <f t="shared" si="2"/>
        <v>3.5818040638884861E-3</v>
      </c>
      <c r="CD7" s="24">
        <f t="shared" si="3"/>
        <v>3.6521223534959298E-3</v>
      </c>
      <c r="CE7" s="24">
        <f t="shared" si="4"/>
        <v>3.6530927546752903E-3</v>
      </c>
      <c r="CF7" s="24">
        <f t="shared" si="5"/>
        <v>3.638392986338934E-3</v>
      </c>
      <c r="CG7" s="24">
        <f t="shared" si="6"/>
        <v>3.5665947214630089E-3</v>
      </c>
      <c r="CH7" s="24">
        <f t="shared" si="7"/>
        <v>3.7874968659951541E-3</v>
      </c>
      <c r="CI7" s="24">
        <f t="shared" si="8"/>
        <v>3.5434882478265015E-3</v>
      </c>
      <c r="CJ7" s="24"/>
      <c r="CK7" s="24">
        <f t="shared" si="9"/>
        <v>3.6735680970975669E-3</v>
      </c>
      <c r="CL7" s="24">
        <f t="shared" si="10"/>
        <v>3.8368093229813253E-3</v>
      </c>
      <c r="CM7" s="24">
        <f t="shared" si="11"/>
        <v>3.5797495083083196E-3</v>
      </c>
      <c r="CN7" s="24">
        <f t="shared" si="12"/>
        <v>3.716180022115967E-3</v>
      </c>
    </row>
    <row r="8" spans="1:92" x14ac:dyDescent="0.3">
      <c r="A8" s="27" t="s">
        <v>6</v>
      </c>
      <c r="B8" s="100">
        <v>33798.155312000003</v>
      </c>
      <c r="C8" s="100">
        <v>225.42462341000001</v>
      </c>
      <c r="D8" s="100">
        <v>540.13450075000003</v>
      </c>
      <c r="E8" s="100">
        <v>4937.6499954000001</v>
      </c>
      <c r="F8" s="100">
        <v>4929.9009509999996</v>
      </c>
      <c r="G8" s="100">
        <v>113.68254391000001</v>
      </c>
      <c r="H8" s="100">
        <v>5489.4476885000004</v>
      </c>
      <c r="I8" s="100">
        <v>108.33470332</v>
      </c>
      <c r="J8" s="100">
        <v>274.60278082999997</v>
      </c>
      <c r="K8" s="100"/>
      <c r="L8" s="100">
        <v>253.33303832000001</v>
      </c>
      <c r="M8" s="100">
        <v>10.118305931</v>
      </c>
      <c r="N8" s="100">
        <v>36.401515328999999</v>
      </c>
      <c r="O8" s="100">
        <v>31.876694043000001</v>
      </c>
      <c r="P8" s="27"/>
      <c r="Q8" s="27" t="s">
        <v>6</v>
      </c>
      <c r="R8" s="27">
        <v>325.35129505998799</v>
      </c>
      <c r="S8" s="27">
        <v>10.165014444269</v>
      </c>
      <c r="T8" s="27">
        <v>108.799083676935</v>
      </c>
      <c r="U8" s="27">
        <v>108.799083676935</v>
      </c>
      <c r="V8" s="27">
        <v>970.96175855255399</v>
      </c>
      <c r="W8" s="27">
        <v>275.46515427665599</v>
      </c>
      <c r="X8" s="27">
        <v>36.516359374801198</v>
      </c>
      <c r="Y8" s="27">
        <v>2174.4481892611002</v>
      </c>
      <c r="Z8" s="27">
        <v>0</v>
      </c>
      <c r="AA8" s="27">
        <v>33916.045950936103</v>
      </c>
      <c r="AB8" s="27">
        <v>650.21337158931203</v>
      </c>
      <c r="AC8" s="27">
        <v>238.09698998946001</v>
      </c>
      <c r="AD8" s="27">
        <v>305.05611954781602</v>
      </c>
      <c r="AE8" s="27">
        <v>164.77358760146899</v>
      </c>
      <c r="AF8" s="27">
        <v>254.26798650647601</v>
      </c>
      <c r="AG8" s="27">
        <v>254.26798650647601</v>
      </c>
      <c r="AH8" s="27">
        <v>0</v>
      </c>
      <c r="AI8" s="27">
        <v>118.33246067707201</v>
      </c>
      <c r="AJ8" s="27">
        <v>17.8172501560352</v>
      </c>
      <c r="AK8" s="27">
        <v>74.057819224744605</v>
      </c>
      <c r="AL8" s="27">
        <v>0</v>
      </c>
      <c r="AM8" s="27">
        <v>32.0031311617863</v>
      </c>
      <c r="AN8" s="27">
        <v>226.32643079526201</v>
      </c>
      <c r="AO8" s="27">
        <v>0</v>
      </c>
      <c r="AP8" s="27">
        <v>487.743824329105</v>
      </c>
      <c r="AQ8" s="27">
        <v>54.1937530461813</v>
      </c>
      <c r="AR8" s="27">
        <v>541.93757737528699</v>
      </c>
      <c r="AS8" s="27">
        <v>95.392508429896793</v>
      </c>
      <c r="AT8" s="27">
        <v>259.08663909031702</v>
      </c>
      <c r="AU8" s="27">
        <v>0.54425910911225295</v>
      </c>
      <c r="AV8" s="27">
        <v>730.19571283685195</v>
      </c>
      <c r="AW8" s="27">
        <v>0.49478086862106402</v>
      </c>
      <c r="AX8" s="27">
        <v>14.670253774037199</v>
      </c>
      <c r="AY8" s="27">
        <v>276.08776511957302</v>
      </c>
      <c r="AZ8" s="27">
        <v>0.44530289676306301</v>
      </c>
      <c r="BA8" s="27">
        <v>0</v>
      </c>
      <c r="BB8" s="27">
        <v>47.847792148238703</v>
      </c>
      <c r="BC8" s="27">
        <v>4955.7186101706902</v>
      </c>
      <c r="BD8" s="27">
        <v>4947.9507271684297</v>
      </c>
      <c r="BE8" s="27">
        <v>7.7678830022542202</v>
      </c>
      <c r="BF8" s="27">
        <v>0.55910264135760601</v>
      </c>
      <c r="BG8" s="27">
        <v>0</v>
      </c>
      <c r="BH8" s="27">
        <v>121.22133831577899</v>
      </c>
      <c r="BI8" s="27">
        <v>4.6509408929821303</v>
      </c>
      <c r="BJ8" s="27">
        <v>1829.20542425194</v>
      </c>
      <c r="BK8" s="27">
        <v>7.4217148332478997</v>
      </c>
      <c r="BL8" s="27">
        <v>9.4008372735439796</v>
      </c>
      <c r="BM8" s="27">
        <v>2613.4329409106099</v>
      </c>
      <c r="BN8" s="27">
        <v>87.440019576972702</v>
      </c>
      <c r="BO8" s="27">
        <v>1.6822545114833201</v>
      </c>
      <c r="BP8" s="27">
        <v>20.286019621135701</v>
      </c>
      <c r="BQ8" s="27">
        <v>0</v>
      </c>
      <c r="BR8" s="27">
        <v>114.087280790577</v>
      </c>
      <c r="BS8" s="27">
        <v>27.778177593589</v>
      </c>
      <c r="BT8" s="27">
        <v>0</v>
      </c>
      <c r="BU8" s="27">
        <v>0</v>
      </c>
      <c r="BV8" s="27">
        <v>548.20599854335705</v>
      </c>
      <c r="BW8" s="27">
        <v>621.28100739893102</v>
      </c>
      <c r="BX8" s="27">
        <v>5507.9856535326298</v>
      </c>
      <c r="BY8" s="27">
        <v>146.553162238358</v>
      </c>
      <c r="CA8" s="24">
        <f t="shared" si="0"/>
        <v>3.4880790933061083E-3</v>
      </c>
      <c r="CB8" s="24">
        <f t="shared" si="1"/>
        <v>4.0004830511430212E-3</v>
      </c>
      <c r="CC8" s="24">
        <f t="shared" si="2"/>
        <v>3.3381993240263544E-3</v>
      </c>
      <c r="CD8" s="24">
        <f t="shared" si="3"/>
        <v>3.659355115798645E-3</v>
      </c>
      <c r="CE8" s="24">
        <f t="shared" si="4"/>
        <v>3.6612857637167715E-3</v>
      </c>
      <c r="CF8" s="24">
        <f t="shared" si="5"/>
        <v>3.5602377168601367E-3</v>
      </c>
      <c r="CG8" s="24">
        <f t="shared" si="6"/>
        <v>3.3770182511193578E-3</v>
      </c>
      <c r="CH8" s="24">
        <f t="shared" si="7"/>
        <v>4.2865337025320945E-3</v>
      </c>
      <c r="CI8" s="24">
        <f t="shared" si="8"/>
        <v>3.14043959806036E-3</v>
      </c>
      <c r="CJ8" s="24"/>
      <c r="CK8" s="24">
        <f t="shared" si="9"/>
        <v>3.6905892444040549E-3</v>
      </c>
      <c r="CL8" s="24">
        <f t="shared" si="10"/>
        <v>4.6162384876994181E-3</v>
      </c>
      <c r="CM8" s="24">
        <f t="shared" si="11"/>
        <v>3.1549248640675731E-3</v>
      </c>
      <c r="CN8" s="24">
        <f t="shared" si="12"/>
        <v>3.9664439046201609E-3</v>
      </c>
    </row>
    <row r="9" spans="1:92" x14ac:dyDescent="0.3">
      <c r="A9" s="27" t="s">
        <v>7</v>
      </c>
      <c r="B9" s="100">
        <v>3525.4890962999998</v>
      </c>
      <c r="C9" s="100">
        <v>25.334004472</v>
      </c>
      <c r="D9" s="100">
        <v>55.884949603000003</v>
      </c>
      <c r="E9" s="100">
        <v>505.32287403999999</v>
      </c>
      <c r="F9" s="100">
        <v>504.89448363999998</v>
      </c>
      <c r="G9" s="100">
        <v>10.322405662</v>
      </c>
      <c r="H9" s="100">
        <v>568.69321381999998</v>
      </c>
      <c r="I9" s="100">
        <v>12.669841561</v>
      </c>
      <c r="J9" s="100">
        <v>26.820376697</v>
      </c>
      <c r="K9" s="100"/>
      <c r="L9" s="100">
        <v>29.340532194000001</v>
      </c>
      <c r="M9" s="100">
        <v>1.2638459726</v>
      </c>
      <c r="N9" s="100">
        <v>4.1750507744999998</v>
      </c>
      <c r="O9" s="100">
        <v>3.5815586567</v>
      </c>
      <c r="P9" s="27"/>
      <c r="Q9" s="27" t="s">
        <v>7</v>
      </c>
      <c r="R9" s="27">
        <v>33.5626112515899</v>
      </c>
      <c r="S9" s="27">
        <v>1.2674541516619999</v>
      </c>
      <c r="T9" s="27">
        <v>12.7061140637999</v>
      </c>
      <c r="U9" s="27">
        <v>12.7061140637999</v>
      </c>
      <c r="V9" s="27">
        <v>100.162595656839</v>
      </c>
      <c r="W9" s="27">
        <v>26.895960102159101</v>
      </c>
      <c r="X9" s="27">
        <v>4.1860363411780304</v>
      </c>
      <c r="Y9" s="27">
        <v>222.97186308340599</v>
      </c>
      <c r="Z9" s="27">
        <v>0</v>
      </c>
      <c r="AA9" s="27">
        <v>3535.5720079145899</v>
      </c>
      <c r="AB9" s="27">
        <v>66.502947949797402</v>
      </c>
      <c r="AC9" s="27">
        <v>24.379869771037502</v>
      </c>
      <c r="AD9" s="27">
        <v>31.469014999755299</v>
      </c>
      <c r="AE9" s="27">
        <v>16.422748112280299</v>
      </c>
      <c r="AF9" s="27">
        <v>29.420667459588898</v>
      </c>
      <c r="AG9" s="27">
        <v>29.420667459588898</v>
      </c>
      <c r="AH9" s="27">
        <v>0</v>
      </c>
      <c r="AI9" s="27">
        <v>12.2069412035847</v>
      </c>
      <c r="AJ9" s="27">
        <v>1.8379935207842899</v>
      </c>
      <c r="AK9" s="27">
        <v>7.6396698964753602</v>
      </c>
      <c r="AL9" s="27">
        <v>0</v>
      </c>
      <c r="AM9" s="27">
        <v>3.5916132947813302</v>
      </c>
      <c r="AN9" s="27">
        <v>25.406374399929401</v>
      </c>
      <c r="AO9" s="27">
        <v>0</v>
      </c>
      <c r="AP9" s="27">
        <v>50.433437731223499</v>
      </c>
      <c r="AQ9" s="27">
        <v>5.6037149699344697</v>
      </c>
      <c r="AR9" s="27">
        <v>56.037152701158</v>
      </c>
      <c r="AS9" s="27">
        <v>9.8405150961556895</v>
      </c>
      <c r="AT9" s="27">
        <v>26.672012143917701</v>
      </c>
      <c r="AU9" s="27">
        <v>5.5701186307092802E-2</v>
      </c>
      <c r="AV9" s="27">
        <v>75.276266987913104</v>
      </c>
      <c r="AW9" s="27">
        <v>5.0637412876094599E-2</v>
      </c>
      <c r="AX9" s="27">
        <v>1.50140115852885</v>
      </c>
      <c r="AY9" s="27">
        <v>28.255698043949099</v>
      </c>
      <c r="AZ9" s="27">
        <v>4.55737781158198E-2</v>
      </c>
      <c r="BA9" s="27">
        <v>0</v>
      </c>
      <c r="BB9" s="27">
        <v>4.8968937504478101</v>
      </c>
      <c r="BC9" s="27">
        <v>506.81852610237098</v>
      </c>
      <c r="BD9" s="27">
        <v>506.38902808908801</v>
      </c>
      <c r="BE9" s="27">
        <v>0.42949801328284698</v>
      </c>
      <c r="BF9" s="27">
        <v>5.7220325291974697E-2</v>
      </c>
      <c r="BG9" s="27">
        <v>0</v>
      </c>
      <c r="BH9" s="27">
        <v>12.406177725601699</v>
      </c>
      <c r="BI9" s="27">
        <v>0.47599239140858801</v>
      </c>
      <c r="BJ9" s="27">
        <v>187.20671516835</v>
      </c>
      <c r="BK9" s="27">
        <v>0.75956138251844996</v>
      </c>
      <c r="BL9" s="27">
        <v>0.96211156930504904</v>
      </c>
      <c r="BM9" s="27">
        <v>267.46704211379102</v>
      </c>
      <c r="BN9" s="27">
        <v>8.9723059092978801</v>
      </c>
      <c r="BO9" s="27">
        <v>0.17216741877345801</v>
      </c>
      <c r="BP9" s="27">
        <v>2.0761346638227001</v>
      </c>
      <c r="BQ9" s="27">
        <v>0</v>
      </c>
      <c r="BR9" s="27">
        <v>10.354017701791699</v>
      </c>
      <c r="BS9" s="27">
        <v>2.8655445968553699</v>
      </c>
      <c r="BT9" s="27">
        <v>0</v>
      </c>
      <c r="BU9" s="27">
        <v>0</v>
      </c>
      <c r="BV9" s="27">
        <v>56.550402780722997</v>
      </c>
      <c r="BW9" s="27">
        <v>64.082471174853893</v>
      </c>
      <c r="BX9" s="27">
        <v>570.32788317708105</v>
      </c>
      <c r="BY9" s="27">
        <v>15.1167763807514</v>
      </c>
      <c r="CA9" s="24">
        <f t="shared" si="0"/>
        <v>2.8600036304670794E-3</v>
      </c>
      <c r="CB9" s="24">
        <f t="shared" si="1"/>
        <v>2.8566320026266159E-3</v>
      </c>
      <c r="CC9" s="24">
        <f t="shared" si="2"/>
        <v>2.7235078359957375E-3</v>
      </c>
      <c r="CD9" s="24">
        <f t="shared" si="3"/>
        <v>2.9597948939327091E-3</v>
      </c>
      <c r="CE9" s="24">
        <f t="shared" si="4"/>
        <v>2.9601124542166313E-3</v>
      </c>
      <c r="CF9" s="24">
        <f t="shared" si="5"/>
        <v>3.0624682682326159E-3</v>
      </c>
      <c r="CG9" s="24">
        <f t="shared" si="6"/>
        <v>2.8744309187386636E-3</v>
      </c>
      <c r="CH9" s="24">
        <f t="shared" si="7"/>
        <v>2.8629010572281295E-3</v>
      </c>
      <c r="CI9" s="24">
        <f t="shared" si="8"/>
        <v>2.8181336158322971E-3</v>
      </c>
      <c r="CJ9" s="24"/>
      <c r="CK9" s="24">
        <f t="shared" si="9"/>
        <v>2.731213771414965E-3</v>
      </c>
      <c r="CL9" s="24">
        <f t="shared" si="10"/>
        <v>2.8549199350433171E-3</v>
      </c>
      <c r="CM9" s="24">
        <f t="shared" si="11"/>
        <v>2.6312414558230476E-3</v>
      </c>
      <c r="CN9" s="24">
        <f t="shared" si="12"/>
        <v>2.8073358682877006E-3</v>
      </c>
    </row>
    <row r="10" spans="1:92" x14ac:dyDescent="0.3">
      <c r="A10" s="27" t="s">
        <v>8</v>
      </c>
      <c r="B10" s="100">
        <v>347.84771595000001</v>
      </c>
      <c r="C10" s="100">
        <v>2.4192488146</v>
      </c>
      <c r="D10" s="100">
        <v>8.0561930233000005</v>
      </c>
      <c r="E10" s="100">
        <v>53.309886577</v>
      </c>
      <c r="F10" s="100">
        <v>52.916351286999998</v>
      </c>
      <c r="G10" s="100">
        <v>0.7230510376</v>
      </c>
      <c r="H10" s="100">
        <v>62.463359984</v>
      </c>
      <c r="I10" s="100">
        <v>1.2631773613999999</v>
      </c>
      <c r="J10" s="100">
        <v>2.5515218060999998</v>
      </c>
      <c r="K10" s="100"/>
      <c r="L10" s="100">
        <v>2.8548792544000001</v>
      </c>
      <c r="M10" s="100">
        <v>0.13484177059999999</v>
      </c>
      <c r="N10" s="100">
        <v>0.3979272425</v>
      </c>
      <c r="O10" s="100">
        <v>0.38134288630000002</v>
      </c>
      <c r="P10" s="27"/>
      <c r="Q10" s="27" t="s">
        <v>8</v>
      </c>
      <c r="R10" s="27">
        <v>3.8409788207793301</v>
      </c>
      <c r="S10" s="27">
        <v>0.13516641346780001</v>
      </c>
      <c r="T10" s="27">
        <v>1.2662215451354599</v>
      </c>
      <c r="U10" s="27">
        <v>1.2662215451354599</v>
      </c>
      <c r="V10" s="27">
        <v>11.462832806362499</v>
      </c>
      <c r="W10" s="27">
        <v>2.55766480934036</v>
      </c>
      <c r="X10" s="27">
        <v>0.39888606048953601</v>
      </c>
      <c r="Y10" s="27">
        <v>24.070102769525501</v>
      </c>
      <c r="Z10" s="27">
        <v>0</v>
      </c>
      <c r="AA10" s="27">
        <v>348.68571623207998</v>
      </c>
      <c r="AB10" s="27">
        <v>6.9931607388958099</v>
      </c>
      <c r="AC10" s="27">
        <v>2.5938035937746902</v>
      </c>
      <c r="AD10" s="27">
        <v>3.6013861353802099</v>
      </c>
      <c r="AE10" s="27">
        <v>1.2585061575749099</v>
      </c>
      <c r="AF10" s="27">
        <v>2.8617564056400799</v>
      </c>
      <c r="AG10" s="27">
        <v>2.8617564056400799</v>
      </c>
      <c r="AH10" s="27">
        <v>0</v>
      </c>
      <c r="AI10" s="27">
        <v>1.3969724114056099</v>
      </c>
      <c r="AJ10" s="27">
        <v>0.210344040560106</v>
      </c>
      <c r="AK10" s="27">
        <v>0.87429919589940297</v>
      </c>
      <c r="AL10" s="27">
        <v>0</v>
      </c>
      <c r="AM10" s="27">
        <v>0.38226262295152003</v>
      </c>
      <c r="AN10" s="27">
        <v>2.4250725049466202</v>
      </c>
      <c r="AO10" s="27">
        <v>0</v>
      </c>
      <c r="AP10" s="27">
        <v>7.2680463810578901</v>
      </c>
      <c r="AQ10" s="27">
        <v>0.80755946163130898</v>
      </c>
      <c r="AR10" s="27">
        <v>8.0756058426891908</v>
      </c>
      <c r="AS10" s="27">
        <v>1.12617008575483</v>
      </c>
      <c r="AT10" s="27">
        <v>2.9931409962466198</v>
      </c>
      <c r="AU10" s="27">
        <v>5.8348240987229696E-3</v>
      </c>
      <c r="AV10" s="27">
        <v>8.5614572977397092</v>
      </c>
      <c r="AW10" s="27">
        <v>5.30438209406019E-3</v>
      </c>
      <c r="AX10" s="27">
        <v>0.15727504279722401</v>
      </c>
      <c r="AY10" s="27">
        <v>2.9598460688834098</v>
      </c>
      <c r="AZ10" s="27">
        <v>4.7739465489398496E-3</v>
      </c>
      <c r="BA10" s="27">
        <v>0</v>
      </c>
      <c r="BB10" s="27">
        <v>0.51296037081741896</v>
      </c>
      <c r="BC10" s="27">
        <v>53.439827327468997</v>
      </c>
      <c r="BD10" s="27">
        <v>53.045344691512703</v>
      </c>
      <c r="BE10" s="27">
        <v>0.39448263595628202</v>
      </c>
      <c r="BF10" s="27">
        <v>5.9939486433307401E-3</v>
      </c>
      <c r="BG10" s="27">
        <v>0</v>
      </c>
      <c r="BH10" s="27">
        <v>1.2995741012031701</v>
      </c>
      <c r="BI10" s="27">
        <v>4.9861190054950197E-2</v>
      </c>
      <c r="BJ10" s="27">
        <v>19.610306188925001</v>
      </c>
      <c r="BK10" s="27">
        <v>7.9565787904341406E-2</v>
      </c>
      <c r="BL10" s="27">
        <v>0.100783289075546</v>
      </c>
      <c r="BM10" s="27">
        <v>28.017751131246602</v>
      </c>
      <c r="BN10" s="27">
        <v>0.97513918752360196</v>
      </c>
      <c r="BO10" s="27">
        <v>1.8034905559505501E-2</v>
      </c>
      <c r="BP10" s="27">
        <v>0.21747951366038901</v>
      </c>
      <c r="BQ10" s="27">
        <v>0</v>
      </c>
      <c r="BR10" s="27">
        <v>0.72479237200791402</v>
      </c>
      <c r="BS10" s="27">
        <v>0.32793897192931698</v>
      </c>
      <c r="BT10" s="27">
        <v>0</v>
      </c>
      <c r="BU10" s="27">
        <v>0</v>
      </c>
      <c r="BV10" s="27">
        <v>6.4700368201504599</v>
      </c>
      <c r="BW10" s="27">
        <v>7.32541456760858</v>
      </c>
      <c r="BX10" s="27">
        <v>62.613847781874597</v>
      </c>
      <c r="BY10" s="27">
        <v>1.7285073811879601</v>
      </c>
      <c r="CA10" s="24">
        <f t="shared" si="0"/>
        <v>2.409101004993891E-3</v>
      </c>
      <c r="CB10" s="24">
        <f t="shared" si="1"/>
        <v>2.4072308360655816E-3</v>
      </c>
      <c r="CC10" s="24">
        <f t="shared" si="2"/>
        <v>2.4096765473524276E-3</v>
      </c>
      <c r="CD10" s="24">
        <f t="shared" si="3"/>
        <v>2.4374606440272987E-3</v>
      </c>
      <c r="CE10" s="24">
        <f t="shared" si="4"/>
        <v>2.4376851648952483E-3</v>
      </c>
      <c r="CF10" s="24">
        <f t="shared" si="5"/>
        <v>2.4083146518867802E-3</v>
      </c>
      <c r="CG10" s="24">
        <f t="shared" si="6"/>
        <v>2.409217146070018E-3</v>
      </c>
      <c r="CH10" s="24">
        <f t="shared" si="7"/>
        <v>2.4099416507006475E-3</v>
      </c>
      <c r="CI10" s="24">
        <f t="shared" si="8"/>
        <v>2.4075840644096984E-3</v>
      </c>
      <c r="CJ10" s="24"/>
      <c r="CK10" s="24">
        <f t="shared" si="9"/>
        <v>2.4089114205024975E-3</v>
      </c>
      <c r="CL10" s="24">
        <f t="shared" si="10"/>
        <v>2.4075838396029814E-3</v>
      </c>
      <c r="CM10" s="24">
        <f t="shared" si="11"/>
        <v>2.4095309069873732E-3</v>
      </c>
      <c r="CN10" s="24">
        <f t="shared" si="12"/>
        <v>2.4118363933409211E-3</v>
      </c>
    </row>
    <row r="11" spans="1:92" x14ac:dyDescent="0.3">
      <c r="A11" s="27" t="s">
        <v>9</v>
      </c>
      <c r="B11" s="100">
        <v>24576.680648000001</v>
      </c>
      <c r="C11" s="100">
        <v>190.47183054000001</v>
      </c>
      <c r="D11" s="100">
        <v>435.16665610000001</v>
      </c>
      <c r="E11" s="100">
        <v>3548.1968452999999</v>
      </c>
      <c r="F11" s="100">
        <v>3540.3990425000002</v>
      </c>
      <c r="G11" s="100">
        <v>63.146540287999997</v>
      </c>
      <c r="H11" s="100">
        <v>3975.9213795000001</v>
      </c>
      <c r="I11" s="100">
        <v>98.554003171000005</v>
      </c>
      <c r="J11" s="100">
        <v>179.26487044000001</v>
      </c>
      <c r="K11" s="100"/>
      <c r="L11" s="100">
        <v>219.40277963</v>
      </c>
      <c r="M11" s="100">
        <v>10.395364624999999</v>
      </c>
      <c r="N11" s="100">
        <v>30.288580743000001</v>
      </c>
      <c r="O11" s="100">
        <v>27.216573457999999</v>
      </c>
      <c r="P11" s="27"/>
      <c r="Q11" s="27" t="s">
        <v>9</v>
      </c>
      <c r="R11" s="27">
        <v>237.98380098407799</v>
      </c>
      <c r="S11" s="27">
        <v>10.499156651557</v>
      </c>
      <c r="T11" s="27">
        <v>99.530139898898597</v>
      </c>
      <c r="U11" s="27">
        <v>99.530139898898597</v>
      </c>
      <c r="V11" s="27">
        <v>710.22686162289301</v>
      </c>
      <c r="W11" s="27">
        <v>180.96856181545101</v>
      </c>
      <c r="X11" s="27">
        <v>30.585711418102701</v>
      </c>
      <c r="Y11" s="27">
        <v>1534.96484570898</v>
      </c>
      <c r="Z11" s="27">
        <v>0</v>
      </c>
      <c r="AA11" s="27">
        <v>24812.726051515801</v>
      </c>
      <c r="AB11" s="27">
        <v>451.89616549575697</v>
      </c>
      <c r="AC11" s="27">
        <v>166.62334224260201</v>
      </c>
      <c r="AD11" s="27">
        <v>223.13857763452901</v>
      </c>
      <c r="AE11" s="27">
        <v>96.683549373497996</v>
      </c>
      <c r="AF11" s="27">
        <v>221.56738592730699</v>
      </c>
      <c r="AG11" s="27">
        <v>221.56738592730699</v>
      </c>
      <c r="AH11" s="27">
        <v>0</v>
      </c>
      <c r="AI11" s="27">
        <v>86.555663593416597</v>
      </c>
      <c r="AJ11" s="27">
        <v>13.032732570854099</v>
      </c>
      <c r="AK11" s="27">
        <v>54.170912010275302</v>
      </c>
      <c r="AL11" s="27">
        <v>0</v>
      </c>
      <c r="AM11" s="27">
        <v>27.484449298443302</v>
      </c>
      <c r="AN11" s="27">
        <v>192.34483864434401</v>
      </c>
      <c r="AO11" s="27">
        <v>0</v>
      </c>
      <c r="AP11" s="27">
        <v>395.41906742837602</v>
      </c>
      <c r="AQ11" s="27">
        <v>43.935449412446403</v>
      </c>
      <c r="AR11" s="27">
        <v>439.35451684082301</v>
      </c>
      <c r="AS11" s="27">
        <v>69.776508439725205</v>
      </c>
      <c r="AT11" s="27">
        <v>187.23788640702901</v>
      </c>
      <c r="AU11" s="27">
        <v>0.39316330996467103</v>
      </c>
      <c r="AV11" s="27">
        <v>532.06684213947597</v>
      </c>
      <c r="AW11" s="27">
        <v>0.35742136469562402</v>
      </c>
      <c r="AX11" s="27">
        <v>10.597542672781101</v>
      </c>
      <c r="AY11" s="27">
        <v>199.44108479516299</v>
      </c>
      <c r="AZ11" s="27">
        <v>0.32167922214741201</v>
      </c>
      <c r="BA11" s="27">
        <v>0</v>
      </c>
      <c r="BB11" s="27">
        <v>34.564427728853502</v>
      </c>
      <c r="BC11" s="27">
        <v>3582.1805532711101</v>
      </c>
      <c r="BD11" s="27">
        <v>3574.3148768802298</v>
      </c>
      <c r="BE11" s="27">
        <v>7.86567639088058</v>
      </c>
      <c r="BF11" s="27">
        <v>0.40388610184780399</v>
      </c>
      <c r="BG11" s="27">
        <v>0</v>
      </c>
      <c r="BH11" s="27">
        <v>87.568219015812701</v>
      </c>
      <c r="BI11" s="27">
        <v>3.3597631057810702</v>
      </c>
      <c r="BJ11" s="27">
        <v>1321.3865736754899</v>
      </c>
      <c r="BK11" s="27">
        <v>5.3613184877891404</v>
      </c>
      <c r="BL11" s="27">
        <v>6.7910027225924097</v>
      </c>
      <c r="BM11" s="27">
        <v>1887.89928901095</v>
      </c>
      <c r="BN11" s="27">
        <v>61.975533248441401</v>
      </c>
      <c r="BO11" s="27">
        <v>1.21523230713547</v>
      </c>
      <c r="BP11" s="27">
        <v>14.6542733592266</v>
      </c>
      <c r="BQ11" s="27">
        <v>0</v>
      </c>
      <c r="BR11" s="27">
        <v>63.739198060560497</v>
      </c>
      <c r="BS11" s="27">
        <v>20.318835270195901</v>
      </c>
      <c r="BT11" s="27">
        <v>0</v>
      </c>
      <c r="BU11" s="27">
        <v>0</v>
      </c>
      <c r="BV11" s="27">
        <v>400.92895708076702</v>
      </c>
      <c r="BW11" s="27">
        <v>454.12732752928702</v>
      </c>
      <c r="BX11" s="27">
        <v>4013.71234847611</v>
      </c>
      <c r="BY11" s="27">
        <v>107.14169330909</v>
      </c>
      <c r="CA11" s="24">
        <f t="shared" si="0"/>
        <v>9.6044460558594134E-3</v>
      </c>
      <c r="CB11" s="24">
        <f t="shared" si="1"/>
        <v>9.8335176337303824E-3</v>
      </c>
      <c r="CC11" s="24">
        <f t="shared" si="2"/>
        <v>9.6235791095644983E-3</v>
      </c>
      <c r="CD11" s="24">
        <f t="shared" si="3"/>
        <v>9.577740315091449E-3</v>
      </c>
      <c r="CE11" s="24">
        <f t="shared" si="4"/>
        <v>9.5796643183703005E-3</v>
      </c>
      <c r="CF11" s="24">
        <f t="shared" si="5"/>
        <v>9.3854353675988361E-3</v>
      </c>
      <c r="CG11" s="24">
        <f t="shared" si="6"/>
        <v>9.5049588180897218E-3</v>
      </c>
      <c r="CH11" s="24">
        <f t="shared" si="7"/>
        <v>9.9045872972293881E-3</v>
      </c>
      <c r="CI11" s="24">
        <f t="shared" si="8"/>
        <v>9.5037659708192904E-3</v>
      </c>
      <c r="CJ11" s="24"/>
      <c r="CK11" s="24">
        <f t="shared" si="9"/>
        <v>9.865901885825569E-3</v>
      </c>
      <c r="CL11" s="24">
        <f t="shared" si="10"/>
        <v>9.9844527153370999E-3</v>
      </c>
      <c r="CM11" s="24">
        <f t="shared" si="11"/>
        <v>9.809990029703522E-3</v>
      </c>
      <c r="CN11" s="24">
        <f t="shared" si="12"/>
        <v>9.8423793449488612E-3</v>
      </c>
    </row>
    <row r="12" spans="1:92" x14ac:dyDescent="0.3">
      <c r="A12" s="27" t="s">
        <v>10</v>
      </c>
      <c r="B12" s="100">
        <v>30175.113092</v>
      </c>
      <c r="C12" s="100">
        <v>227.95565178000001</v>
      </c>
      <c r="D12" s="100">
        <v>524.72451642999999</v>
      </c>
      <c r="E12" s="100">
        <v>4215.6127617000002</v>
      </c>
      <c r="F12" s="100">
        <v>4210.0866057000003</v>
      </c>
      <c r="G12" s="100">
        <v>78.334832616</v>
      </c>
      <c r="H12" s="100">
        <v>4778.2522086999998</v>
      </c>
      <c r="I12" s="100">
        <v>116.09009764</v>
      </c>
      <c r="J12" s="100">
        <v>228.74145482</v>
      </c>
      <c r="K12" s="100"/>
      <c r="L12" s="100">
        <v>274.60097517999998</v>
      </c>
      <c r="M12" s="100">
        <v>11.905991351999999</v>
      </c>
      <c r="N12" s="100">
        <v>39.493157758000002</v>
      </c>
      <c r="O12" s="100">
        <v>33.113741386000001</v>
      </c>
      <c r="P12" s="27"/>
      <c r="Q12" s="27" t="s">
        <v>10</v>
      </c>
      <c r="R12" s="27">
        <v>277.17907099967101</v>
      </c>
      <c r="S12" s="27">
        <v>11.970909697486</v>
      </c>
      <c r="T12" s="27">
        <v>116.719971995016</v>
      </c>
      <c r="U12" s="27">
        <v>116.719971995016</v>
      </c>
      <c r="V12" s="27">
        <v>827.19897924254099</v>
      </c>
      <c r="W12" s="27">
        <v>229.94894259421099</v>
      </c>
      <c r="X12" s="27">
        <v>39.702779617030203</v>
      </c>
      <c r="Y12" s="27">
        <v>1879.43016254801</v>
      </c>
      <c r="Z12" s="27">
        <v>0</v>
      </c>
      <c r="AA12" s="27">
        <v>30335.668555608401</v>
      </c>
      <c r="AB12" s="27">
        <v>565.43499987662506</v>
      </c>
      <c r="AC12" s="27">
        <v>206.496790074107</v>
      </c>
      <c r="AD12" s="27">
        <v>259.88884683541397</v>
      </c>
      <c r="AE12" s="27">
        <v>151.93330739933501</v>
      </c>
      <c r="AF12" s="27">
        <v>276.07426691377299</v>
      </c>
      <c r="AG12" s="27">
        <v>276.07426691377299</v>
      </c>
      <c r="AH12" s="27">
        <v>0</v>
      </c>
      <c r="AI12" s="27">
        <v>100.812217792136</v>
      </c>
      <c r="AJ12" s="27">
        <v>15.179181816724601</v>
      </c>
      <c r="AK12" s="27">
        <v>63.092664968318999</v>
      </c>
      <c r="AL12" s="27">
        <v>0</v>
      </c>
      <c r="AM12" s="27">
        <v>33.2924579060561</v>
      </c>
      <c r="AN12" s="27">
        <v>229.185442794241</v>
      </c>
      <c r="AO12" s="27">
        <v>0</v>
      </c>
      <c r="AP12" s="27">
        <v>474.76660788560002</v>
      </c>
      <c r="AQ12" s="27">
        <v>52.751854886008402</v>
      </c>
      <c r="AR12" s="27">
        <v>527.51846277160803</v>
      </c>
      <c r="AS12" s="27">
        <v>81.268470771842601</v>
      </c>
      <c r="AT12" s="27">
        <v>221.82866175994201</v>
      </c>
      <c r="AU12" s="27">
        <v>0.46557916189839899</v>
      </c>
      <c r="AV12" s="27">
        <v>623.07356672106505</v>
      </c>
      <c r="AW12" s="27">
        <v>0.42325383220412499</v>
      </c>
      <c r="AX12" s="27">
        <v>12.5494760047553</v>
      </c>
      <c r="AY12" s="27">
        <v>236.17559071379</v>
      </c>
      <c r="AZ12" s="27">
        <v>0.38092838398121598</v>
      </c>
      <c r="BA12" s="27">
        <v>0</v>
      </c>
      <c r="BB12" s="27">
        <v>40.930756235398398</v>
      </c>
      <c r="BC12" s="27">
        <v>4238.2132587797196</v>
      </c>
      <c r="BD12" s="27">
        <v>4232.6584698767601</v>
      </c>
      <c r="BE12" s="27">
        <v>5.5547889029613602</v>
      </c>
      <c r="BF12" s="27">
        <v>0.47827677179935701</v>
      </c>
      <c r="BG12" s="27">
        <v>0</v>
      </c>
      <c r="BH12" s="27">
        <v>103.697173881214</v>
      </c>
      <c r="BI12" s="27">
        <v>3.9785853874975898</v>
      </c>
      <c r="BJ12" s="27">
        <v>1564.7693224653101</v>
      </c>
      <c r="BK12" s="27">
        <v>6.3488051285515104</v>
      </c>
      <c r="BL12" s="27">
        <v>8.0418216700551692</v>
      </c>
      <c r="BM12" s="27">
        <v>2235.6264292569799</v>
      </c>
      <c r="BN12" s="27">
        <v>75.455088863381505</v>
      </c>
      <c r="BO12" s="27">
        <v>1.43906321019207</v>
      </c>
      <c r="BP12" s="27">
        <v>17.353407773115698</v>
      </c>
      <c r="BQ12" s="27">
        <v>0</v>
      </c>
      <c r="BR12" s="27">
        <v>78.751681470239504</v>
      </c>
      <c r="BS12" s="27">
        <v>23.665276804246002</v>
      </c>
      <c r="BT12" s="27">
        <v>0</v>
      </c>
      <c r="BU12" s="27">
        <v>0</v>
      </c>
      <c r="BV12" s="27">
        <v>467.06928623986897</v>
      </c>
      <c r="BW12" s="27">
        <v>529.44761976158895</v>
      </c>
      <c r="BX12" s="27">
        <v>4803.5480385883802</v>
      </c>
      <c r="BY12" s="27">
        <v>124.881920596245</v>
      </c>
      <c r="CA12" s="24">
        <f t="shared" si="0"/>
        <v>5.3207907827516297E-3</v>
      </c>
      <c r="CB12" s="24">
        <f t="shared" si="1"/>
        <v>5.3948695925638149E-3</v>
      </c>
      <c r="CC12" s="24">
        <f t="shared" si="2"/>
        <v>5.3245965342287489E-3</v>
      </c>
      <c r="CD12" s="24">
        <f t="shared" si="3"/>
        <v>5.3611416316629249E-3</v>
      </c>
      <c r="CE12" s="24">
        <f t="shared" si="4"/>
        <v>5.3613776367925524E-3</v>
      </c>
      <c r="CF12" s="24">
        <f t="shared" si="5"/>
        <v>5.3213728850728653E-3</v>
      </c>
      <c r="CG12" s="24">
        <f t="shared" si="6"/>
        <v>5.2939503365525787E-3</v>
      </c>
      <c r="CH12" s="24">
        <f t="shared" si="7"/>
        <v>5.4257371457233604E-3</v>
      </c>
      <c r="CI12" s="24">
        <f t="shared" si="8"/>
        <v>5.2788322744610457E-3</v>
      </c>
      <c r="CJ12" s="24"/>
      <c r="CK12" s="24">
        <f t="shared" si="9"/>
        <v>5.365209401777515E-3</v>
      </c>
      <c r="CL12" s="24">
        <f t="shared" si="10"/>
        <v>5.4525779136481581E-3</v>
      </c>
      <c r="CM12" s="24">
        <f t="shared" si="11"/>
        <v>5.3078019315317398E-3</v>
      </c>
      <c r="CN12" s="24">
        <f t="shared" si="12"/>
        <v>5.3970500636831651E-3</v>
      </c>
    </row>
    <row r="13" spans="1:92" x14ac:dyDescent="0.3">
      <c r="A13" s="27" t="s">
        <v>12</v>
      </c>
      <c r="B13" s="100">
        <v>12759.103625</v>
      </c>
      <c r="C13" s="100">
        <v>99.815262063000006</v>
      </c>
      <c r="D13" s="100">
        <v>204.94962017</v>
      </c>
      <c r="E13" s="100">
        <v>1792.8080356</v>
      </c>
      <c r="F13" s="100">
        <v>1792.8080356</v>
      </c>
      <c r="G13" s="100">
        <v>36.579056661999999</v>
      </c>
      <c r="H13" s="100">
        <v>1947.0182198</v>
      </c>
      <c r="I13" s="100">
        <v>51.34240037</v>
      </c>
      <c r="J13" s="100">
        <v>95.153216663999999</v>
      </c>
      <c r="K13" s="100"/>
      <c r="L13" s="100">
        <v>116.81156319999999</v>
      </c>
      <c r="M13" s="100">
        <v>5.2246998686000001</v>
      </c>
      <c r="N13" s="100">
        <v>16.072935044000001</v>
      </c>
      <c r="O13" s="100">
        <v>14.39568367</v>
      </c>
      <c r="P13" s="27"/>
      <c r="Q13" s="27" t="s">
        <v>12</v>
      </c>
      <c r="R13" s="27">
        <v>112.21873569288201</v>
      </c>
      <c r="S13" s="27">
        <v>5.2974391183719503</v>
      </c>
      <c r="T13" s="27">
        <v>52.002202677660499</v>
      </c>
      <c r="U13" s="27">
        <v>52.002202677660499</v>
      </c>
      <c r="V13" s="27">
        <v>334.89993019454698</v>
      </c>
      <c r="W13" s="27">
        <v>95.862303831033799</v>
      </c>
      <c r="X13" s="27">
        <v>16.209255968438899</v>
      </c>
      <c r="Y13" s="27">
        <v>764.79328700076098</v>
      </c>
      <c r="Z13" s="27">
        <v>0</v>
      </c>
      <c r="AA13" s="27">
        <v>12876.743570632199</v>
      </c>
      <c r="AB13" s="27">
        <v>230.58078038340301</v>
      </c>
      <c r="AC13" s="27">
        <v>84.129478207813605</v>
      </c>
      <c r="AD13" s="27">
        <v>105.218619684739</v>
      </c>
      <c r="AE13" s="27">
        <v>63.179364306778098</v>
      </c>
      <c r="AF13" s="27">
        <v>118.05846498537301</v>
      </c>
      <c r="AG13" s="27">
        <v>118.05846498537301</v>
      </c>
      <c r="AH13" s="27">
        <v>0</v>
      </c>
      <c r="AI13" s="27">
        <v>40.814893911718102</v>
      </c>
      <c r="AJ13" s="27">
        <v>6.1454453948194399</v>
      </c>
      <c r="AK13" s="27">
        <v>25.543707425945001</v>
      </c>
      <c r="AL13" s="27">
        <v>0</v>
      </c>
      <c r="AM13" s="27">
        <v>14.566848317125</v>
      </c>
      <c r="AN13" s="27">
        <v>100.986960608806</v>
      </c>
      <c r="AO13" s="27">
        <v>0</v>
      </c>
      <c r="AP13" s="27">
        <v>186.23068301967001</v>
      </c>
      <c r="AQ13" s="27">
        <v>20.692303850658899</v>
      </c>
      <c r="AR13" s="27">
        <v>206.922986870329</v>
      </c>
      <c r="AS13" s="27">
        <v>32.9023665778059</v>
      </c>
      <c r="AT13" s="27">
        <v>89.9687426390647</v>
      </c>
      <c r="AU13" s="27">
        <v>0.199142087721909</v>
      </c>
      <c r="AV13" s="27">
        <v>252.40084187241499</v>
      </c>
      <c r="AW13" s="27">
        <v>0.18103820758720601</v>
      </c>
      <c r="AX13" s="27">
        <v>5.3677839458324303</v>
      </c>
      <c r="AY13" s="27">
        <v>101.019340325291</v>
      </c>
      <c r="AZ13" s="27">
        <v>0.162934447439056</v>
      </c>
      <c r="BA13" s="27">
        <v>0</v>
      </c>
      <c r="BB13" s="27">
        <v>17.507300640332399</v>
      </c>
      <c r="BC13" s="27">
        <v>1810.43402636729</v>
      </c>
      <c r="BD13" s="27">
        <v>1810.43402636729</v>
      </c>
      <c r="BE13" s="27">
        <v>0</v>
      </c>
      <c r="BF13" s="27">
        <v>0.204573253162254</v>
      </c>
      <c r="BG13" s="27">
        <v>0</v>
      </c>
      <c r="BH13" s="27">
        <v>44.354365904859499</v>
      </c>
      <c r="BI13" s="27">
        <v>1.70175991622436</v>
      </c>
      <c r="BJ13" s="27">
        <v>669.29840328047703</v>
      </c>
      <c r="BK13" s="27">
        <v>2.7155744356443199</v>
      </c>
      <c r="BL13" s="27">
        <v>3.43972600274475</v>
      </c>
      <c r="BM13" s="27">
        <v>956.24398636441299</v>
      </c>
      <c r="BN13" s="27">
        <v>30.687521705049701</v>
      </c>
      <c r="BO13" s="27">
        <v>0.61553020777459899</v>
      </c>
      <c r="BP13" s="27">
        <v>7.4225673477846197</v>
      </c>
      <c r="BQ13" s="27">
        <v>0</v>
      </c>
      <c r="BR13" s="27">
        <v>36.904843929650497</v>
      </c>
      <c r="BS13" s="27">
        <v>9.5811267737025396</v>
      </c>
      <c r="BT13" s="27">
        <v>0</v>
      </c>
      <c r="BU13" s="27">
        <v>0</v>
      </c>
      <c r="BV13" s="27">
        <v>189.10235947500601</v>
      </c>
      <c r="BW13" s="27">
        <v>214.37451368391601</v>
      </c>
      <c r="BX13" s="27">
        <v>1963.44844494783</v>
      </c>
      <c r="BY13" s="27">
        <v>50.5637065074025</v>
      </c>
      <c r="CA13" s="24">
        <f t="shared" si="0"/>
        <v>9.2200791756011525E-3</v>
      </c>
      <c r="CB13" s="24">
        <f t="shared" si="1"/>
        <v>1.1738671237134646E-2</v>
      </c>
      <c r="CC13" s="24">
        <f t="shared" si="2"/>
        <v>9.6285452917265341E-3</v>
      </c>
      <c r="CD13" s="24">
        <f t="shared" si="3"/>
        <v>9.8314991997406325E-3</v>
      </c>
      <c r="CE13" s="24">
        <f t="shared" si="4"/>
        <v>9.8314991997406325E-3</v>
      </c>
      <c r="CF13" s="24">
        <f t="shared" si="5"/>
        <v>8.9063879000723413E-3</v>
      </c>
      <c r="CG13" s="24">
        <f t="shared" si="6"/>
        <v>8.4386601936974927E-3</v>
      </c>
      <c r="CH13" s="24">
        <f t="shared" si="7"/>
        <v>1.2851021824176913E-2</v>
      </c>
      <c r="CI13" s="24">
        <f t="shared" si="8"/>
        <v>7.4520567133078792E-3</v>
      </c>
      <c r="CJ13" s="24"/>
      <c r="CK13" s="24">
        <f t="shared" si="9"/>
        <v>1.0674472211609033E-2</v>
      </c>
      <c r="CL13" s="24">
        <f t="shared" si="10"/>
        <v>1.3922187226314529E-2</v>
      </c>
      <c r="CM13" s="24">
        <f t="shared" si="11"/>
        <v>8.4813958412521973E-3</v>
      </c>
      <c r="CN13" s="24">
        <f t="shared" si="12"/>
        <v>1.1889997797166093E-2</v>
      </c>
    </row>
    <row r="14" spans="1:92" x14ac:dyDescent="0.3">
      <c r="A14" s="27" t="s">
        <v>13</v>
      </c>
      <c r="B14" s="100">
        <v>70036.547521</v>
      </c>
      <c r="C14" s="100">
        <v>522.19963830999995</v>
      </c>
      <c r="D14" s="100">
        <v>923.92971717</v>
      </c>
      <c r="E14" s="100">
        <v>11245.191795000001</v>
      </c>
      <c r="F14" s="100">
        <v>11226.980194</v>
      </c>
      <c r="G14" s="100">
        <v>338.44321284</v>
      </c>
      <c r="H14" s="100">
        <v>11608.672401</v>
      </c>
      <c r="I14" s="100">
        <v>231.94369652</v>
      </c>
      <c r="J14" s="100">
        <v>610.19619005000004</v>
      </c>
      <c r="K14" s="100"/>
      <c r="L14" s="100">
        <v>397.20505625999999</v>
      </c>
      <c r="M14" s="100">
        <v>22.634337977000001</v>
      </c>
      <c r="N14" s="100">
        <v>50.432977758</v>
      </c>
      <c r="O14" s="100">
        <v>63.315247974999998</v>
      </c>
      <c r="P14" s="27"/>
      <c r="Q14" s="27" t="s">
        <v>13</v>
      </c>
      <c r="R14" s="27">
        <v>749.09887599944398</v>
      </c>
      <c r="S14" s="27">
        <v>22.8105375755501</v>
      </c>
      <c r="T14" s="27">
        <v>231.98061487411599</v>
      </c>
      <c r="U14" s="27">
        <v>231.98061487411599</v>
      </c>
      <c r="V14" s="27">
        <v>2235.5727468610398</v>
      </c>
      <c r="W14" s="27">
        <v>612.98227474614396</v>
      </c>
      <c r="X14" s="27">
        <v>50.765989228541898</v>
      </c>
      <c r="Y14" s="27">
        <v>4229.0390956137999</v>
      </c>
      <c r="Z14" s="27">
        <v>0</v>
      </c>
      <c r="AA14" s="27">
        <v>70450.305468366394</v>
      </c>
      <c r="AB14" s="27">
        <v>1165.3131746240699</v>
      </c>
      <c r="AC14" s="27">
        <v>442.761134324887</v>
      </c>
      <c r="AD14" s="27">
        <v>702.37082120113905</v>
      </c>
      <c r="AE14" s="27">
        <v>45.8124702016</v>
      </c>
      <c r="AF14" s="27">
        <v>394.26934573618098</v>
      </c>
      <c r="AG14" s="27">
        <v>394.26934573618098</v>
      </c>
      <c r="AH14" s="27">
        <v>0</v>
      </c>
      <c r="AI14" s="27">
        <v>272.44298079930098</v>
      </c>
      <c r="AJ14" s="27">
        <v>41.022981777537801</v>
      </c>
      <c r="AK14" s="27">
        <v>170.513090128747</v>
      </c>
      <c r="AL14" s="27">
        <v>0</v>
      </c>
      <c r="AM14" s="27">
        <v>55.879687646805003</v>
      </c>
      <c r="AN14" s="27">
        <v>525.69004727778702</v>
      </c>
      <c r="AO14" s="27">
        <v>0</v>
      </c>
      <c r="AP14" s="27">
        <v>836.840795318044</v>
      </c>
      <c r="AQ14" s="27">
        <v>92.982323576778697</v>
      </c>
      <c r="AR14" s="27">
        <v>929.82311889482298</v>
      </c>
      <c r="AS14" s="27">
        <v>219.63467042064701</v>
      </c>
      <c r="AT14" s="27">
        <v>564.69362300311298</v>
      </c>
      <c r="AU14" s="27">
        <v>1.2422132775563901</v>
      </c>
      <c r="AV14" s="27">
        <v>1652.5808237696699</v>
      </c>
      <c r="AW14" s="27">
        <v>1.1292848592073199</v>
      </c>
      <c r="AX14" s="27">
        <v>33.4832981836119</v>
      </c>
      <c r="AY14" s="27">
        <v>630.14099670960104</v>
      </c>
      <c r="AZ14" s="27">
        <v>1.0163564802107601</v>
      </c>
      <c r="BA14" s="27">
        <v>0</v>
      </c>
      <c r="BB14" s="27">
        <v>109.207490163527</v>
      </c>
      <c r="BC14" s="27">
        <v>11311.4718117435</v>
      </c>
      <c r="BD14" s="27">
        <v>11293.1717149951</v>
      </c>
      <c r="BE14" s="27">
        <v>18.300096748380899</v>
      </c>
      <c r="BF14" s="27">
        <v>1.2760922699339099</v>
      </c>
      <c r="BG14" s="27">
        <v>0</v>
      </c>
      <c r="BH14" s="27">
        <v>276.674814093046</v>
      </c>
      <c r="BI14" s="27">
        <v>10.615279544855699</v>
      </c>
      <c r="BJ14" s="27">
        <v>4174.9668867320297</v>
      </c>
      <c r="BK14" s="27">
        <v>16.939274325743899</v>
      </c>
      <c r="BL14" s="27">
        <v>21.456411662891199</v>
      </c>
      <c r="BM14" s="27">
        <v>5964.8830662984901</v>
      </c>
      <c r="BN14" s="27">
        <v>173.56811754110299</v>
      </c>
      <c r="BO14" s="27">
        <v>3.8395681931469299</v>
      </c>
      <c r="BP14" s="27">
        <v>46.300682201314999</v>
      </c>
      <c r="BQ14" s="27">
        <v>0</v>
      </c>
      <c r="BR14" s="27">
        <v>340.27160713636101</v>
      </c>
      <c r="BS14" s="27">
        <v>63.9573496829248</v>
      </c>
      <c r="BT14" s="27">
        <v>0</v>
      </c>
      <c r="BU14" s="27">
        <v>0</v>
      </c>
      <c r="BV14" s="27">
        <v>1261.2864183581601</v>
      </c>
      <c r="BW14" s="27">
        <v>1425.9887064463301</v>
      </c>
      <c r="BX14" s="27">
        <v>11673.6929103766</v>
      </c>
      <c r="BY14" s="27">
        <v>336.62839989116702</v>
      </c>
      <c r="CA14" s="24">
        <f t="shared" si="0"/>
        <v>5.9077433427501694E-3</v>
      </c>
      <c r="CB14" s="24">
        <f t="shared" si="1"/>
        <v>6.6840509102670158E-3</v>
      </c>
      <c r="CC14" s="24">
        <f t="shared" si="2"/>
        <v>6.3786255764935124E-3</v>
      </c>
      <c r="CD14" s="24">
        <f t="shared" si="3"/>
        <v>5.8940761484361859E-3</v>
      </c>
      <c r="CE14" s="24">
        <f t="shared" si="4"/>
        <v>5.8957546776892706E-3</v>
      </c>
      <c r="CF14" s="24">
        <f t="shared" si="5"/>
        <v>5.4023665625269612E-3</v>
      </c>
      <c r="CG14" s="24">
        <f t="shared" si="6"/>
        <v>5.6010288800120546E-3</v>
      </c>
      <c r="CH14" s="24">
        <f t="shared" si="7"/>
        <v>1.5916946513267014E-4</v>
      </c>
      <c r="CI14" s="24">
        <f t="shared" si="8"/>
        <v>4.5658834676034644E-3</v>
      </c>
      <c r="CJ14" s="24"/>
      <c r="CK14" s="24">
        <f t="shared" si="9"/>
        <v>-7.3909193187545238E-3</v>
      </c>
      <c r="CL14" s="24">
        <f t="shared" si="10"/>
        <v>7.7846146297340327E-3</v>
      </c>
      <c r="CM14" s="24">
        <f t="shared" si="11"/>
        <v>6.6030499356955668E-3</v>
      </c>
      <c r="CN14" s="24">
        <f t="shared" si="12"/>
        <v>-0.11743711927229478</v>
      </c>
    </row>
    <row r="15" spans="1:92" x14ac:dyDescent="0.3">
      <c r="A15" s="27" t="s">
        <v>14</v>
      </c>
      <c r="B15" s="100">
        <v>83382.620378000007</v>
      </c>
      <c r="C15" s="100">
        <v>542.64826717999995</v>
      </c>
      <c r="D15" s="100">
        <v>1071.7185781999999</v>
      </c>
      <c r="E15" s="100">
        <v>13010.079712000001</v>
      </c>
      <c r="F15" s="100">
        <v>12997.239079000001</v>
      </c>
      <c r="G15" s="100">
        <v>355.22591928000003</v>
      </c>
      <c r="H15" s="100">
        <v>13709.106553</v>
      </c>
      <c r="I15" s="100">
        <v>252.63022204999999</v>
      </c>
      <c r="J15" s="100">
        <v>681.12586425999996</v>
      </c>
      <c r="K15" s="100"/>
      <c r="L15" s="100">
        <v>499.41527575999999</v>
      </c>
      <c r="M15" s="100">
        <v>22.687050982999999</v>
      </c>
      <c r="N15" s="100">
        <v>64.204232423999997</v>
      </c>
      <c r="O15" s="100">
        <v>67.988306699000006</v>
      </c>
      <c r="P15" s="27"/>
      <c r="Q15" s="27" t="s">
        <v>14</v>
      </c>
      <c r="R15" s="27">
        <v>853.91064056277696</v>
      </c>
      <c r="S15" s="27">
        <v>22.872616334741</v>
      </c>
      <c r="T15" s="27">
        <v>254.49664803403201</v>
      </c>
      <c r="U15" s="27">
        <v>254.49664803403201</v>
      </c>
      <c r="V15" s="27">
        <v>2548.3676130962799</v>
      </c>
      <c r="W15" s="27">
        <v>684.71021638374305</v>
      </c>
      <c r="X15" s="27">
        <v>64.610273555329798</v>
      </c>
      <c r="Y15" s="27">
        <v>5274.1239702864104</v>
      </c>
      <c r="Z15" s="27">
        <v>0</v>
      </c>
      <c r="AA15" s="27">
        <v>83862.465883364406</v>
      </c>
      <c r="AB15" s="27">
        <v>1521.8183914856199</v>
      </c>
      <c r="AC15" s="27">
        <v>566.196538352571</v>
      </c>
      <c r="AD15" s="27">
        <v>800.64460474391399</v>
      </c>
      <c r="AE15" s="27">
        <v>246.73515750477799</v>
      </c>
      <c r="AF15" s="27">
        <v>502.92076927620701</v>
      </c>
      <c r="AG15" s="27">
        <v>502.92076927620701</v>
      </c>
      <c r="AH15" s="27">
        <v>0</v>
      </c>
      <c r="AI15" s="27">
        <v>310.56802536357202</v>
      </c>
      <c r="AJ15" s="27">
        <v>46.762796133014703</v>
      </c>
      <c r="AK15" s="27">
        <v>194.37073506993599</v>
      </c>
      <c r="AL15" s="27">
        <v>0</v>
      </c>
      <c r="AM15" s="27">
        <v>68.477231748045895</v>
      </c>
      <c r="AN15" s="27">
        <v>546.32833670419996</v>
      </c>
      <c r="AO15" s="27">
        <v>0</v>
      </c>
      <c r="AP15" s="27">
        <v>970.585635035412</v>
      </c>
      <c r="AQ15" s="27">
        <v>107.842885746126</v>
      </c>
      <c r="AR15" s="27">
        <v>1078.4285207815301</v>
      </c>
      <c r="AS15" s="27">
        <v>250.365308834714</v>
      </c>
      <c r="AT15" s="27">
        <v>662.26813682903105</v>
      </c>
      <c r="AU15" s="27">
        <v>1.4379151309821001</v>
      </c>
      <c r="AV15" s="27">
        <v>1900.5085099937801</v>
      </c>
      <c r="AW15" s="27">
        <v>1.3071954896741</v>
      </c>
      <c r="AX15" s="27">
        <v>38.758347267646599</v>
      </c>
      <c r="AY15" s="27">
        <v>729.41506791889105</v>
      </c>
      <c r="AZ15" s="27">
        <v>1.1764761101649599</v>
      </c>
      <c r="BA15" s="27">
        <v>0</v>
      </c>
      <c r="BB15" s="27">
        <v>126.412340946995</v>
      </c>
      <c r="BC15" s="27">
        <v>13085.2308264482</v>
      </c>
      <c r="BD15" s="27">
        <v>13072.328480979901</v>
      </c>
      <c r="BE15" s="27">
        <v>12.9023454683223</v>
      </c>
      <c r="BF15" s="27">
        <v>1.47713108120173</v>
      </c>
      <c r="BG15" s="27">
        <v>0</v>
      </c>
      <c r="BH15" s="27">
        <v>320.26290431389401</v>
      </c>
      <c r="BI15" s="27">
        <v>12.2876399626316</v>
      </c>
      <c r="BJ15" s="27">
        <v>4832.7024450360104</v>
      </c>
      <c r="BK15" s="27">
        <v>19.607937129141199</v>
      </c>
      <c r="BL15" s="27">
        <v>24.836717446827201</v>
      </c>
      <c r="BM15" s="27">
        <v>6904.6068740113597</v>
      </c>
      <c r="BN15" s="27">
        <v>214.038967529997</v>
      </c>
      <c r="BO15" s="27">
        <v>4.4444646003847001</v>
      </c>
      <c r="BP15" s="27">
        <v>53.595024534135703</v>
      </c>
      <c r="BQ15" s="27">
        <v>0</v>
      </c>
      <c r="BR15" s="27">
        <v>357.09997033548802</v>
      </c>
      <c r="BS15" s="27">
        <v>72.906073655547999</v>
      </c>
      <c r="BT15" s="27">
        <v>0</v>
      </c>
      <c r="BU15" s="27">
        <v>0</v>
      </c>
      <c r="BV15" s="27">
        <v>1438.2990831234499</v>
      </c>
      <c r="BW15" s="27">
        <v>1628.1142920535699</v>
      </c>
      <c r="BX15" s="27">
        <v>13784.105258133601</v>
      </c>
      <c r="BY15" s="27">
        <v>384.195068115043</v>
      </c>
      <c r="CA15" s="24">
        <f t="shared" si="0"/>
        <v>5.7547424533926448E-3</v>
      </c>
      <c r="CB15" s="24">
        <f t="shared" si="1"/>
        <v>6.7816848348643205E-3</v>
      </c>
      <c r="CC15" s="24">
        <f t="shared" si="2"/>
        <v>6.2609184146082825E-3</v>
      </c>
      <c r="CD15" s="24">
        <f t="shared" si="3"/>
        <v>5.7763761723060546E-3</v>
      </c>
      <c r="CE15" s="24">
        <f t="shared" si="4"/>
        <v>5.7773348265343369E-3</v>
      </c>
      <c r="CF15" s="24">
        <f t="shared" si="5"/>
        <v>5.2756596683217003E-3</v>
      </c>
      <c r="CG15" s="24">
        <f t="shared" si="6"/>
        <v>5.4707215852216823E-3</v>
      </c>
      <c r="CH15" s="24">
        <f t="shared" si="7"/>
        <v>7.3879758679965902E-3</v>
      </c>
      <c r="CI15" s="24">
        <f t="shared" si="8"/>
        <v>5.2623932107427147E-3</v>
      </c>
      <c r="CJ15" s="24"/>
      <c r="CK15" s="24">
        <f t="shared" si="9"/>
        <v>7.0191956200627553E-3</v>
      </c>
      <c r="CL15" s="24">
        <f t="shared" si="10"/>
        <v>8.1793509381210532E-3</v>
      </c>
      <c r="CM15" s="24">
        <f t="shared" si="11"/>
        <v>6.3242112863889548E-3</v>
      </c>
      <c r="CN15" s="24">
        <f t="shared" si="12"/>
        <v>7.1913108707130141E-3</v>
      </c>
    </row>
    <row r="16" spans="1:92" x14ac:dyDescent="0.3">
      <c r="A16" s="27" t="s">
        <v>15</v>
      </c>
      <c r="B16" s="100">
        <v>41014.252186999998</v>
      </c>
      <c r="C16" s="100">
        <v>281.55180832000002</v>
      </c>
      <c r="D16" s="100">
        <v>601.26058936000004</v>
      </c>
      <c r="E16" s="100">
        <v>6088.7522392000001</v>
      </c>
      <c r="F16" s="100">
        <v>6081.5112326999997</v>
      </c>
      <c r="G16" s="100">
        <v>163.03887986999999</v>
      </c>
      <c r="H16" s="100">
        <v>6467.7451952000001</v>
      </c>
      <c r="I16" s="100">
        <v>131.89359632</v>
      </c>
      <c r="J16" s="100">
        <v>348.89618508000001</v>
      </c>
      <c r="K16" s="100"/>
      <c r="L16" s="100">
        <v>286.01205764999997</v>
      </c>
      <c r="M16" s="100">
        <v>12.103981143</v>
      </c>
      <c r="N16" s="100">
        <v>39.642799279000002</v>
      </c>
      <c r="O16" s="100">
        <v>36.793293724000002</v>
      </c>
      <c r="P16" s="27"/>
      <c r="Q16" s="27" t="s">
        <v>15</v>
      </c>
      <c r="R16" s="27">
        <v>387.83174741845897</v>
      </c>
      <c r="S16" s="27">
        <v>12.164564218607699</v>
      </c>
      <c r="T16" s="27">
        <v>132.54464992807399</v>
      </c>
      <c r="U16" s="27">
        <v>132.54464992807399</v>
      </c>
      <c r="V16" s="27">
        <v>1157.4251699039601</v>
      </c>
      <c r="W16" s="27">
        <v>350.55139178199499</v>
      </c>
      <c r="X16" s="27">
        <v>39.835755025275702</v>
      </c>
      <c r="Y16" s="27">
        <v>2514.6876379793598</v>
      </c>
      <c r="Z16" s="27">
        <v>0</v>
      </c>
      <c r="AA16" s="27">
        <v>41210.203005384697</v>
      </c>
      <c r="AB16" s="27">
        <v>742.07778150844797</v>
      </c>
      <c r="AC16" s="27">
        <v>273.33216870602303</v>
      </c>
      <c r="AD16" s="27">
        <v>363.63907235603301</v>
      </c>
      <c r="AE16" s="27">
        <v>163.23420987324201</v>
      </c>
      <c r="AF16" s="27">
        <v>287.41716775632199</v>
      </c>
      <c r="AG16" s="27">
        <v>287.41716775632199</v>
      </c>
      <c r="AH16" s="27">
        <v>0</v>
      </c>
      <c r="AI16" s="27">
        <v>141.056085236423</v>
      </c>
      <c r="AJ16" s="27">
        <v>21.238864723040301</v>
      </c>
      <c r="AK16" s="27">
        <v>88.279900441343202</v>
      </c>
      <c r="AL16" s="27">
        <v>0</v>
      </c>
      <c r="AM16" s="27">
        <v>36.974381493990499</v>
      </c>
      <c r="AN16" s="27">
        <v>282.92652152967599</v>
      </c>
      <c r="AO16" s="27">
        <v>0</v>
      </c>
      <c r="AP16" s="27">
        <v>543.75587541107905</v>
      </c>
      <c r="AQ16" s="27">
        <v>60.417331149809499</v>
      </c>
      <c r="AR16" s="27">
        <v>604.17320656088805</v>
      </c>
      <c r="AS16" s="27">
        <v>113.71168480961001</v>
      </c>
      <c r="AT16" s="27">
        <v>305.67468722759901</v>
      </c>
      <c r="AU16" s="27">
        <v>0.67215358256584901</v>
      </c>
      <c r="AV16" s="27">
        <v>867.57289079478801</v>
      </c>
      <c r="AW16" s="27">
        <v>0.61104863682710797</v>
      </c>
      <c r="AX16" s="27">
        <v>18.117595527593501</v>
      </c>
      <c r="AY16" s="27">
        <v>340.96513186615698</v>
      </c>
      <c r="AZ16" s="27">
        <v>0.54994385015184299</v>
      </c>
      <c r="BA16" s="27">
        <v>0</v>
      </c>
      <c r="BB16" s="27">
        <v>59.091456336910298</v>
      </c>
      <c r="BC16" s="27">
        <v>6117.9357371649303</v>
      </c>
      <c r="BD16" s="27">
        <v>6110.6608294163798</v>
      </c>
      <c r="BE16" s="27">
        <v>7.2749077485518399</v>
      </c>
      <c r="BF16" s="27">
        <v>0.69048506555994604</v>
      </c>
      <c r="BG16" s="27">
        <v>0</v>
      </c>
      <c r="BH16" s="27">
        <v>149.70692436603301</v>
      </c>
      <c r="BI16" s="27">
        <v>5.7438571859102598</v>
      </c>
      <c r="BJ16" s="27">
        <v>2259.0470064209599</v>
      </c>
      <c r="BK16" s="27">
        <v>9.1657289443718692</v>
      </c>
      <c r="BL16" s="27">
        <v>11.609926630290399</v>
      </c>
      <c r="BM16" s="27">
        <v>3227.5590073909898</v>
      </c>
      <c r="BN16" s="27">
        <v>101.47085352545901</v>
      </c>
      <c r="BO16" s="27">
        <v>2.0775658806086899</v>
      </c>
      <c r="BP16" s="27">
        <v>25.052997731443899</v>
      </c>
      <c r="BQ16" s="27">
        <v>0</v>
      </c>
      <c r="BR16" s="27">
        <v>163.80797333994701</v>
      </c>
      <c r="BS16" s="27">
        <v>33.1126935124068</v>
      </c>
      <c r="BT16" s="27">
        <v>0</v>
      </c>
      <c r="BU16" s="27">
        <v>0</v>
      </c>
      <c r="BV16" s="27">
        <v>653.39212316280998</v>
      </c>
      <c r="BW16" s="27">
        <v>740.14715896385803</v>
      </c>
      <c r="BX16" s="27">
        <v>6498.3864146783699</v>
      </c>
      <c r="BY16" s="27">
        <v>174.617663365813</v>
      </c>
      <c r="CA16" s="24">
        <f t="shared" si="0"/>
        <v>4.7776274815711107E-3</v>
      </c>
      <c r="CB16" s="24">
        <f t="shared" si="1"/>
        <v>4.8826296583878897E-3</v>
      </c>
      <c r="CC16" s="24">
        <f t="shared" si="2"/>
        <v>4.8441844558418266E-3</v>
      </c>
      <c r="CD16" s="24">
        <f t="shared" si="3"/>
        <v>4.7930178168597353E-3</v>
      </c>
      <c r="CE16" s="24">
        <f t="shared" si="4"/>
        <v>4.7931501893220332E-3</v>
      </c>
      <c r="CF16" s="24">
        <f t="shared" si="5"/>
        <v>4.7172396581739552E-3</v>
      </c>
      <c r="CG16" s="24">
        <f t="shared" si="6"/>
        <v>4.7375427685540173E-3</v>
      </c>
      <c r="CH16" s="24">
        <f t="shared" si="7"/>
        <v>4.9362033202461847E-3</v>
      </c>
      <c r="CI16" s="24">
        <f t="shared" si="8"/>
        <v>4.7441238189963432E-3</v>
      </c>
      <c r="CJ16" s="24"/>
      <c r="CK16" s="24">
        <f t="shared" si="9"/>
        <v>4.9127652794326631E-3</v>
      </c>
      <c r="CL16" s="24">
        <f t="shared" si="10"/>
        <v>5.0052189351547007E-3</v>
      </c>
      <c r="CM16" s="24">
        <f t="shared" si="11"/>
        <v>4.8673592628438542E-3</v>
      </c>
      <c r="CN16" s="24">
        <f t="shared" si="12"/>
        <v>4.9217602356805461E-3</v>
      </c>
    </row>
    <row r="17" spans="1:92" x14ac:dyDescent="0.3">
      <c r="A17" s="27" t="s">
        <v>16</v>
      </c>
      <c r="B17" s="100">
        <v>27409.361161000001</v>
      </c>
      <c r="C17" s="100">
        <v>188.19882036999999</v>
      </c>
      <c r="D17" s="100">
        <v>377.66275622000001</v>
      </c>
      <c r="E17" s="100">
        <v>4045.3630578000002</v>
      </c>
      <c r="F17" s="100">
        <v>4043.7420643999999</v>
      </c>
      <c r="G17" s="100">
        <v>106.8079377</v>
      </c>
      <c r="H17" s="100">
        <v>4336.1963079999996</v>
      </c>
      <c r="I17" s="100">
        <v>88.605056775999998</v>
      </c>
      <c r="J17" s="100">
        <v>227.86049933000001</v>
      </c>
      <c r="K17" s="100"/>
      <c r="L17" s="100">
        <v>193.35981169999999</v>
      </c>
      <c r="M17" s="100">
        <v>8.1876263126000008</v>
      </c>
      <c r="N17" s="100">
        <v>26.928551771999999</v>
      </c>
      <c r="O17" s="100">
        <v>24.383902842000001</v>
      </c>
      <c r="P17" s="27"/>
      <c r="Q17" s="27" t="s">
        <v>16</v>
      </c>
      <c r="R17" s="27">
        <v>260.303329097855</v>
      </c>
      <c r="S17" s="27">
        <v>8.2296084118261295</v>
      </c>
      <c r="T17" s="27">
        <v>89.054304591767206</v>
      </c>
      <c r="U17" s="27">
        <v>89.054304591767206</v>
      </c>
      <c r="V17" s="27">
        <v>776.83577170954402</v>
      </c>
      <c r="W17" s="27">
        <v>228.98465955149501</v>
      </c>
      <c r="X17" s="27">
        <v>27.0661745278382</v>
      </c>
      <c r="Y17" s="27">
        <v>1688.80302689887</v>
      </c>
      <c r="Z17" s="27">
        <v>0</v>
      </c>
      <c r="AA17" s="27">
        <v>27544.878304065001</v>
      </c>
      <c r="AB17" s="27">
        <v>498.49387840291502</v>
      </c>
      <c r="AC17" s="27">
        <v>183.59030752263601</v>
      </c>
      <c r="AD17" s="27">
        <v>244.06568560952499</v>
      </c>
      <c r="AE17" s="27">
        <v>109.9905119177</v>
      </c>
      <c r="AF17" s="27">
        <v>194.346484960666</v>
      </c>
      <c r="AG17" s="27">
        <v>194.346484960666</v>
      </c>
      <c r="AH17" s="27">
        <v>0</v>
      </c>
      <c r="AI17" s="27">
        <v>94.673424555306198</v>
      </c>
      <c r="AJ17" s="27">
        <v>14.255010899677</v>
      </c>
      <c r="AK17" s="27">
        <v>59.251310996309101</v>
      </c>
      <c r="AL17" s="27">
        <v>0</v>
      </c>
      <c r="AM17" s="27">
        <v>24.507783309869101</v>
      </c>
      <c r="AN17" s="27">
        <v>189.14575087740599</v>
      </c>
      <c r="AO17" s="27">
        <v>0</v>
      </c>
      <c r="AP17" s="27">
        <v>341.61542829649898</v>
      </c>
      <c r="AQ17" s="27">
        <v>37.957273847299</v>
      </c>
      <c r="AR17" s="27">
        <v>379.57270214379798</v>
      </c>
      <c r="AS17" s="27">
        <v>76.320510335375701</v>
      </c>
      <c r="AT17" s="27">
        <v>205.20262994052399</v>
      </c>
      <c r="AU17" s="27">
        <v>0.44699553455458302</v>
      </c>
      <c r="AV17" s="27">
        <v>582.33094369532796</v>
      </c>
      <c r="AW17" s="27">
        <v>0.40635944939510599</v>
      </c>
      <c r="AX17" s="27">
        <v>12.0485557626724</v>
      </c>
      <c r="AY17" s="27">
        <v>226.748541243517</v>
      </c>
      <c r="AZ17" s="27">
        <v>0.36572353468983698</v>
      </c>
      <c r="BA17" s="27">
        <v>0</v>
      </c>
      <c r="BB17" s="27">
        <v>39.296993539256</v>
      </c>
      <c r="BC17" s="27">
        <v>4065.33917933569</v>
      </c>
      <c r="BD17" s="27">
        <v>4063.7100772441099</v>
      </c>
      <c r="BE17" s="27">
        <v>1.6291020915866099</v>
      </c>
      <c r="BF17" s="27">
        <v>0.45918610576883401</v>
      </c>
      <c r="BG17" s="27">
        <v>0</v>
      </c>
      <c r="BH17" s="27">
        <v>99.558058902869803</v>
      </c>
      <c r="BI17" s="27">
        <v>3.8197782059006702</v>
      </c>
      <c r="BJ17" s="27">
        <v>1502.3109148153901</v>
      </c>
      <c r="BK17" s="27">
        <v>6.09539281471144</v>
      </c>
      <c r="BL17" s="27">
        <v>7.7208294606303998</v>
      </c>
      <c r="BM17" s="27">
        <v>2146.39039131356</v>
      </c>
      <c r="BN17" s="27">
        <v>68.140707960536204</v>
      </c>
      <c r="BO17" s="27">
        <v>1.38162223461366</v>
      </c>
      <c r="BP17" s="27">
        <v>16.660734326570601</v>
      </c>
      <c r="BQ17" s="27">
        <v>0</v>
      </c>
      <c r="BR17" s="27">
        <v>107.32556628773099</v>
      </c>
      <c r="BS17" s="27">
        <v>22.2244386549119</v>
      </c>
      <c r="BT17" s="27">
        <v>0</v>
      </c>
      <c r="BU17" s="27">
        <v>0</v>
      </c>
      <c r="BV17" s="27">
        <v>438.54194380230598</v>
      </c>
      <c r="BW17" s="27">
        <v>496.77457759946202</v>
      </c>
      <c r="BX17" s="27">
        <v>4357.4684597611304</v>
      </c>
      <c r="BY17" s="27">
        <v>117.20015134822999</v>
      </c>
      <c r="CA17" s="24">
        <f t="shared" si="0"/>
        <v>4.9441919594180178E-3</v>
      </c>
      <c r="CB17" s="24">
        <f t="shared" si="1"/>
        <v>5.0315432665535504E-3</v>
      </c>
      <c r="CC17" s="24">
        <f t="shared" si="2"/>
        <v>5.0572789938687409E-3</v>
      </c>
      <c r="CD17" s="24">
        <f t="shared" si="3"/>
        <v>4.9380293561471994E-3</v>
      </c>
      <c r="CE17" s="24">
        <f t="shared" si="4"/>
        <v>4.9380035932318636E-3</v>
      </c>
      <c r="CF17" s="24">
        <f t="shared" si="5"/>
        <v>4.8463494275575413E-3</v>
      </c>
      <c r="CG17" s="24">
        <f t="shared" si="6"/>
        <v>4.9057169579442327E-3</v>
      </c>
      <c r="CH17" s="24">
        <f t="shared" si="7"/>
        <v>5.0702277286830168E-3</v>
      </c>
      <c r="CI17" s="24">
        <f t="shared" si="8"/>
        <v>4.9335458528375004E-3</v>
      </c>
      <c r="CJ17" s="24"/>
      <c r="CK17" s="24">
        <f t="shared" si="9"/>
        <v>5.1027835204806903E-3</v>
      </c>
      <c r="CL17" s="24">
        <f t="shared" si="10"/>
        <v>5.1275055337493894E-3</v>
      </c>
      <c r="CM17" s="24">
        <f t="shared" si="11"/>
        <v>5.1106630985369161E-3</v>
      </c>
      <c r="CN17" s="24">
        <f t="shared" si="12"/>
        <v>5.08042000789644E-3</v>
      </c>
    </row>
    <row r="18" spans="1:92" x14ac:dyDescent="0.3">
      <c r="A18" s="27" t="s">
        <v>17</v>
      </c>
      <c r="B18" s="100">
        <v>31931.744716000001</v>
      </c>
      <c r="C18" s="100">
        <v>220.96424198</v>
      </c>
      <c r="D18" s="100">
        <v>479.88006602000002</v>
      </c>
      <c r="E18" s="100">
        <v>4582.2433708999997</v>
      </c>
      <c r="F18" s="100">
        <v>4580.5804125000004</v>
      </c>
      <c r="G18" s="100">
        <v>100.43201304999999</v>
      </c>
      <c r="H18" s="100">
        <v>5146.5409387999998</v>
      </c>
      <c r="I18" s="100">
        <v>108.3151182</v>
      </c>
      <c r="J18" s="100">
        <v>248.64827975</v>
      </c>
      <c r="K18" s="100"/>
      <c r="L18" s="100">
        <v>254.15940929000001</v>
      </c>
      <c r="M18" s="100">
        <v>10.448314139000001</v>
      </c>
      <c r="N18" s="100">
        <v>36.5620373</v>
      </c>
      <c r="O18" s="100">
        <v>30.946997407000001</v>
      </c>
      <c r="P18" s="27"/>
      <c r="Q18" s="27" t="s">
        <v>17</v>
      </c>
      <c r="R18" s="27">
        <v>303.72845164392498</v>
      </c>
      <c r="S18" s="27">
        <v>10.489772297861</v>
      </c>
      <c r="T18" s="27">
        <v>108.74392925698599</v>
      </c>
      <c r="U18" s="27">
        <v>108.74392925698599</v>
      </c>
      <c r="V18" s="27">
        <v>906.43172225255</v>
      </c>
      <c r="W18" s="27">
        <v>249.61870387500201</v>
      </c>
      <c r="X18" s="27">
        <v>36.702173733818398</v>
      </c>
      <c r="Y18" s="27">
        <v>2036.34211632751</v>
      </c>
      <c r="Z18" s="27">
        <v>0</v>
      </c>
      <c r="AA18" s="27">
        <v>32057.2602431874</v>
      </c>
      <c r="AB18" s="27">
        <v>609.73452280108097</v>
      </c>
      <c r="AC18" s="27">
        <v>223.142060594257</v>
      </c>
      <c r="AD18" s="27">
        <v>284.782092756434</v>
      </c>
      <c r="AE18" s="27">
        <v>156.571936131228</v>
      </c>
      <c r="AF18" s="27">
        <v>255.147609278369</v>
      </c>
      <c r="AG18" s="27">
        <v>255.147609278369</v>
      </c>
      <c r="AH18" s="27">
        <v>0</v>
      </c>
      <c r="AI18" s="27">
        <v>110.468170954504</v>
      </c>
      <c r="AJ18" s="27">
        <v>16.6331074079323</v>
      </c>
      <c r="AK18" s="27">
        <v>69.135946779034001</v>
      </c>
      <c r="AL18" s="27">
        <v>0</v>
      </c>
      <c r="AM18" s="27">
        <v>31.068520177478302</v>
      </c>
      <c r="AN18" s="27">
        <v>221.836423690206</v>
      </c>
      <c r="AO18" s="27">
        <v>0</v>
      </c>
      <c r="AP18" s="27">
        <v>433.56788142660997</v>
      </c>
      <c r="AQ18" s="27">
        <v>48.174220183689101</v>
      </c>
      <c r="AR18" s="27">
        <v>481.74210161029998</v>
      </c>
      <c r="AS18" s="27">
        <v>89.052720627373802</v>
      </c>
      <c r="AT18" s="27">
        <v>242.130169510325</v>
      </c>
      <c r="AU18" s="27">
        <v>0.50586058439017401</v>
      </c>
      <c r="AV18" s="27">
        <v>681.90285160048904</v>
      </c>
      <c r="AW18" s="27">
        <v>0.45987328646306902</v>
      </c>
      <c r="AX18" s="27">
        <v>13.635243221944799</v>
      </c>
      <c r="AY18" s="27">
        <v>256.60928376240798</v>
      </c>
      <c r="AZ18" s="27">
        <v>0.41388592647585598</v>
      </c>
      <c r="BA18" s="27">
        <v>0</v>
      </c>
      <c r="BB18" s="27">
        <v>44.472046212404301</v>
      </c>
      <c r="BC18" s="27">
        <v>4600.5334418921302</v>
      </c>
      <c r="BD18" s="27">
        <v>4598.8640133471599</v>
      </c>
      <c r="BE18" s="27">
        <v>1.66942854496822</v>
      </c>
      <c r="BF18" s="27">
        <v>0.51965680022266703</v>
      </c>
      <c r="BG18" s="27">
        <v>0</v>
      </c>
      <c r="BH18" s="27">
        <v>112.668951698716</v>
      </c>
      <c r="BI18" s="27">
        <v>4.3228090178960201</v>
      </c>
      <c r="BJ18" s="27">
        <v>1700.15165320193</v>
      </c>
      <c r="BK18" s="27">
        <v>6.89809901552605</v>
      </c>
      <c r="BL18" s="27">
        <v>8.7375925813367701</v>
      </c>
      <c r="BM18" s="27">
        <v>2429.05068274938</v>
      </c>
      <c r="BN18" s="27">
        <v>81.8575323456609</v>
      </c>
      <c r="BO18" s="27">
        <v>1.56356930207179</v>
      </c>
      <c r="BP18" s="27">
        <v>18.8548059859896</v>
      </c>
      <c r="BQ18" s="27">
        <v>0</v>
      </c>
      <c r="BR18" s="27">
        <v>100.83350094897899</v>
      </c>
      <c r="BS18" s="27">
        <v>25.932038711881599</v>
      </c>
      <c r="BT18" s="27">
        <v>0</v>
      </c>
      <c r="BU18" s="27">
        <v>0</v>
      </c>
      <c r="BV18" s="27">
        <v>511.77987333187002</v>
      </c>
      <c r="BW18" s="27">
        <v>580.02735846256701</v>
      </c>
      <c r="BX18" s="27">
        <v>5166.7895146965502</v>
      </c>
      <c r="BY18" s="27">
        <v>136.81986826529101</v>
      </c>
      <c r="CA18" s="24">
        <f t="shared" si="0"/>
        <v>3.9307444144919277E-3</v>
      </c>
      <c r="CB18" s="24">
        <f t="shared" si="1"/>
        <v>3.9471622303709685E-3</v>
      </c>
      <c r="CC18" s="24">
        <f t="shared" si="2"/>
        <v>3.880210332017341E-3</v>
      </c>
      <c r="CD18" s="24">
        <f t="shared" si="3"/>
        <v>3.9915101647117748E-3</v>
      </c>
      <c r="CE18" s="24">
        <f t="shared" si="4"/>
        <v>3.9915467474962709E-3</v>
      </c>
      <c r="CF18" s="24">
        <f t="shared" si="5"/>
        <v>3.9976087980942761E-3</v>
      </c>
      <c r="CG18" s="24">
        <f t="shared" si="6"/>
        <v>3.9344049017264165E-3</v>
      </c>
      <c r="CH18" s="24">
        <f t="shared" si="7"/>
        <v>3.9589215624933182E-3</v>
      </c>
      <c r="CI18" s="24">
        <f t="shared" si="8"/>
        <v>3.9027984668854794E-3</v>
      </c>
      <c r="CJ18" s="24"/>
      <c r="CK18" s="24">
        <f t="shared" si="9"/>
        <v>3.8881109738551438E-3</v>
      </c>
      <c r="CL18" s="24">
        <f t="shared" si="10"/>
        <v>3.96792806087733E-3</v>
      </c>
      <c r="CM18" s="24">
        <f t="shared" si="11"/>
        <v>3.8328398570502561E-3</v>
      </c>
      <c r="CN18" s="24">
        <f t="shared" si="12"/>
        <v>3.9268032655992912E-3</v>
      </c>
    </row>
    <row r="19" spans="1:92" x14ac:dyDescent="0.3">
      <c r="A19" s="27" t="s">
        <v>18</v>
      </c>
      <c r="B19" s="100">
        <v>6874.8315210999999</v>
      </c>
      <c r="C19" s="100">
        <v>58.070819976000003</v>
      </c>
      <c r="D19" s="100">
        <v>118.38051014</v>
      </c>
      <c r="E19" s="100">
        <v>1008.8017604</v>
      </c>
      <c r="F19" s="100">
        <v>1006.8145819</v>
      </c>
      <c r="G19" s="100">
        <v>17.373020773</v>
      </c>
      <c r="H19" s="100">
        <v>1237.4476256999999</v>
      </c>
      <c r="I19" s="100">
        <v>28.346519005000001</v>
      </c>
      <c r="J19" s="100">
        <v>51.903819255999998</v>
      </c>
      <c r="K19" s="100"/>
      <c r="L19" s="100">
        <v>59.853559472999997</v>
      </c>
      <c r="M19" s="100">
        <v>3.2957025519999998</v>
      </c>
      <c r="N19" s="100">
        <v>9.2333478265999993</v>
      </c>
      <c r="O19" s="100">
        <v>7.8893223979</v>
      </c>
      <c r="P19" s="27"/>
      <c r="Q19" s="27" t="s">
        <v>18</v>
      </c>
      <c r="R19" s="27">
        <v>78.387835483479805</v>
      </c>
      <c r="S19" s="27">
        <v>3.3109645355145099</v>
      </c>
      <c r="T19" s="27">
        <v>28.2845202091533</v>
      </c>
      <c r="U19" s="27">
        <v>28.2845202091533</v>
      </c>
      <c r="V19" s="27">
        <v>233.93661172561801</v>
      </c>
      <c r="W19" s="27">
        <v>52.075582454750098</v>
      </c>
      <c r="X19" s="27">
        <v>9.2749546623901509</v>
      </c>
      <c r="Y19" s="27">
        <v>452.91824969805998</v>
      </c>
      <c r="Z19" s="27">
        <v>0</v>
      </c>
      <c r="AA19" s="27">
        <v>6905.9572789126796</v>
      </c>
      <c r="AB19" s="27">
        <v>126.37075020454201</v>
      </c>
      <c r="AC19" s="27">
        <v>47.739444154438203</v>
      </c>
      <c r="AD19" s="27">
        <v>73.498032882228699</v>
      </c>
      <c r="AE19" s="27">
        <v>9.2472329144112901</v>
      </c>
      <c r="AF19" s="27">
        <v>59.448572351215603</v>
      </c>
      <c r="AG19" s="27">
        <v>59.448572351215603</v>
      </c>
      <c r="AH19" s="27">
        <v>0</v>
      </c>
      <c r="AI19" s="27">
        <v>28.509320584024302</v>
      </c>
      <c r="AJ19" s="27">
        <v>4.2927593336952796</v>
      </c>
      <c r="AK19" s="27">
        <v>17.842969005203901</v>
      </c>
      <c r="AL19" s="27">
        <v>0</v>
      </c>
      <c r="AM19" s="27">
        <v>7.0075400815894602</v>
      </c>
      <c r="AN19" s="27">
        <v>58.3374089719076</v>
      </c>
      <c r="AO19" s="27">
        <v>0</v>
      </c>
      <c r="AP19" s="27">
        <v>107.024361222888</v>
      </c>
      <c r="AQ19" s="27">
        <v>11.8915928374591</v>
      </c>
      <c r="AR19" s="27">
        <v>118.915954060347</v>
      </c>
      <c r="AS19" s="27">
        <v>22.983185362546902</v>
      </c>
      <c r="AT19" s="27">
        <v>59.516164362036399</v>
      </c>
      <c r="AU19" s="27">
        <v>0.11125186914907099</v>
      </c>
      <c r="AV19" s="27">
        <v>173.31312800465699</v>
      </c>
      <c r="AW19" s="27">
        <v>0.101138078562806</v>
      </c>
      <c r="AX19" s="27">
        <v>2.9987445952148599</v>
      </c>
      <c r="AY19" s="27">
        <v>56.435029671125498</v>
      </c>
      <c r="AZ19" s="27">
        <v>9.1024241071887196E-2</v>
      </c>
      <c r="BA19" s="27">
        <v>0</v>
      </c>
      <c r="BB19" s="27">
        <v>9.7805567743183399</v>
      </c>
      <c r="BC19" s="27">
        <v>1013.40503810335</v>
      </c>
      <c r="BD19" s="27">
        <v>1011.40941469327</v>
      </c>
      <c r="BE19" s="27">
        <v>1.99562341007622</v>
      </c>
      <c r="BF19" s="27">
        <v>0.114286006559962</v>
      </c>
      <c r="BG19" s="27">
        <v>0</v>
      </c>
      <c r="BH19" s="27">
        <v>24.7788225247992</v>
      </c>
      <c r="BI19" s="27">
        <v>0.95069804131902402</v>
      </c>
      <c r="BJ19" s="27">
        <v>373.90742529043098</v>
      </c>
      <c r="BK19" s="27">
        <v>1.51707140528558</v>
      </c>
      <c r="BL19" s="27">
        <v>1.92162340537156</v>
      </c>
      <c r="BM19" s="27">
        <v>534.21121202698396</v>
      </c>
      <c r="BN19" s="27">
        <v>18.533214723034401</v>
      </c>
      <c r="BO19" s="27">
        <v>0.34386932666324899</v>
      </c>
      <c r="BP19" s="27">
        <v>4.14666143642145</v>
      </c>
      <c r="BQ19" s="27">
        <v>0</v>
      </c>
      <c r="BR19" s="27">
        <v>17.451851112310699</v>
      </c>
      <c r="BS19" s="27">
        <v>6.6926738296284096</v>
      </c>
      <c r="BT19" s="27">
        <v>0</v>
      </c>
      <c r="BU19" s="27">
        <v>0</v>
      </c>
      <c r="BV19" s="27">
        <v>131.99683703259601</v>
      </c>
      <c r="BW19" s="27">
        <v>149.27916191056599</v>
      </c>
      <c r="BX19" s="27">
        <v>1242.9972822933501</v>
      </c>
      <c r="BY19" s="27">
        <v>35.236425750399498</v>
      </c>
      <c r="CA19" s="24">
        <f t="shared" si="0"/>
        <v>4.5274939054360201E-3</v>
      </c>
      <c r="CB19" s="24">
        <f t="shared" si="1"/>
        <v>4.5907565282834826E-3</v>
      </c>
      <c r="CC19" s="24">
        <f t="shared" si="2"/>
        <v>4.5230749530794897E-3</v>
      </c>
      <c r="CD19" s="24">
        <f t="shared" si="3"/>
        <v>4.5631142649123508E-3</v>
      </c>
      <c r="CE19" s="24">
        <f t="shared" si="4"/>
        <v>4.5637328619128033E-3</v>
      </c>
      <c r="CF19" s="24">
        <f t="shared" si="5"/>
        <v>4.5375148248951334E-3</v>
      </c>
      <c r="CG19" s="24">
        <f t="shared" si="6"/>
        <v>4.4847607915614466E-3</v>
      </c>
      <c r="CH19" s="24">
        <f t="shared" si="7"/>
        <v>-2.1871749344519356E-3</v>
      </c>
      <c r="CI19" s="24">
        <f t="shared" si="8"/>
        <v>3.3092593418401254E-3</v>
      </c>
      <c r="CJ19" s="24"/>
      <c r="CK19" s="24">
        <f t="shared" si="9"/>
        <v>-6.7662997046497204E-3</v>
      </c>
      <c r="CL19" s="24">
        <f t="shared" si="10"/>
        <v>4.6308740772883997E-3</v>
      </c>
      <c r="CM19" s="24">
        <f t="shared" si="11"/>
        <v>4.5061484275820329E-3</v>
      </c>
      <c r="CN19" s="24">
        <f t="shared" si="12"/>
        <v>-0.11176908127689837</v>
      </c>
    </row>
    <row r="20" spans="1:92" x14ac:dyDescent="0.3">
      <c r="A20" s="27" t="s">
        <v>19</v>
      </c>
      <c r="B20" s="100">
        <v>38839.920652000001</v>
      </c>
      <c r="C20" s="100">
        <v>266.65332720999999</v>
      </c>
      <c r="D20" s="100">
        <v>542.22425057999999</v>
      </c>
      <c r="E20" s="100">
        <v>5647.5980038999996</v>
      </c>
      <c r="F20" s="100">
        <v>5647.5980038999996</v>
      </c>
      <c r="G20" s="100">
        <v>150.34958688</v>
      </c>
      <c r="H20" s="100">
        <v>6028.3258747999998</v>
      </c>
      <c r="I20" s="100">
        <v>125.85875965</v>
      </c>
      <c r="J20" s="100">
        <v>325.39496444000002</v>
      </c>
      <c r="K20" s="100"/>
      <c r="L20" s="100">
        <v>283.67327498999998</v>
      </c>
      <c r="M20" s="100">
        <v>11.438303046</v>
      </c>
      <c r="N20" s="100">
        <v>39.858460641999997</v>
      </c>
      <c r="O20" s="100">
        <v>35.656083420999998</v>
      </c>
      <c r="P20" s="27"/>
      <c r="Q20" s="27" t="s">
        <v>19</v>
      </c>
      <c r="R20" s="27">
        <v>354.68970659755598</v>
      </c>
      <c r="S20" s="27">
        <v>11.503195855406901</v>
      </c>
      <c r="T20" s="27">
        <v>126.514904427544</v>
      </c>
      <c r="U20" s="27">
        <v>126.514904427544</v>
      </c>
      <c r="V20" s="27">
        <v>1058.5179936300201</v>
      </c>
      <c r="W20" s="27">
        <v>326.65450342654702</v>
      </c>
      <c r="X20" s="27">
        <v>40.020368471042801</v>
      </c>
      <c r="Y20" s="27">
        <v>2376.4608739986002</v>
      </c>
      <c r="Z20" s="27">
        <v>0</v>
      </c>
      <c r="AA20" s="27">
        <v>39005.941161725503</v>
      </c>
      <c r="AB20" s="27">
        <v>711.37759931908897</v>
      </c>
      <c r="AC20" s="27">
        <v>260.37189156742602</v>
      </c>
      <c r="AD20" s="27">
        <v>332.56437494867299</v>
      </c>
      <c r="AE20" s="27">
        <v>182.17727522778699</v>
      </c>
      <c r="AF20" s="27">
        <v>284.98980640944598</v>
      </c>
      <c r="AG20" s="27">
        <v>284.98980640944598</v>
      </c>
      <c r="AH20" s="27">
        <v>0</v>
      </c>
      <c r="AI20" s="27">
        <v>129.00312709577599</v>
      </c>
      <c r="AJ20" s="27">
        <v>19.423907221561901</v>
      </c>
      <c r="AK20" s="27">
        <v>80.7359866321422</v>
      </c>
      <c r="AL20" s="27">
        <v>0</v>
      </c>
      <c r="AM20" s="27">
        <v>35.832215725888098</v>
      </c>
      <c r="AN20" s="27">
        <v>267.94630917177801</v>
      </c>
      <c r="AO20" s="27">
        <v>0</v>
      </c>
      <c r="AP20" s="27">
        <v>490.11780016424399</v>
      </c>
      <c r="AQ20" s="27">
        <v>54.4575388503998</v>
      </c>
      <c r="AR20" s="27">
        <v>544.57533901464399</v>
      </c>
      <c r="AS20" s="27">
        <v>103.994490915189</v>
      </c>
      <c r="AT20" s="27">
        <v>282.692632203519</v>
      </c>
      <c r="AU20" s="27">
        <v>0.62397586335752797</v>
      </c>
      <c r="AV20" s="27">
        <v>796.25941215562398</v>
      </c>
      <c r="AW20" s="27">
        <v>0.56725085644052697</v>
      </c>
      <c r="AX20" s="27">
        <v>16.818980826402498</v>
      </c>
      <c r="AY20" s="27">
        <v>316.52589518124699</v>
      </c>
      <c r="AZ20" s="27">
        <v>0.51052564317090698</v>
      </c>
      <c r="BA20" s="27">
        <v>0</v>
      </c>
      <c r="BB20" s="27">
        <v>54.855984192860298</v>
      </c>
      <c r="BC20" s="27">
        <v>5672.66919959192</v>
      </c>
      <c r="BD20" s="27">
        <v>5672.66919959192</v>
      </c>
      <c r="BE20" s="27">
        <v>0</v>
      </c>
      <c r="BF20" s="27">
        <v>0.64099303824468001</v>
      </c>
      <c r="BG20" s="27">
        <v>0</v>
      </c>
      <c r="BH20" s="27">
        <v>138.97641727982699</v>
      </c>
      <c r="BI20" s="27">
        <v>5.3321560684975999</v>
      </c>
      <c r="BJ20" s="27">
        <v>2097.12611099169</v>
      </c>
      <c r="BK20" s="27">
        <v>8.5087636347602693</v>
      </c>
      <c r="BL20" s="27">
        <v>10.7777642300082</v>
      </c>
      <c r="BM20" s="27">
        <v>2996.2184448596399</v>
      </c>
      <c r="BN20" s="27">
        <v>95.536702574043403</v>
      </c>
      <c r="BO20" s="27">
        <v>1.9286523531583899</v>
      </c>
      <c r="BP20" s="27">
        <v>23.257284572606402</v>
      </c>
      <c r="BQ20" s="27">
        <v>0</v>
      </c>
      <c r="BR20" s="27">
        <v>150.970941665922</v>
      </c>
      <c r="BS20" s="27">
        <v>30.283054165704002</v>
      </c>
      <c r="BT20" s="27">
        <v>0</v>
      </c>
      <c r="BU20" s="27">
        <v>0</v>
      </c>
      <c r="BV20" s="27">
        <v>597.64707119881996</v>
      </c>
      <c r="BW20" s="27">
        <v>677.33865612883801</v>
      </c>
      <c r="BX20" s="27">
        <v>6053.4505527538404</v>
      </c>
      <c r="BY20" s="27">
        <v>159.77469358672801</v>
      </c>
      <c r="CA20" s="24">
        <f t="shared" si="0"/>
        <v>4.2744811765456862E-3</v>
      </c>
      <c r="CB20" s="24">
        <f t="shared" si="1"/>
        <v>4.8489249142567468E-3</v>
      </c>
      <c r="CC20" s="24">
        <f t="shared" si="2"/>
        <v>4.3360075321771637E-3</v>
      </c>
      <c r="CD20" s="24">
        <f t="shared" si="3"/>
        <v>4.4392670431938012E-3</v>
      </c>
      <c r="CE20" s="24">
        <f t="shared" si="4"/>
        <v>4.4392670431938012E-3</v>
      </c>
      <c r="CF20" s="24">
        <f t="shared" si="5"/>
        <v>4.1327335765672726E-3</v>
      </c>
      <c r="CG20" s="24">
        <f t="shared" si="6"/>
        <v>4.1677703686969483E-3</v>
      </c>
      <c r="CH20" s="24">
        <f t="shared" si="7"/>
        <v>5.2133421572615997E-3</v>
      </c>
      <c r="CI20" s="24">
        <f t="shared" si="8"/>
        <v>3.8708004861557951E-3</v>
      </c>
      <c r="CJ20" s="24"/>
      <c r="CK20" s="24">
        <f t="shared" si="9"/>
        <v>4.641013220199908E-3</v>
      </c>
      <c r="CL20" s="24">
        <f t="shared" si="10"/>
        <v>5.6732899229833024E-3</v>
      </c>
      <c r="CM20" s="24">
        <f t="shared" si="11"/>
        <v>4.0620692930673956E-3</v>
      </c>
      <c r="CN20" s="24">
        <f t="shared" si="12"/>
        <v>4.9397546782820453E-3</v>
      </c>
    </row>
    <row r="21" spans="1:92" x14ac:dyDescent="0.3">
      <c r="A21" s="27" t="s">
        <v>20</v>
      </c>
      <c r="B21" s="100">
        <v>16945.288943</v>
      </c>
      <c r="C21" s="100">
        <v>122.24540442999999</v>
      </c>
      <c r="D21" s="100">
        <v>270.64581017</v>
      </c>
      <c r="E21" s="100">
        <v>2423.9551621000001</v>
      </c>
      <c r="F21" s="100">
        <v>2421.8149770999999</v>
      </c>
      <c r="G21" s="100">
        <v>48.996421404000003</v>
      </c>
      <c r="H21" s="100">
        <v>2731.874941</v>
      </c>
      <c r="I21" s="100">
        <v>61.256553164000003</v>
      </c>
      <c r="J21" s="100">
        <v>128.68213549000001</v>
      </c>
      <c r="K21" s="100"/>
      <c r="L21" s="100">
        <v>142.1489325</v>
      </c>
      <c r="M21" s="100">
        <v>6.1298715500999998</v>
      </c>
      <c r="N21" s="100">
        <v>20.251472729</v>
      </c>
      <c r="O21" s="100">
        <v>17.324149459000001</v>
      </c>
      <c r="P21" s="27"/>
      <c r="Q21" s="27" t="s">
        <v>20</v>
      </c>
      <c r="R21" s="27">
        <v>161.01148729904401</v>
      </c>
      <c r="S21" s="27">
        <v>6.1459577889707697</v>
      </c>
      <c r="T21" s="27">
        <v>61.4187180875889</v>
      </c>
      <c r="U21" s="27">
        <v>61.4187180875889</v>
      </c>
      <c r="V21" s="27">
        <v>480.51454729929401</v>
      </c>
      <c r="W21" s="27">
        <v>129.02451644073301</v>
      </c>
      <c r="X21" s="27">
        <v>20.3013321520468</v>
      </c>
      <c r="Y21" s="27">
        <v>1070.9393377395299</v>
      </c>
      <c r="Z21" s="27">
        <v>0</v>
      </c>
      <c r="AA21" s="27">
        <v>16990.783788135799</v>
      </c>
      <c r="AB21" s="27">
        <v>319.57798294084103</v>
      </c>
      <c r="AC21" s="27">
        <v>117.13049076810501</v>
      </c>
      <c r="AD21" s="27">
        <v>150.96780081260599</v>
      </c>
      <c r="AE21" s="27">
        <v>79.328877386812195</v>
      </c>
      <c r="AF21" s="27">
        <v>142.51011075470799</v>
      </c>
      <c r="AG21" s="27">
        <v>142.51011075470799</v>
      </c>
      <c r="AH21" s="27">
        <v>0</v>
      </c>
      <c r="AI21" s="27">
        <v>58.560922417577402</v>
      </c>
      <c r="AJ21" s="27">
        <v>8.8174913798715693</v>
      </c>
      <c r="AK21" s="27">
        <v>36.6501147444501</v>
      </c>
      <c r="AL21" s="27">
        <v>0</v>
      </c>
      <c r="AM21" s="27">
        <v>17.369228153526699</v>
      </c>
      <c r="AN21" s="27">
        <v>122.569984794942</v>
      </c>
      <c r="AO21" s="27">
        <v>0</v>
      </c>
      <c r="AP21" s="27">
        <v>244.199240347668</v>
      </c>
      <c r="AQ21" s="27">
        <v>27.1332283959721</v>
      </c>
      <c r="AR21" s="27">
        <v>271.33246874364102</v>
      </c>
      <c r="AS21" s="27">
        <v>47.208343622190299</v>
      </c>
      <c r="AT21" s="27">
        <v>128.00674341037299</v>
      </c>
      <c r="AU21" s="27">
        <v>0.26713256843973299</v>
      </c>
      <c r="AV21" s="27">
        <v>361.17288763812201</v>
      </c>
      <c r="AW21" s="27">
        <v>0.242847883507774</v>
      </c>
      <c r="AX21" s="27">
        <v>7.2004334293446197</v>
      </c>
      <c r="AY21" s="27">
        <v>135.50903045354499</v>
      </c>
      <c r="AZ21" s="27">
        <v>0.21856299586082201</v>
      </c>
      <c r="BA21" s="27">
        <v>0</v>
      </c>
      <c r="BB21" s="27">
        <v>23.484584995342701</v>
      </c>
      <c r="BC21" s="27">
        <v>2430.6915363418402</v>
      </c>
      <c r="BD21" s="27">
        <v>2428.546457981</v>
      </c>
      <c r="BE21" s="27">
        <v>2.1450783608415001</v>
      </c>
      <c r="BF21" s="27">
        <v>0.274417984534576</v>
      </c>
      <c r="BG21" s="27">
        <v>0</v>
      </c>
      <c r="BH21" s="27">
        <v>59.497692843245801</v>
      </c>
      <c r="BI21" s="27">
        <v>2.2827692729707798</v>
      </c>
      <c r="BJ21" s="27">
        <v>897.80811384667902</v>
      </c>
      <c r="BK21" s="27">
        <v>3.64271696798337</v>
      </c>
      <c r="BL21" s="27">
        <v>4.6141076039616999</v>
      </c>
      <c r="BM21" s="27">
        <v>1282.72160872368</v>
      </c>
      <c r="BN21" s="27">
        <v>43.088452652471901</v>
      </c>
      <c r="BO21" s="27">
        <v>0.82568232984451795</v>
      </c>
      <c r="BP21" s="27">
        <v>9.9567560820560299</v>
      </c>
      <c r="BQ21" s="27">
        <v>0</v>
      </c>
      <c r="BR21" s="27">
        <v>49.138663857096397</v>
      </c>
      <c r="BS21" s="27">
        <v>13.7470099859265</v>
      </c>
      <c r="BT21" s="27">
        <v>0</v>
      </c>
      <c r="BU21" s="27">
        <v>0</v>
      </c>
      <c r="BV21" s="27">
        <v>271.292881192425</v>
      </c>
      <c r="BW21" s="27">
        <v>307.43308755538902</v>
      </c>
      <c r="BX21" s="27">
        <v>2739.2626528216401</v>
      </c>
      <c r="BY21" s="27">
        <v>72.521704054854794</v>
      </c>
      <c r="CA21" s="24">
        <f t="shared" si="0"/>
        <v>2.6848078713106399E-3</v>
      </c>
      <c r="CB21" s="24">
        <f t="shared" si="1"/>
        <v>2.6551539213718997E-3</v>
      </c>
      <c r="CC21" s="24">
        <f t="shared" si="2"/>
        <v>2.5371114121800096E-3</v>
      </c>
      <c r="CD21" s="24">
        <f t="shared" si="3"/>
        <v>2.7790836840414536E-3</v>
      </c>
      <c r="CE21" s="24">
        <f t="shared" si="4"/>
        <v>2.779519056844201E-3</v>
      </c>
      <c r="CF21" s="24">
        <f t="shared" si="5"/>
        <v>2.9031192283112584E-3</v>
      </c>
      <c r="CG21" s="24">
        <f t="shared" si="6"/>
        <v>2.7042642804636701E-3</v>
      </c>
      <c r="CH21" s="24">
        <f t="shared" si="7"/>
        <v>2.6473073526474505E-3</v>
      </c>
      <c r="CI21" s="24">
        <f t="shared" si="8"/>
        <v>2.6606719684070575E-3</v>
      </c>
      <c r="CJ21" s="24"/>
      <c r="CK21" s="24">
        <f t="shared" si="9"/>
        <v>2.5408439469497531E-3</v>
      </c>
      <c r="CL21" s="24">
        <f t="shared" si="10"/>
        <v>2.624237512857419E-3</v>
      </c>
      <c r="CM21" s="24">
        <f t="shared" si="11"/>
        <v>2.46201467488349E-3</v>
      </c>
      <c r="CN21" s="24">
        <f t="shared" si="12"/>
        <v>2.6020725942928762E-3</v>
      </c>
    </row>
    <row r="22" spans="1:92" x14ac:dyDescent="0.3">
      <c r="A22" s="27" t="s">
        <v>129</v>
      </c>
      <c r="B22" s="100">
        <v>47929.836932999999</v>
      </c>
      <c r="C22" s="100">
        <v>343.09720322999999</v>
      </c>
      <c r="D22" s="100">
        <v>743.03288236000003</v>
      </c>
      <c r="E22" s="100">
        <v>7230.5460833999996</v>
      </c>
      <c r="F22" s="100">
        <v>7220.3611758999996</v>
      </c>
      <c r="G22" s="100">
        <v>163.69774032999999</v>
      </c>
      <c r="H22" s="100">
        <v>7724.0571701999997</v>
      </c>
      <c r="I22" s="100">
        <v>172.08150474999999</v>
      </c>
      <c r="J22" s="100">
        <v>364.37005268000001</v>
      </c>
      <c r="K22" s="100"/>
      <c r="L22" s="100">
        <v>363.78868885000003</v>
      </c>
      <c r="M22" s="100">
        <v>16.836951556999999</v>
      </c>
      <c r="N22" s="100">
        <v>47.412579714000003</v>
      </c>
      <c r="O22" s="100">
        <v>48.172230059999997</v>
      </c>
      <c r="P22" s="27"/>
      <c r="Q22" s="27" t="s">
        <v>129</v>
      </c>
      <c r="R22" s="27">
        <v>466.97873917706403</v>
      </c>
      <c r="S22" s="27">
        <v>17.0895664603622</v>
      </c>
      <c r="T22" s="27">
        <v>174.36232174379401</v>
      </c>
      <c r="U22" s="27">
        <v>174.36232174379401</v>
      </c>
      <c r="V22" s="27">
        <v>1393.6273639522101</v>
      </c>
      <c r="W22" s="27">
        <v>366.62393179596103</v>
      </c>
      <c r="X22" s="27">
        <v>47.802577553552297</v>
      </c>
      <c r="Y22" s="27">
        <v>2996.8848411557401</v>
      </c>
      <c r="Z22" s="27">
        <v>0</v>
      </c>
      <c r="AA22" s="27">
        <v>48324.279432618503</v>
      </c>
      <c r="AB22" s="27">
        <v>880.29457682859095</v>
      </c>
      <c r="AC22" s="27">
        <v>324.90981560152699</v>
      </c>
      <c r="AD22" s="27">
        <v>437.84889911837502</v>
      </c>
      <c r="AE22" s="27">
        <v>183.251028916434</v>
      </c>
      <c r="AF22" s="27">
        <v>367.784119075707</v>
      </c>
      <c r="AG22" s="27">
        <v>367.784119075707</v>
      </c>
      <c r="AH22" s="27">
        <v>0</v>
      </c>
      <c r="AI22" s="27">
        <v>169.84185422302099</v>
      </c>
      <c r="AJ22" s="27">
        <v>25.573196015717102</v>
      </c>
      <c r="AK22" s="27">
        <v>106.295680692548</v>
      </c>
      <c r="AL22" s="27">
        <v>0</v>
      </c>
      <c r="AM22" s="27">
        <v>48.750737169942497</v>
      </c>
      <c r="AN22" s="27">
        <v>347.10413328593398</v>
      </c>
      <c r="AO22" s="27">
        <v>0</v>
      </c>
      <c r="AP22" s="27">
        <v>674.50365410803704</v>
      </c>
      <c r="AQ22" s="27">
        <v>74.944847052365304</v>
      </c>
      <c r="AR22" s="27">
        <v>749.44850116040197</v>
      </c>
      <c r="AS22" s="27">
        <v>136.917442439008</v>
      </c>
      <c r="AT22" s="27">
        <v>366.78647412180499</v>
      </c>
      <c r="AU22" s="27">
        <v>0.80104437782811599</v>
      </c>
      <c r="AV22" s="27">
        <v>1043.48159768408</v>
      </c>
      <c r="AW22" s="27">
        <v>0.728222065069418</v>
      </c>
      <c r="AX22" s="27">
        <v>21.591788376902102</v>
      </c>
      <c r="AY22" s="27">
        <v>406.347985359105</v>
      </c>
      <c r="AZ22" s="27">
        <v>0.65540023798894398</v>
      </c>
      <c r="BA22" s="27">
        <v>0</v>
      </c>
      <c r="BB22" s="27">
        <v>70.422726323737706</v>
      </c>
      <c r="BC22" s="27">
        <v>7292.6410861704699</v>
      </c>
      <c r="BD22" s="27">
        <v>7282.4299515554103</v>
      </c>
      <c r="BE22" s="27">
        <v>10.2111346150564</v>
      </c>
      <c r="BF22" s="27">
        <v>0.82289087694351204</v>
      </c>
      <c r="BG22" s="27">
        <v>0</v>
      </c>
      <c r="BH22" s="27">
        <v>178.41444252054399</v>
      </c>
      <c r="BI22" s="27">
        <v>6.8452910066855104</v>
      </c>
      <c r="BJ22" s="27">
        <v>2692.2376626928299</v>
      </c>
      <c r="BK22" s="27">
        <v>10.9233307567916</v>
      </c>
      <c r="BL22" s="27">
        <v>13.836217673903301</v>
      </c>
      <c r="BM22" s="27">
        <v>3846.4698873327902</v>
      </c>
      <c r="BN22" s="27">
        <v>121.072218415731</v>
      </c>
      <c r="BO22" s="27">
        <v>2.4759533503089202</v>
      </c>
      <c r="BP22" s="27">
        <v>29.857108603978201</v>
      </c>
      <c r="BQ22" s="27">
        <v>0</v>
      </c>
      <c r="BR22" s="27">
        <v>164.90328698468301</v>
      </c>
      <c r="BS22" s="27">
        <v>39.870180709457202</v>
      </c>
      <c r="BT22" s="27">
        <v>0</v>
      </c>
      <c r="BU22" s="27">
        <v>0</v>
      </c>
      <c r="BV22" s="27">
        <v>786.696389783217</v>
      </c>
      <c r="BW22" s="27">
        <v>891.01504284177895</v>
      </c>
      <c r="BX22" s="27">
        <v>7779.5272630169102</v>
      </c>
      <c r="BY22" s="27">
        <v>210.22085945267801</v>
      </c>
      <c r="CA22" s="24">
        <f t="shared" si="0"/>
        <v>8.2295815061896906E-3</v>
      </c>
      <c r="CB22" s="24">
        <f t="shared" si="1"/>
        <v>1.1678702181806742E-2</v>
      </c>
      <c r="CC22" s="24">
        <f t="shared" si="2"/>
        <v>8.634367270563905E-3</v>
      </c>
      <c r="CD22" s="24">
        <f t="shared" si="3"/>
        <v>8.5878717947775688E-3</v>
      </c>
      <c r="CE22" s="24">
        <f t="shared" si="4"/>
        <v>8.5963533046771734E-3</v>
      </c>
      <c r="CF22" s="24">
        <f t="shared" si="5"/>
        <v>7.3644672935175822E-3</v>
      </c>
      <c r="CG22" s="24">
        <f t="shared" si="6"/>
        <v>7.1814710319491517E-3</v>
      </c>
      <c r="CH22" s="24">
        <f t="shared" si="7"/>
        <v>1.3254283178820351E-2</v>
      </c>
      <c r="CI22" s="24">
        <f t="shared" si="8"/>
        <v>6.1856870491506406E-3</v>
      </c>
      <c r="CJ22" s="24"/>
      <c r="CK22" s="24">
        <f t="shared" si="9"/>
        <v>1.0982832474360941E-2</v>
      </c>
      <c r="CL22" s="24">
        <f t="shared" si="10"/>
        <v>1.5003601008590852E-2</v>
      </c>
      <c r="CM22" s="24">
        <f t="shared" si="11"/>
        <v>8.2256194854787648E-3</v>
      </c>
      <c r="CN22" s="24">
        <f t="shared" si="12"/>
        <v>1.200914114256183E-2</v>
      </c>
    </row>
    <row r="23" spans="1:92" x14ac:dyDescent="0.3">
      <c r="A23" s="27" t="s">
        <v>22</v>
      </c>
      <c r="B23" s="100">
        <v>125370.66177000001</v>
      </c>
      <c r="C23" s="100">
        <v>979.33272896999995</v>
      </c>
      <c r="D23" s="100">
        <v>1807.5973337</v>
      </c>
      <c r="E23" s="100">
        <v>19816.116405000001</v>
      </c>
      <c r="F23" s="100">
        <v>19806.11837</v>
      </c>
      <c r="G23" s="100">
        <v>508.31027990000001</v>
      </c>
      <c r="H23" s="100">
        <v>19566.695595000001</v>
      </c>
      <c r="I23" s="100">
        <v>497.53674403999997</v>
      </c>
      <c r="J23" s="100">
        <v>1007.7641455</v>
      </c>
      <c r="K23" s="100"/>
      <c r="L23" s="100">
        <v>993.75304394</v>
      </c>
      <c r="M23" s="100">
        <v>47.556392391000003</v>
      </c>
      <c r="N23" s="100">
        <v>117.86562236</v>
      </c>
      <c r="O23" s="100">
        <v>126.04466128999999</v>
      </c>
      <c r="P23" s="27"/>
      <c r="Q23" s="27" t="s">
        <v>22</v>
      </c>
      <c r="R23" s="27">
        <v>1171.68670349987</v>
      </c>
      <c r="S23" s="27">
        <v>48.441844040278099</v>
      </c>
      <c r="T23" s="27">
        <v>505.70484817628602</v>
      </c>
      <c r="U23" s="27">
        <v>505.70484817628602</v>
      </c>
      <c r="V23" s="27">
        <v>3496.7221413326902</v>
      </c>
      <c r="W23" s="27">
        <v>1016.83539581017</v>
      </c>
      <c r="X23" s="27">
        <v>119.347948389786</v>
      </c>
      <c r="Y23" s="27">
        <v>7510.8808709077803</v>
      </c>
      <c r="Z23" s="27">
        <v>0</v>
      </c>
      <c r="AA23" s="27">
        <v>126807.89131169399</v>
      </c>
      <c r="AB23" s="27">
        <v>2205.08425847232</v>
      </c>
      <c r="AC23" s="27">
        <v>814.06634237278001</v>
      </c>
      <c r="AD23" s="27">
        <v>1098.59777366309</v>
      </c>
      <c r="AE23" s="27">
        <v>456.12676964261698</v>
      </c>
      <c r="AF23" s="27">
        <v>1008.4673793337601</v>
      </c>
      <c r="AG23" s="27">
        <v>1008.4673793337601</v>
      </c>
      <c r="AH23" s="27">
        <v>0</v>
      </c>
      <c r="AI23" s="27">
        <v>426.146600709214</v>
      </c>
      <c r="AJ23" s="27">
        <v>64.165183840986202</v>
      </c>
      <c r="AK23" s="27">
        <v>266.70425034468099</v>
      </c>
      <c r="AL23" s="27">
        <v>0</v>
      </c>
      <c r="AM23" s="27">
        <v>128.08752121300799</v>
      </c>
      <c r="AN23" s="27">
        <v>993.85662644223601</v>
      </c>
      <c r="AO23" s="27">
        <v>0</v>
      </c>
      <c r="AP23" s="27">
        <v>1647.9009592442501</v>
      </c>
      <c r="AQ23" s="27">
        <v>183.10012029762299</v>
      </c>
      <c r="AR23" s="27">
        <v>1831.00107954187</v>
      </c>
      <c r="AS23" s="27">
        <v>343.53676049913201</v>
      </c>
      <c r="AT23" s="27">
        <v>919.94665866989601</v>
      </c>
      <c r="AU23" s="27">
        <v>2.2035439722879002</v>
      </c>
      <c r="AV23" s="27">
        <v>2617.8635149893298</v>
      </c>
      <c r="AW23" s="27">
        <v>2.0032214047851302</v>
      </c>
      <c r="AX23" s="27">
        <v>59.395517818305997</v>
      </c>
      <c r="AY23" s="27">
        <v>1117.7976632109201</v>
      </c>
      <c r="AZ23" s="27">
        <v>1.8028998159140599</v>
      </c>
      <c r="BA23" s="27">
        <v>0</v>
      </c>
      <c r="BB23" s="27">
        <v>193.721550058698</v>
      </c>
      <c r="BC23" s="27">
        <v>20042.842463297002</v>
      </c>
      <c r="BD23" s="27">
        <v>20032.788197338199</v>
      </c>
      <c r="BE23" s="27">
        <v>10.054265958803301</v>
      </c>
      <c r="BF23" s="27">
        <v>2.2636407289582601</v>
      </c>
      <c r="BG23" s="27">
        <v>0</v>
      </c>
      <c r="BH23" s="27">
        <v>490.78930372526003</v>
      </c>
      <c r="BI23" s="27">
        <v>18.830277317195499</v>
      </c>
      <c r="BJ23" s="27">
        <v>7405.9109365785298</v>
      </c>
      <c r="BK23" s="27">
        <v>30.048322925312899</v>
      </c>
      <c r="BL23" s="27">
        <v>38.061214820571301</v>
      </c>
      <c r="BM23" s="27">
        <v>10581.017067962901</v>
      </c>
      <c r="BN23" s="27">
        <v>303.47503312816099</v>
      </c>
      <c r="BO23" s="27">
        <v>6.8109536494761196</v>
      </c>
      <c r="BP23" s="27">
        <v>82.132083349041196</v>
      </c>
      <c r="BQ23" s="27">
        <v>0</v>
      </c>
      <c r="BR23" s="27">
        <v>513.05814552401102</v>
      </c>
      <c r="BS23" s="27">
        <v>100.037464304604</v>
      </c>
      <c r="BT23" s="27">
        <v>0</v>
      </c>
      <c r="BU23" s="27">
        <v>0</v>
      </c>
      <c r="BV23" s="27">
        <v>1973.87373171731</v>
      </c>
      <c r="BW23" s="27">
        <v>2235.5787644617799</v>
      </c>
      <c r="BX23" s="27">
        <v>19767.710772885301</v>
      </c>
      <c r="BY23" s="27">
        <v>527.45221809583495</v>
      </c>
      <c r="CA23" s="24">
        <f t="shared" si="0"/>
        <v>1.1463842667837811E-2</v>
      </c>
      <c r="CB23" s="24">
        <f t="shared" si="1"/>
        <v>1.4830401397399811E-2</v>
      </c>
      <c r="CC23" s="24">
        <f t="shared" si="2"/>
        <v>1.2947433261568534E-2</v>
      </c>
      <c r="CD23" s="24">
        <f t="shared" si="3"/>
        <v>1.1441498105037052E-2</v>
      </c>
      <c r="CE23" s="24">
        <f t="shared" si="4"/>
        <v>1.144443464911994E-2</v>
      </c>
      <c r="CF23" s="24">
        <f t="shared" si="5"/>
        <v>9.3404871232292633E-3</v>
      </c>
      <c r="CG23" s="24">
        <f t="shared" si="6"/>
        <v>1.0273332914560509E-2</v>
      </c>
      <c r="CH23" s="24">
        <f t="shared" si="7"/>
        <v>1.6417087248593972E-2</v>
      </c>
      <c r="CI23" s="24">
        <f t="shared" si="8"/>
        <v>9.0013624226224706E-3</v>
      </c>
      <c r="CJ23" s="24"/>
      <c r="CK23" s="24">
        <f t="shared" si="9"/>
        <v>1.4806833029080474E-2</v>
      </c>
      <c r="CL23" s="24">
        <f t="shared" si="10"/>
        <v>1.8618982743646189E-2</v>
      </c>
      <c r="CM23" s="24">
        <f t="shared" si="11"/>
        <v>1.2576406929397006E-2</v>
      </c>
      <c r="CN23" s="24">
        <f t="shared" si="12"/>
        <v>1.6207429192957572E-2</v>
      </c>
    </row>
    <row r="24" spans="1:92" x14ac:dyDescent="0.3">
      <c r="A24" s="27" t="s">
        <v>23</v>
      </c>
      <c r="B24" s="100">
        <v>309862.91709</v>
      </c>
      <c r="C24" s="100">
        <v>2330.2542056000002</v>
      </c>
      <c r="D24" s="100">
        <v>3396.6670374999999</v>
      </c>
      <c r="E24" s="100">
        <v>49756.969376000001</v>
      </c>
      <c r="F24" s="100">
        <v>49756.431193999997</v>
      </c>
      <c r="G24" s="100">
        <v>1347.9517989000001</v>
      </c>
      <c r="H24" s="100">
        <v>50889.786211999999</v>
      </c>
      <c r="I24" s="100">
        <v>1129.5959534000001</v>
      </c>
      <c r="J24" s="100">
        <v>2368.7258839000001</v>
      </c>
      <c r="K24" s="100"/>
      <c r="L24" s="100">
        <v>1895.6336564000001</v>
      </c>
      <c r="M24" s="100">
        <v>113.02193342</v>
      </c>
      <c r="N24" s="100">
        <v>223.05799144</v>
      </c>
      <c r="O24" s="100">
        <v>272.17825342999998</v>
      </c>
      <c r="P24" s="27"/>
      <c r="Q24" s="27" t="s">
        <v>23</v>
      </c>
      <c r="R24" s="27">
        <v>3255.6382770794999</v>
      </c>
      <c r="S24" s="27">
        <v>115.31406648904699</v>
      </c>
      <c r="T24" s="27">
        <v>1150.25973605488</v>
      </c>
      <c r="U24" s="27">
        <v>1150.25973605488</v>
      </c>
      <c r="V24" s="27">
        <v>9715.9596758241696</v>
      </c>
      <c r="W24" s="27">
        <v>2390.8413814156502</v>
      </c>
      <c r="X24" s="27">
        <v>226.512485897331</v>
      </c>
      <c r="Y24" s="27">
        <v>18950.187182145801</v>
      </c>
      <c r="Z24" s="27">
        <v>0</v>
      </c>
      <c r="AA24" s="27">
        <v>313524.01413250802</v>
      </c>
      <c r="AB24" s="27">
        <v>5307.9648450001196</v>
      </c>
      <c r="AC24" s="27">
        <v>2001.6400763305001</v>
      </c>
      <c r="AD24" s="27">
        <v>3052.5539656303399</v>
      </c>
      <c r="AE24" s="27">
        <v>443.86170606023097</v>
      </c>
      <c r="AF24" s="27">
        <v>1930.5640481036401</v>
      </c>
      <c r="AG24" s="27">
        <v>1930.5640481036401</v>
      </c>
      <c r="AH24" s="27">
        <v>0</v>
      </c>
      <c r="AI24" s="27">
        <v>1184.06408776436</v>
      </c>
      <c r="AJ24" s="27">
        <v>178.28877311995601</v>
      </c>
      <c r="AK24" s="27">
        <v>741.06214237268</v>
      </c>
      <c r="AL24" s="27">
        <v>0</v>
      </c>
      <c r="AM24" s="27">
        <v>277.26143141181001</v>
      </c>
      <c r="AN24" s="27">
        <v>2367.37286274795</v>
      </c>
      <c r="AO24" s="27">
        <v>0</v>
      </c>
      <c r="AP24" s="27">
        <v>3105.7482019147101</v>
      </c>
      <c r="AQ24" s="27">
        <v>345.08312848051901</v>
      </c>
      <c r="AR24" s="27">
        <v>3450.83133039523</v>
      </c>
      <c r="AS24" s="27">
        <v>954.54806964445504</v>
      </c>
      <c r="AT24" s="27">
        <v>2477.5585003439701</v>
      </c>
      <c r="AU24" s="27">
        <v>5.5368484249629297</v>
      </c>
      <c r="AV24" s="27">
        <v>7203.2523995452902</v>
      </c>
      <c r="AW24" s="27">
        <v>5.0334987779780302</v>
      </c>
      <c r="AX24" s="27">
        <v>149.24320956365</v>
      </c>
      <c r="AY24" s="27">
        <v>2808.6915473910999</v>
      </c>
      <c r="AZ24" s="27">
        <v>4.5301483778942497</v>
      </c>
      <c r="BA24" s="27">
        <v>0</v>
      </c>
      <c r="BB24" s="27">
        <v>486.76439779096802</v>
      </c>
      <c r="BC24" s="27">
        <v>50336.954611233399</v>
      </c>
      <c r="BD24" s="27">
        <v>50336.4127935332</v>
      </c>
      <c r="BE24" s="27">
        <v>0.54181770018626796</v>
      </c>
      <c r="BF24" s="27">
        <v>5.6878516408450297</v>
      </c>
      <c r="BG24" s="27">
        <v>0</v>
      </c>
      <c r="BH24" s="27">
        <v>1233.2069135402301</v>
      </c>
      <c r="BI24" s="27">
        <v>47.314879691573303</v>
      </c>
      <c r="BJ24" s="27">
        <v>18608.842804389398</v>
      </c>
      <c r="BK24" s="27">
        <v>75.502468945143505</v>
      </c>
      <c r="BL24" s="27">
        <v>95.636456259748599</v>
      </c>
      <c r="BM24" s="27">
        <v>26586.934460005399</v>
      </c>
      <c r="BN24" s="27">
        <v>774.70614992960702</v>
      </c>
      <c r="BO24" s="27">
        <v>17.113893005506</v>
      </c>
      <c r="BP24" s="27">
        <v>206.37341572887499</v>
      </c>
      <c r="BQ24" s="27">
        <v>0</v>
      </c>
      <c r="BR24" s="27">
        <v>1360.3261425918599</v>
      </c>
      <c r="BS24" s="27">
        <v>277.96312134063601</v>
      </c>
      <c r="BT24" s="27">
        <v>0</v>
      </c>
      <c r="BU24" s="27">
        <v>0</v>
      </c>
      <c r="BV24" s="27">
        <v>5482.3175289097899</v>
      </c>
      <c r="BW24" s="27">
        <v>6200.7269665106896</v>
      </c>
      <c r="BX24" s="27">
        <v>51412.1359840605</v>
      </c>
      <c r="BY24" s="27">
        <v>1463.5984375400401</v>
      </c>
      <c r="CA24" s="24">
        <f t="shared" si="0"/>
        <v>1.181521518254037E-2</v>
      </c>
      <c r="CB24" s="24">
        <f t="shared" si="1"/>
        <v>1.5929016267301338E-2</v>
      </c>
      <c r="CC24" s="24">
        <f t="shared" si="2"/>
        <v>1.5946306275311545E-2</v>
      </c>
      <c r="CD24" s="24">
        <f t="shared" si="3"/>
        <v>1.1656361762120322E-2</v>
      </c>
      <c r="CE24" s="24">
        <f t="shared" si="4"/>
        <v>1.1656414771225421E-2</v>
      </c>
      <c r="CF24" s="24">
        <f t="shared" si="5"/>
        <v>9.1801084444992527E-3</v>
      </c>
      <c r="CG24" s="24">
        <f t="shared" si="6"/>
        <v>1.0264334180624422E-2</v>
      </c>
      <c r="CH24" s="24">
        <f t="shared" si="7"/>
        <v>1.8293074256050111E-2</v>
      </c>
      <c r="CI24" s="24">
        <f t="shared" si="8"/>
        <v>9.3364528441078672E-3</v>
      </c>
      <c r="CJ24" s="24"/>
      <c r="CK24" s="24">
        <f t="shared" si="9"/>
        <v>1.8426762779669328E-2</v>
      </c>
      <c r="CL24" s="24">
        <f t="shared" si="10"/>
        <v>2.0280426990478193E-2</v>
      </c>
      <c r="CM24" s="24">
        <f t="shared" si="11"/>
        <v>1.5486979126054885E-2</v>
      </c>
      <c r="CN24" s="24">
        <f t="shared" si="12"/>
        <v>1.8675915205390716E-2</v>
      </c>
    </row>
    <row r="25" spans="1:92" x14ac:dyDescent="0.3">
      <c r="A25" s="27" t="s">
        <v>24</v>
      </c>
      <c r="B25" s="100">
        <v>13254.282201</v>
      </c>
      <c r="C25" s="100">
        <v>97.240419627999998</v>
      </c>
      <c r="D25" s="100">
        <v>193.89313605999999</v>
      </c>
      <c r="E25" s="100">
        <v>1817.3734939000001</v>
      </c>
      <c r="F25" s="100">
        <v>1815.5903575</v>
      </c>
      <c r="G25" s="100">
        <v>32.249928193000002</v>
      </c>
      <c r="H25" s="100">
        <v>2077.3839557000001</v>
      </c>
      <c r="I25" s="100">
        <v>49.651035727</v>
      </c>
      <c r="J25" s="100">
        <v>103.65335057999999</v>
      </c>
      <c r="K25" s="100"/>
      <c r="L25" s="100">
        <v>119.55393797000001</v>
      </c>
      <c r="M25" s="100">
        <v>5.0095485860000002</v>
      </c>
      <c r="N25" s="100">
        <v>17.926592300999999</v>
      </c>
      <c r="O25" s="100">
        <v>10.412692077000001</v>
      </c>
      <c r="P25" s="27"/>
      <c r="Q25" s="27" t="s">
        <v>24</v>
      </c>
      <c r="R25" s="27">
        <v>119.08412888554599</v>
      </c>
      <c r="S25" s="27">
        <v>5.0299506609586198</v>
      </c>
      <c r="T25" s="27">
        <v>49.852193648528001</v>
      </c>
      <c r="U25" s="27">
        <v>49.852193648528001</v>
      </c>
      <c r="V25" s="27">
        <v>355.38862721071399</v>
      </c>
      <c r="W25" s="27">
        <v>104.06233722597899</v>
      </c>
      <c r="X25" s="27">
        <v>17.9975845593173</v>
      </c>
      <c r="Y25" s="27">
        <v>827.23864965574296</v>
      </c>
      <c r="Z25" s="27">
        <v>0</v>
      </c>
      <c r="AA25" s="27">
        <v>13307.0034321493</v>
      </c>
      <c r="AB25" s="27">
        <v>251.36804211170499</v>
      </c>
      <c r="AC25" s="27">
        <v>91.399692392610106</v>
      </c>
      <c r="AD25" s="27">
        <v>111.655755720006</v>
      </c>
      <c r="AE25" s="27">
        <v>73.761824571956197</v>
      </c>
      <c r="AF25" s="27">
        <v>120.03267520558499</v>
      </c>
      <c r="AG25" s="27">
        <v>120.03267520558499</v>
      </c>
      <c r="AH25" s="27">
        <v>0</v>
      </c>
      <c r="AI25" s="27">
        <v>43.312061270840097</v>
      </c>
      <c r="AJ25" s="27">
        <v>6.5214152650398498</v>
      </c>
      <c r="AK25" s="27">
        <v>27.1064247377264</v>
      </c>
      <c r="AL25" s="27">
        <v>0</v>
      </c>
      <c r="AM25" s="27">
        <v>10.455159630969</v>
      </c>
      <c r="AN25" s="27">
        <v>97.632361591359</v>
      </c>
      <c r="AO25" s="27">
        <v>0</v>
      </c>
      <c r="AP25" s="27">
        <v>175.19994316394099</v>
      </c>
      <c r="AQ25" s="27">
        <v>19.4666574501139</v>
      </c>
      <c r="AR25" s="27">
        <v>194.666600614055</v>
      </c>
      <c r="AS25" s="27">
        <v>34.915279592150597</v>
      </c>
      <c r="AT25" s="27">
        <v>96.113966893325397</v>
      </c>
      <c r="AU25" s="27">
        <v>0.200511766390846</v>
      </c>
      <c r="AV25" s="27">
        <v>268.41920028505098</v>
      </c>
      <c r="AW25" s="27">
        <v>0.18228339796458201</v>
      </c>
      <c r="AX25" s="27">
        <v>5.40470208929049</v>
      </c>
      <c r="AY25" s="27">
        <v>101.714119448844</v>
      </c>
      <c r="AZ25" s="27">
        <v>0.16405507337237701</v>
      </c>
      <c r="BA25" s="27">
        <v>0</v>
      </c>
      <c r="BB25" s="27">
        <v>17.627710432756199</v>
      </c>
      <c r="BC25" s="27">
        <v>1824.67570222567</v>
      </c>
      <c r="BD25" s="27">
        <v>1822.8857206125101</v>
      </c>
      <c r="BE25" s="27">
        <v>1.789981613166</v>
      </c>
      <c r="BF25" s="27">
        <v>0.20598026379708601</v>
      </c>
      <c r="BG25" s="27">
        <v>0</v>
      </c>
      <c r="BH25" s="27">
        <v>44.659422487001002</v>
      </c>
      <c r="BI25" s="27">
        <v>1.7134640726116499</v>
      </c>
      <c r="BJ25" s="27">
        <v>673.90168524027604</v>
      </c>
      <c r="BK25" s="27">
        <v>2.73425094493515</v>
      </c>
      <c r="BL25" s="27">
        <v>3.4633830754886801</v>
      </c>
      <c r="BM25" s="27">
        <v>962.82077124930299</v>
      </c>
      <c r="BN25" s="27">
        <v>33.123887663433102</v>
      </c>
      <c r="BO25" s="27">
        <v>0.61976341229264098</v>
      </c>
      <c r="BP25" s="27">
        <v>7.4736176581865896</v>
      </c>
      <c r="BQ25" s="27">
        <v>0</v>
      </c>
      <c r="BR25" s="27">
        <v>32.378638463202101</v>
      </c>
      <c r="BS25" s="27">
        <v>10.1672858582528</v>
      </c>
      <c r="BT25" s="27">
        <v>0</v>
      </c>
      <c r="BU25" s="27">
        <v>0</v>
      </c>
      <c r="BV25" s="27">
        <v>200.68987754429801</v>
      </c>
      <c r="BW25" s="27">
        <v>227.57965409570201</v>
      </c>
      <c r="BX25" s="27">
        <v>2085.6124529333001</v>
      </c>
      <c r="BY25" s="27">
        <v>53.673240821948099</v>
      </c>
      <c r="CA25" s="24">
        <f t="shared" si="0"/>
        <v>3.9776753165345078E-3</v>
      </c>
      <c r="CB25" s="24">
        <f t="shared" si="1"/>
        <v>4.0306486218221159E-3</v>
      </c>
      <c r="CC25" s="24">
        <f t="shared" si="2"/>
        <v>3.9891280824694217E-3</v>
      </c>
      <c r="CD25" s="24">
        <f t="shared" si="3"/>
        <v>4.0180008953468764E-3</v>
      </c>
      <c r="CE25" s="24">
        <f t="shared" si="4"/>
        <v>4.0181768328818252E-3</v>
      </c>
      <c r="CF25" s="24">
        <f t="shared" si="5"/>
        <v>3.9910250166087487E-3</v>
      </c>
      <c r="CG25" s="24">
        <f t="shared" si="6"/>
        <v>3.9609900763517307E-3</v>
      </c>
      <c r="CH25" s="24">
        <f t="shared" si="7"/>
        <v>4.0514345487985878E-3</v>
      </c>
      <c r="CI25" s="24">
        <f t="shared" si="8"/>
        <v>3.9457156347622513E-3</v>
      </c>
      <c r="CJ25" s="24"/>
      <c r="CK25" s="24">
        <f t="shared" si="9"/>
        <v>4.0043619115676275E-3</v>
      </c>
      <c r="CL25" s="24">
        <f t="shared" si="10"/>
        <v>4.0726374060202726E-3</v>
      </c>
      <c r="CM25" s="24">
        <f t="shared" si="11"/>
        <v>3.9601647164888235E-3</v>
      </c>
      <c r="CN25" s="24">
        <f t="shared" si="12"/>
        <v>4.0784413535864634E-3</v>
      </c>
    </row>
    <row r="26" spans="1:92" x14ac:dyDescent="0.3">
      <c r="A26" s="27" t="s">
        <v>25</v>
      </c>
      <c r="B26" s="100">
        <v>69705.010789000007</v>
      </c>
      <c r="C26" s="100">
        <v>478.45338147000001</v>
      </c>
      <c r="D26" s="100">
        <v>946.60208347000003</v>
      </c>
      <c r="E26" s="100">
        <v>10286.299741999999</v>
      </c>
      <c r="F26" s="100">
        <v>10283.679373999999</v>
      </c>
      <c r="G26" s="100">
        <v>274.76325315000003</v>
      </c>
      <c r="H26" s="100">
        <v>10993.939184999999</v>
      </c>
      <c r="I26" s="100">
        <v>224.76741716999999</v>
      </c>
      <c r="J26" s="100">
        <v>580.90127284000005</v>
      </c>
      <c r="K26" s="100"/>
      <c r="L26" s="100">
        <v>489.46949953000001</v>
      </c>
      <c r="M26" s="100">
        <v>20.683095528999999</v>
      </c>
      <c r="N26" s="100">
        <v>68.066003726000005</v>
      </c>
      <c r="O26" s="100">
        <v>61.725313479999997</v>
      </c>
      <c r="P26" s="27"/>
      <c r="Q26" s="27" t="s">
        <v>25</v>
      </c>
      <c r="R26" s="27">
        <v>659.67545625042101</v>
      </c>
      <c r="S26" s="27">
        <v>20.791544476696199</v>
      </c>
      <c r="T26" s="27">
        <v>225.93346299644199</v>
      </c>
      <c r="U26" s="27">
        <v>225.93346299644199</v>
      </c>
      <c r="V26" s="27">
        <v>1968.70162496795</v>
      </c>
      <c r="W26" s="27">
        <v>583.83817994291405</v>
      </c>
      <c r="X26" s="27">
        <v>68.423277117294404</v>
      </c>
      <c r="Y26" s="27">
        <v>4282.6752677536297</v>
      </c>
      <c r="Z26" s="27">
        <v>0</v>
      </c>
      <c r="AA26" s="27">
        <v>70057.213346913806</v>
      </c>
      <c r="AB26" s="27">
        <v>1264.5122795028501</v>
      </c>
      <c r="AC26" s="27">
        <v>465.64668613128703</v>
      </c>
      <c r="AD26" s="27">
        <v>618.52555090165902</v>
      </c>
      <c r="AE26" s="27">
        <v>279.95099148028299</v>
      </c>
      <c r="AF26" s="27">
        <v>492.03127133736001</v>
      </c>
      <c r="AG26" s="27">
        <v>492.03127133736001</v>
      </c>
      <c r="AH26" s="27">
        <v>0</v>
      </c>
      <c r="AI26" s="27">
        <v>239.92695896188701</v>
      </c>
      <c r="AJ26" s="27">
        <v>36.125864686254403</v>
      </c>
      <c r="AK26" s="27">
        <v>150.15816916481401</v>
      </c>
      <c r="AL26" s="27">
        <v>0</v>
      </c>
      <c r="AM26" s="27">
        <v>62.046657418064399</v>
      </c>
      <c r="AN26" s="27">
        <v>480.91745371197698</v>
      </c>
      <c r="AO26" s="27">
        <v>0</v>
      </c>
      <c r="AP26" s="27">
        <v>856.36062372746403</v>
      </c>
      <c r="AQ26" s="27">
        <v>95.151208717295702</v>
      </c>
      <c r="AR26" s="27">
        <v>951.51183244475999</v>
      </c>
      <c r="AS26" s="27">
        <v>193.415853246712</v>
      </c>
      <c r="AT26" s="27">
        <v>520.15149729576603</v>
      </c>
      <c r="AU26" s="27">
        <v>1.13687077350264</v>
      </c>
      <c r="AV26" s="27">
        <v>1475.8804494173201</v>
      </c>
      <c r="AW26" s="27">
        <v>1.03351871276531</v>
      </c>
      <c r="AX26" s="27">
        <v>30.6438313495042</v>
      </c>
      <c r="AY26" s="27">
        <v>576.70344380032702</v>
      </c>
      <c r="AZ26" s="27">
        <v>0.93016677909136403</v>
      </c>
      <c r="BA26" s="27">
        <v>0</v>
      </c>
      <c r="BB26" s="27">
        <v>99.946433605824595</v>
      </c>
      <c r="BC26" s="27">
        <v>10338.1158783296</v>
      </c>
      <c r="BD26" s="27">
        <v>10335.482359764101</v>
      </c>
      <c r="BE26" s="27">
        <v>2.63351856552522</v>
      </c>
      <c r="BF26" s="27">
        <v>1.1678763860072601</v>
      </c>
      <c r="BG26" s="27">
        <v>0</v>
      </c>
      <c r="BH26" s="27">
        <v>253.212099467032</v>
      </c>
      <c r="BI26" s="27">
        <v>9.71507800084877</v>
      </c>
      <c r="BJ26" s="27">
        <v>3820.91920337086</v>
      </c>
      <c r="BK26" s="27">
        <v>15.5027790293049</v>
      </c>
      <c r="BL26" s="27">
        <v>19.636857716121799</v>
      </c>
      <c r="BM26" s="27">
        <v>5459.0459709651204</v>
      </c>
      <c r="BN26" s="27">
        <v>172.786507771397</v>
      </c>
      <c r="BO26" s="27">
        <v>3.51396377067522</v>
      </c>
      <c r="BP26" s="27">
        <v>42.374266037136799</v>
      </c>
      <c r="BQ26" s="27">
        <v>0</v>
      </c>
      <c r="BR26" s="27">
        <v>276.12563484625502</v>
      </c>
      <c r="BS26" s="27">
        <v>56.322453218621298</v>
      </c>
      <c r="BT26" s="27">
        <v>0</v>
      </c>
      <c r="BU26" s="27">
        <v>0</v>
      </c>
      <c r="BV26" s="27">
        <v>1111.3815860134901</v>
      </c>
      <c r="BW26" s="27">
        <v>1258.9709115134101</v>
      </c>
      <c r="BX26" s="27">
        <v>11048.9193128523</v>
      </c>
      <c r="BY26" s="27">
        <v>297.01827571102802</v>
      </c>
      <c r="CA26" s="24">
        <f t="shared" si="0"/>
        <v>5.0527581005608176E-3</v>
      </c>
      <c r="CB26" s="24">
        <f t="shared" si="1"/>
        <v>5.1500780168098085E-3</v>
      </c>
      <c r="CC26" s="24">
        <f t="shared" si="2"/>
        <v>5.1867083967976129E-3</v>
      </c>
      <c r="CD26" s="24">
        <f t="shared" si="3"/>
        <v>5.0373931957310002E-3</v>
      </c>
      <c r="CE26" s="24">
        <f t="shared" si="4"/>
        <v>5.0373979856931043E-3</v>
      </c>
      <c r="CF26" s="24">
        <f t="shared" si="5"/>
        <v>4.9583839201060914E-3</v>
      </c>
      <c r="CG26" s="24">
        <f t="shared" si="6"/>
        <v>5.0009488798441939E-3</v>
      </c>
      <c r="CH26" s="24">
        <f t="shared" si="7"/>
        <v>5.1877885198995614E-3</v>
      </c>
      <c r="CI26" s="24">
        <f t="shared" si="8"/>
        <v>5.0557766702000843E-3</v>
      </c>
      <c r="CJ26" s="24"/>
      <c r="CK26" s="24">
        <f t="shared" si="9"/>
        <v>5.233772093705279E-3</v>
      </c>
      <c r="CL26" s="24">
        <f t="shared" si="10"/>
        <v>5.2433615434470315E-3</v>
      </c>
      <c r="CM26" s="24">
        <f t="shared" si="11"/>
        <v>5.2489256271398632E-3</v>
      </c>
      <c r="CN26" s="24">
        <f t="shared" si="12"/>
        <v>5.2060316901998806E-3</v>
      </c>
    </row>
    <row r="27" spans="1:92" x14ac:dyDescent="0.3">
      <c r="A27" s="27" t="s">
        <v>26</v>
      </c>
      <c r="B27" s="100">
        <v>10032.365121999999</v>
      </c>
      <c r="C27" s="100">
        <v>71.207192504999995</v>
      </c>
      <c r="D27" s="100">
        <v>183.22052073</v>
      </c>
      <c r="E27" s="100">
        <v>1395.3632184999999</v>
      </c>
      <c r="F27" s="100">
        <v>1392.5360636</v>
      </c>
      <c r="G27" s="100">
        <v>26.609078877000002</v>
      </c>
      <c r="H27" s="100">
        <v>1603.9589572</v>
      </c>
      <c r="I27" s="100">
        <v>35.485325138999997</v>
      </c>
      <c r="J27" s="100">
        <v>79.693939307999997</v>
      </c>
      <c r="K27" s="100"/>
      <c r="L27" s="100">
        <v>88.465319824000005</v>
      </c>
      <c r="M27" s="100">
        <v>3.5042222843999999</v>
      </c>
      <c r="N27" s="100">
        <v>13.149079877</v>
      </c>
      <c r="O27" s="100">
        <v>10.684938783</v>
      </c>
      <c r="P27" s="27"/>
      <c r="Q27" s="27" t="s">
        <v>26</v>
      </c>
      <c r="R27" s="27">
        <v>92.095768114609498</v>
      </c>
      <c r="S27" s="27">
        <v>3.52389394741023</v>
      </c>
      <c r="T27" s="27">
        <v>35.677265501726197</v>
      </c>
      <c r="U27" s="27">
        <v>35.677265501726197</v>
      </c>
      <c r="V27" s="27">
        <v>274.84583692833701</v>
      </c>
      <c r="W27" s="27">
        <v>80.053462466329194</v>
      </c>
      <c r="X27" s="27">
        <v>13.2102355123638</v>
      </c>
      <c r="Y27" s="27">
        <v>642.85720145205403</v>
      </c>
      <c r="Z27" s="27">
        <v>0</v>
      </c>
      <c r="AA27" s="27">
        <v>10080.2248416528</v>
      </c>
      <c r="AB27" s="27">
        <v>195.72172592560699</v>
      </c>
      <c r="AC27" s="27">
        <v>71.105673031386303</v>
      </c>
      <c r="AD27" s="27">
        <v>86.350888560714296</v>
      </c>
      <c r="AE27" s="27">
        <v>58.374050600752902</v>
      </c>
      <c r="AF27" s="27">
        <v>88.907290371763196</v>
      </c>
      <c r="AG27" s="27">
        <v>88.907290371763196</v>
      </c>
      <c r="AH27" s="27">
        <v>0</v>
      </c>
      <c r="AI27" s="27">
        <v>33.4961509995629</v>
      </c>
      <c r="AJ27" s="27">
        <v>5.0434476177035901</v>
      </c>
      <c r="AK27" s="27">
        <v>20.963223285941901</v>
      </c>
      <c r="AL27" s="27">
        <v>0</v>
      </c>
      <c r="AM27" s="27">
        <v>10.740333527008501</v>
      </c>
      <c r="AN27" s="27">
        <v>71.577927649707604</v>
      </c>
      <c r="AO27" s="27">
        <v>0</v>
      </c>
      <c r="AP27" s="27">
        <v>165.67928163142</v>
      </c>
      <c r="AQ27" s="27">
        <v>18.408812619390702</v>
      </c>
      <c r="AR27" s="27">
        <v>184.088094250811</v>
      </c>
      <c r="AS27" s="27">
        <v>27.0023398281817</v>
      </c>
      <c r="AT27" s="27">
        <v>74.458249568695507</v>
      </c>
      <c r="AU27" s="27">
        <v>0.15392282274949401</v>
      </c>
      <c r="AV27" s="27">
        <v>207.70080808969999</v>
      </c>
      <c r="AW27" s="27">
        <v>0.13992980025573601</v>
      </c>
      <c r="AX27" s="27">
        <v>4.1489210236611003</v>
      </c>
      <c r="AY27" s="27">
        <v>78.0808403002695</v>
      </c>
      <c r="AZ27" s="27">
        <v>0.12593688135496001</v>
      </c>
      <c r="BA27" s="27">
        <v>0</v>
      </c>
      <c r="BB27" s="27">
        <v>13.531912108996501</v>
      </c>
      <c r="BC27" s="27">
        <v>1402.17689105009</v>
      </c>
      <c r="BD27" s="27">
        <v>1399.33820842313</v>
      </c>
      <c r="BE27" s="27">
        <v>2.83868262696142</v>
      </c>
      <c r="BF27" s="27">
        <v>0.15812068958481401</v>
      </c>
      <c r="BG27" s="27">
        <v>0</v>
      </c>
      <c r="BH27" s="27">
        <v>34.2828019779868</v>
      </c>
      <c r="BI27" s="27">
        <v>1.3153403809917401</v>
      </c>
      <c r="BJ27" s="27">
        <v>517.32063967437705</v>
      </c>
      <c r="BK27" s="27">
        <v>2.0989467202610199</v>
      </c>
      <c r="BL27" s="27">
        <v>2.6586670736288598</v>
      </c>
      <c r="BM27" s="27">
        <v>739.10934492964395</v>
      </c>
      <c r="BN27" s="27">
        <v>25.727520479626701</v>
      </c>
      <c r="BO27" s="27">
        <v>0.47576159422278802</v>
      </c>
      <c r="BP27" s="27">
        <v>5.7371224451462401</v>
      </c>
      <c r="BQ27" s="27">
        <v>0</v>
      </c>
      <c r="BR27" s="27">
        <v>26.736386801950999</v>
      </c>
      <c r="BS27" s="27">
        <v>7.8630449521259997</v>
      </c>
      <c r="BT27" s="27">
        <v>0</v>
      </c>
      <c r="BU27" s="27">
        <v>0</v>
      </c>
      <c r="BV27" s="27">
        <v>155.21058215042601</v>
      </c>
      <c r="BW27" s="27">
        <v>176.02037243420699</v>
      </c>
      <c r="BX27" s="27">
        <v>1611.4008388575601</v>
      </c>
      <c r="BY27" s="27">
        <v>41.512296303083403</v>
      </c>
      <c r="CA27" s="24">
        <f t="shared" si="0"/>
        <v>4.7705320800026582E-3</v>
      </c>
      <c r="CB27" s="24">
        <f t="shared" si="1"/>
        <v>5.2064283349126167E-3</v>
      </c>
      <c r="CC27" s="24">
        <f t="shared" si="2"/>
        <v>4.7351329280931288E-3</v>
      </c>
      <c r="CD27" s="24">
        <f t="shared" si="3"/>
        <v>4.8830816663024525E-3</v>
      </c>
      <c r="CE27" s="24">
        <f t="shared" si="4"/>
        <v>4.8847171724551329E-3</v>
      </c>
      <c r="CF27" s="24">
        <f t="shared" si="5"/>
        <v>4.7843792541439056E-3</v>
      </c>
      <c r="CG27" s="24">
        <f t="shared" si="6"/>
        <v>4.6396958127602195E-3</v>
      </c>
      <c r="CH27" s="24">
        <f t="shared" si="7"/>
        <v>5.4090067365692171E-3</v>
      </c>
      <c r="CI27" s="24">
        <f t="shared" si="8"/>
        <v>4.5112986188286701E-3</v>
      </c>
      <c r="CJ27" s="24"/>
      <c r="CK27" s="24">
        <f t="shared" si="9"/>
        <v>4.9959752436602549E-3</v>
      </c>
      <c r="CL27" s="24">
        <f t="shared" si="10"/>
        <v>5.6137029599417285E-3</v>
      </c>
      <c r="CM27" s="24">
        <f t="shared" si="11"/>
        <v>4.6509440915916706E-3</v>
      </c>
      <c r="CN27" s="24">
        <f t="shared" si="12"/>
        <v>5.1843763575543499E-3</v>
      </c>
    </row>
    <row r="28" spans="1:92" x14ac:dyDescent="0.3">
      <c r="A28" s="27" t="s">
        <v>27</v>
      </c>
      <c r="B28" s="100">
        <v>17736.588725000001</v>
      </c>
      <c r="C28" s="100">
        <v>122.63028273</v>
      </c>
      <c r="D28" s="100">
        <v>276.47401055</v>
      </c>
      <c r="E28" s="100">
        <v>2610.8485933000002</v>
      </c>
      <c r="F28" s="100">
        <v>2606.5537029000002</v>
      </c>
      <c r="G28" s="100">
        <v>66.410603801999997</v>
      </c>
      <c r="H28" s="100">
        <v>2811.0295102</v>
      </c>
      <c r="I28" s="100">
        <v>58.046346653999997</v>
      </c>
      <c r="J28" s="100">
        <v>149.83935764</v>
      </c>
      <c r="K28" s="100"/>
      <c r="L28" s="100">
        <v>128.91625503</v>
      </c>
      <c r="M28" s="100">
        <v>5.4201599724999996</v>
      </c>
      <c r="N28" s="100">
        <v>18.139579095999999</v>
      </c>
      <c r="O28" s="100">
        <v>16.430616166</v>
      </c>
      <c r="P28" s="27"/>
      <c r="Q28" s="27" t="s">
        <v>27</v>
      </c>
      <c r="R28" s="27">
        <v>167.61997262452999</v>
      </c>
      <c r="S28" s="27">
        <v>5.4446294892840301</v>
      </c>
      <c r="T28" s="27">
        <v>58.305910616055499</v>
      </c>
      <c r="U28" s="27">
        <v>58.305910616055499</v>
      </c>
      <c r="V28" s="27">
        <v>500.236564373683</v>
      </c>
      <c r="W28" s="27">
        <v>150.48665343856601</v>
      </c>
      <c r="X28" s="27">
        <v>18.2184736972462</v>
      </c>
      <c r="Y28" s="27">
        <v>1095.9051681239</v>
      </c>
      <c r="Z28" s="27">
        <v>0</v>
      </c>
      <c r="AA28" s="27">
        <v>17813.937339281401</v>
      </c>
      <c r="AB28" s="27">
        <v>324.59154110797402</v>
      </c>
      <c r="AC28" s="27">
        <v>119.362632105689</v>
      </c>
      <c r="AD28" s="27">
        <v>157.16395457956401</v>
      </c>
      <c r="AE28" s="27">
        <v>74.437762408580596</v>
      </c>
      <c r="AF28" s="27">
        <v>129.48518121892999</v>
      </c>
      <c r="AG28" s="27">
        <v>129.48518121892999</v>
      </c>
      <c r="AH28" s="27">
        <v>0</v>
      </c>
      <c r="AI28" s="27">
        <v>60.964249832346702</v>
      </c>
      <c r="AJ28" s="27">
        <v>9.1793936608908595</v>
      </c>
      <c r="AK28" s="27">
        <v>38.1543785368982</v>
      </c>
      <c r="AL28" s="27">
        <v>0</v>
      </c>
      <c r="AM28" s="27">
        <v>16.503577284796599</v>
      </c>
      <c r="AN28" s="27">
        <v>123.173724781494</v>
      </c>
      <c r="AO28" s="27">
        <v>0</v>
      </c>
      <c r="AP28" s="27">
        <v>249.909799101836</v>
      </c>
      <c r="AQ28" s="27">
        <v>27.7677501847208</v>
      </c>
      <c r="AR28" s="27">
        <v>277.677549286557</v>
      </c>
      <c r="AS28" s="27">
        <v>49.145930273842197</v>
      </c>
      <c r="AT28" s="27">
        <v>132.48300375891901</v>
      </c>
      <c r="AU28" s="27">
        <v>0.28797401117743299</v>
      </c>
      <c r="AV28" s="27">
        <v>375.29700389937602</v>
      </c>
      <c r="AW28" s="27">
        <v>0.26179451084398397</v>
      </c>
      <c r="AX28" s="27">
        <v>7.7622066641313499</v>
      </c>
      <c r="AY28" s="27">
        <v>146.08134231606499</v>
      </c>
      <c r="AZ28" s="27">
        <v>0.23561508474015699</v>
      </c>
      <c r="BA28" s="27">
        <v>0</v>
      </c>
      <c r="BB28" s="27">
        <v>25.316836637179801</v>
      </c>
      <c r="BC28" s="27">
        <v>2622.3324921252802</v>
      </c>
      <c r="BD28" s="27">
        <v>2618.0197420886102</v>
      </c>
      <c r="BE28" s="27">
        <v>4.3127500366715701</v>
      </c>
      <c r="BF28" s="27">
        <v>0.29582780980726098</v>
      </c>
      <c r="BG28" s="27">
        <v>0</v>
      </c>
      <c r="BH28" s="27">
        <v>64.139661218715005</v>
      </c>
      <c r="BI28" s="27">
        <v>2.46086825256149</v>
      </c>
      <c r="BJ28" s="27">
        <v>967.85436806384405</v>
      </c>
      <c r="BK28" s="27">
        <v>3.9269167907317701</v>
      </c>
      <c r="BL28" s="27">
        <v>4.9740960131615903</v>
      </c>
      <c r="BM28" s="27">
        <v>1382.79855896757</v>
      </c>
      <c r="BN28" s="27">
        <v>44.179016643189101</v>
      </c>
      <c r="BO28" s="27">
        <v>0.89010134814839204</v>
      </c>
      <c r="BP28" s="27">
        <v>10.733574399929401</v>
      </c>
      <c r="BQ28" s="27">
        <v>0</v>
      </c>
      <c r="BR28" s="27">
        <v>66.699729379123298</v>
      </c>
      <c r="BS28" s="27">
        <v>14.3112270922439</v>
      </c>
      <c r="BT28" s="27">
        <v>0</v>
      </c>
      <c r="BU28" s="27">
        <v>0</v>
      </c>
      <c r="BV28" s="27">
        <v>282.40525294154099</v>
      </c>
      <c r="BW28" s="27">
        <v>319.94208508433599</v>
      </c>
      <c r="BX28" s="27">
        <v>2823.2260232918302</v>
      </c>
      <c r="BY28" s="27">
        <v>75.478691355883399</v>
      </c>
      <c r="CA28" s="24">
        <f t="shared" si="0"/>
        <v>4.3609634006101655E-3</v>
      </c>
      <c r="CB28" s="24">
        <f t="shared" si="1"/>
        <v>4.4315485489870013E-3</v>
      </c>
      <c r="CC28" s="24">
        <f t="shared" si="2"/>
        <v>4.3531713312319987E-3</v>
      </c>
      <c r="CD28" s="24">
        <f t="shared" si="3"/>
        <v>4.3985311345706339E-3</v>
      </c>
      <c r="CE28" s="24">
        <f t="shared" si="4"/>
        <v>4.3989268956373785E-3</v>
      </c>
      <c r="CF28" s="24">
        <f t="shared" si="5"/>
        <v>4.3536056077025662E-3</v>
      </c>
      <c r="CG28" s="24">
        <f t="shared" si="6"/>
        <v>4.3388064933414456E-3</v>
      </c>
      <c r="CH28" s="24">
        <f t="shared" si="7"/>
        <v>4.4716675039464396E-3</v>
      </c>
      <c r="CI28" s="24">
        <f t="shared" si="8"/>
        <v>4.3199317506497949E-3</v>
      </c>
      <c r="CJ28" s="24"/>
      <c r="CK28" s="24">
        <f t="shared" si="9"/>
        <v>4.4131454857853141E-3</v>
      </c>
      <c r="CL28" s="24">
        <f t="shared" si="10"/>
        <v>4.5145377457824713E-3</v>
      </c>
      <c r="CM28" s="24">
        <f t="shared" si="11"/>
        <v>4.3493071602526065E-3</v>
      </c>
      <c r="CN28" s="24">
        <f t="shared" si="12"/>
        <v>4.4405588968463409E-3</v>
      </c>
    </row>
    <row r="29" spans="1:92" x14ac:dyDescent="0.3">
      <c r="A29" s="27" t="s">
        <v>28</v>
      </c>
      <c r="B29" s="100">
        <v>9581.5293375000001</v>
      </c>
      <c r="C29" s="100">
        <v>51.901922614</v>
      </c>
      <c r="D29" s="100">
        <v>191.90814921</v>
      </c>
      <c r="E29" s="100">
        <v>1331.2151414</v>
      </c>
      <c r="F29" s="100">
        <v>1327.7120319000001</v>
      </c>
      <c r="G29" s="100">
        <v>22.504466499999999</v>
      </c>
      <c r="H29" s="100">
        <v>2907.3760777000002</v>
      </c>
      <c r="I29" s="100">
        <v>38.266895271000003</v>
      </c>
      <c r="J29" s="100">
        <v>64.933388992999994</v>
      </c>
      <c r="K29" s="100"/>
      <c r="L29" s="100">
        <v>86.869477673000006</v>
      </c>
      <c r="M29" s="100">
        <v>3.9860467555999999</v>
      </c>
      <c r="N29" s="100">
        <v>11.1745748</v>
      </c>
      <c r="O29" s="100">
        <v>11.440926942000001</v>
      </c>
      <c r="P29" s="27"/>
      <c r="Q29" s="27" t="s">
        <v>28</v>
      </c>
      <c r="R29" s="27">
        <v>192.633773034802</v>
      </c>
      <c r="S29" s="27">
        <v>3.9992220851475002</v>
      </c>
      <c r="T29" s="27">
        <v>38.329273990679503</v>
      </c>
      <c r="U29" s="27">
        <v>38.329273990679503</v>
      </c>
      <c r="V29" s="27">
        <v>574.88656851776602</v>
      </c>
      <c r="W29" s="27">
        <v>65.080707374558699</v>
      </c>
      <c r="X29" s="27">
        <v>11.2063180827697</v>
      </c>
      <c r="Y29" s="27">
        <v>1137.74377400966</v>
      </c>
      <c r="Z29" s="27">
        <v>0</v>
      </c>
      <c r="AA29" s="27">
        <v>9610.66311786195</v>
      </c>
      <c r="AB29" s="27">
        <v>321.09842449092503</v>
      </c>
      <c r="AC29" s="27">
        <v>120.66992465696801</v>
      </c>
      <c r="AD29" s="27">
        <v>180.617549706197</v>
      </c>
      <c r="AE29" s="27">
        <v>33.331269071595202</v>
      </c>
      <c r="AF29" s="27">
        <v>86.415556187883595</v>
      </c>
      <c r="AG29" s="27">
        <v>86.415556187883595</v>
      </c>
      <c r="AH29" s="27">
        <v>0</v>
      </c>
      <c r="AI29" s="27">
        <v>70.060294907445495</v>
      </c>
      <c r="AJ29" s="27">
        <v>10.549225044861499</v>
      </c>
      <c r="AK29" s="27">
        <v>43.848123332709299</v>
      </c>
      <c r="AL29" s="27">
        <v>0</v>
      </c>
      <c r="AM29" s="27">
        <v>10.358544732149401</v>
      </c>
      <c r="AN29" s="27">
        <v>52.039680134415697</v>
      </c>
      <c r="AO29" s="27">
        <v>0</v>
      </c>
      <c r="AP29" s="27">
        <v>173.25564724429901</v>
      </c>
      <c r="AQ29" s="27">
        <v>19.250624170185699</v>
      </c>
      <c r="AR29" s="27">
        <v>192.50627141448501</v>
      </c>
      <c r="AS29" s="27">
        <v>56.479899094341299</v>
      </c>
      <c r="AT29" s="27">
        <v>147.27000969951499</v>
      </c>
      <c r="AU29" s="27">
        <v>0.146490733052244</v>
      </c>
      <c r="AV29" s="27">
        <v>426.81846103982502</v>
      </c>
      <c r="AW29" s="27">
        <v>0.133173408239774</v>
      </c>
      <c r="AX29" s="27">
        <v>3.9485891343000499</v>
      </c>
      <c r="AY29" s="27">
        <v>74.310731938468905</v>
      </c>
      <c r="AZ29" s="27">
        <v>0.119856066251095</v>
      </c>
      <c r="BA29" s="27">
        <v>0</v>
      </c>
      <c r="BB29" s="27">
        <v>12.878531711503101</v>
      </c>
      <c r="BC29" s="27">
        <v>1335.2843032317701</v>
      </c>
      <c r="BD29" s="27">
        <v>1331.77163023754</v>
      </c>
      <c r="BE29" s="27">
        <v>3.5126729942293999</v>
      </c>
      <c r="BF29" s="27">
        <v>0.150485894593715</v>
      </c>
      <c r="BG29" s="27">
        <v>0</v>
      </c>
      <c r="BH29" s="27">
        <v>32.627476393348601</v>
      </c>
      <c r="BI29" s="27">
        <v>1.2518294784305299</v>
      </c>
      <c r="BJ29" s="27">
        <v>492.342069279143</v>
      </c>
      <c r="BK29" s="27">
        <v>1.9976022518560099</v>
      </c>
      <c r="BL29" s="27">
        <v>2.5302931211494801</v>
      </c>
      <c r="BM29" s="27">
        <v>703.42160474875504</v>
      </c>
      <c r="BN29" s="27">
        <v>46.426860910437703</v>
      </c>
      <c r="BO29" s="27">
        <v>0.452789677662219</v>
      </c>
      <c r="BP29" s="27">
        <v>5.4601064007892504</v>
      </c>
      <c r="BQ29" s="27">
        <v>0</v>
      </c>
      <c r="BR29" s="27">
        <v>22.5728415315508</v>
      </c>
      <c r="BS29" s="27">
        <v>16.446890954714501</v>
      </c>
      <c r="BT29" s="27">
        <v>0</v>
      </c>
      <c r="BU29" s="27">
        <v>0</v>
      </c>
      <c r="BV29" s="27">
        <v>324.40416598530601</v>
      </c>
      <c r="BW29" s="27">
        <v>366.98745035218798</v>
      </c>
      <c r="BX29" s="27">
        <v>2918.1339813499999</v>
      </c>
      <c r="BY29" s="27">
        <v>86.617100251286104</v>
      </c>
      <c r="CA29" s="24">
        <f t="shared" si="0"/>
        <v>3.0406190218430673E-3</v>
      </c>
      <c r="CB29" s="24">
        <f t="shared" si="1"/>
        <v>2.654189160586861E-3</v>
      </c>
      <c r="CC29" s="24">
        <f t="shared" si="2"/>
        <v>3.1167108168528019E-3</v>
      </c>
      <c r="CD29" s="24">
        <f t="shared" si="3"/>
        <v>3.0567274253586615E-3</v>
      </c>
      <c r="CE29" s="24">
        <f t="shared" si="4"/>
        <v>3.0575894772381404E-3</v>
      </c>
      <c r="CF29" s="24">
        <f t="shared" si="5"/>
        <v>3.0382871573872111E-3</v>
      </c>
      <c r="CG29" s="24">
        <f t="shared" si="6"/>
        <v>3.7002105549792325E-3</v>
      </c>
      <c r="CH29" s="24">
        <f t="shared" si="7"/>
        <v>1.6300961768062089E-3</v>
      </c>
      <c r="CI29" s="24">
        <f t="shared" si="8"/>
        <v>2.2687616316250836E-3</v>
      </c>
      <c r="CJ29" s="24"/>
      <c r="CK29" s="24">
        <f t="shared" si="9"/>
        <v>-5.2253276671593738E-3</v>
      </c>
      <c r="CL29" s="24">
        <f t="shared" si="10"/>
        <v>3.3053625196418747E-3</v>
      </c>
      <c r="CM29" s="24">
        <f t="shared" si="11"/>
        <v>2.8406703018086857E-3</v>
      </c>
      <c r="CN29" s="24">
        <f t="shared" si="12"/>
        <v>-9.4606163935645901E-2</v>
      </c>
    </row>
    <row r="30" spans="1:92" x14ac:dyDescent="0.3">
      <c r="A30" s="27" t="s">
        <v>29</v>
      </c>
      <c r="B30" s="100">
        <v>28987.081234000001</v>
      </c>
      <c r="C30" s="100">
        <v>219.38478737</v>
      </c>
      <c r="D30" s="100">
        <v>420.73300504999997</v>
      </c>
      <c r="E30" s="100">
        <v>4257.6462987000004</v>
      </c>
      <c r="F30" s="100">
        <v>4257.6462987000004</v>
      </c>
      <c r="G30" s="100">
        <v>105.32600992</v>
      </c>
      <c r="H30" s="100">
        <v>4405.3915545</v>
      </c>
      <c r="I30" s="100">
        <v>109.70090483</v>
      </c>
      <c r="J30" s="100">
        <v>226.23823461000001</v>
      </c>
      <c r="K30" s="100"/>
      <c r="L30" s="100">
        <v>232.20425248999999</v>
      </c>
      <c r="M30" s="100">
        <v>10.694976820000001</v>
      </c>
      <c r="N30" s="100">
        <v>30.248112847000002</v>
      </c>
      <c r="O30" s="100">
        <v>30.123653916999999</v>
      </c>
      <c r="P30" s="27"/>
      <c r="Q30" s="27" t="s">
        <v>29</v>
      </c>
      <c r="R30" s="27">
        <v>259.95053929380299</v>
      </c>
      <c r="S30" s="27">
        <v>10.861830084268099</v>
      </c>
      <c r="T30" s="27">
        <v>111.208130616758</v>
      </c>
      <c r="U30" s="27">
        <v>111.208130616758</v>
      </c>
      <c r="V30" s="27">
        <v>775.78296211908196</v>
      </c>
      <c r="W30" s="27">
        <v>227.71587679962099</v>
      </c>
      <c r="X30" s="27">
        <v>30.509982843219898</v>
      </c>
      <c r="Y30" s="27">
        <v>1707.7894014477299</v>
      </c>
      <c r="Z30" s="27">
        <v>0</v>
      </c>
      <c r="AA30" s="27">
        <v>29243.090775971799</v>
      </c>
      <c r="AB30" s="27">
        <v>506.89660310815299</v>
      </c>
      <c r="AC30" s="27">
        <v>186.22684606740799</v>
      </c>
      <c r="AD30" s="27">
        <v>243.73498901340901</v>
      </c>
      <c r="AE30" s="27">
        <v>118.96917739085499</v>
      </c>
      <c r="AF30" s="27">
        <v>234.86175139002</v>
      </c>
      <c r="AG30" s="27">
        <v>234.86175139002</v>
      </c>
      <c r="AH30" s="27">
        <v>0</v>
      </c>
      <c r="AI30" s="27">
        <v>94.545367998545004</v>
      </c>
      <c r="AJ30" s="27">
        <v>14.235696762653401</v>
      </c>
      <c r="AK30" s="27">
        <v>59.171044197313599</v>
      </c>
      <c r="AL30" s="27">
        <v>0</v>
      </c>
      <c r="AM30" s="27">
        <v>30.505310454237598</v>
      </c>
      <c r="AN30" s="27">
        <v>222.03502628460501</v>
      </c>
      <c r="AO30" s="27">
        <v>0</v>
      </c>
      <c r="AP30" s="27">
        <v>382.37504408913202</v>
      </c>
      <c r="AQ30" s="27">
        <v>42.4861211898344</v>
      </c>
      <c r="AR30" s="27">
        <v>424.86116527896701</v>
      </c>
      <c r="AS30" s="27">
        <v>76.217087218666506</v>
      </c>
      <c r="AT30" s="27">
        <v>205.79570369246599</v>
      </c>
      <c r="AU30" s="27">
        <v>0.47270880184306302</v>
      </c>
      <c r="AV30" s="27">
        <v>582.32551354023701</v>
      </c>
      <c r="AW30" s="27">
        <v>0.42973522467853797</v>
      </c>
      <c r="AX30" s="27">
        <v>12.741653797185799</v>
      </c>
      <c r="AY30" s="27">
        <v>239.79229793261501</v>
      </c>
      <c r="AZ30" s="27">
        <v>0.38676171012527699</v>
      </c>
      <c r="BA30" s="27">
        <v>0</v>
      </c>
      <c r="BB30" s="27">
        <v>41.557555526160499</v>
      </c>
      <c r="BC30" s="27">
        <v>4297.4756763527803</v>
      </c>
      <c r="BD30" s="27">
        <v>4297.4756763527803</v>
      </c>
      <c r="BE30" s="27">
        <v>0</v>
      </c>
      <c r="BF30" s="27">
        <v>0.48560086299927802</v>
      </c>
      <c r="BG30" s="27">
        <v>0</v>
      </c>
      <c r="BH30" s="27">
        <v>105.285150107199</v>
      </c>
      <c r="BI30" s="27">
        <v>4.0395114568693202</v>
      </c>
      <c r="BJ30" s="27">
        <v>1588.7315337004</v>
      </c>
      <c r="BK30" s="27">
        <v>6.4460313177576696</v>
      </c>
      <c r="BL30" s="27">
        <v>8.1649688321566103</v>
      </c>
      <c r="BM30" s="27">
        <v>2269.8619189029801</v>
      </c>
      <c r="BN30" s="27">
        <v>68.807870913562297</v>
      </c>
      <c r="BO30" s="27">
        <v>1.4611007512249401</v>
      </c>
      <c r="BP30" s="27">
        <v>17.619147428584</v>
      </c>
      <c r="BQ30" s="27">
        <v>0</v>
      </c>
      <c r="BR30" s="27">
        <v>106.116578700044</v>
      </c>
      <c r="BS30" s="27">
        <v>22.194308252359999</v>
      </c>
      <c r="BT30" s="27">
        <v>0</v>
      </c>
      <c r="BU30" s="27">
        <v>0</v>
      </c>
      <c r="BV30" s="27">
        <v>437.97279106176097</v>
      </c>
      <c r="BW30" s="27">
        <v>496.22356068585799</v>
      </c>
      <c r="BX30" s="27">
        <v>4440.4665954573702</v>
      </c>
      <c r="BY30" s="27">
        <v>117.063249623351</v>
      </c>
      <c r="CA30" s="24">
        <f t="shared" si="0"/>
        <v>8.8318496058690885E-3</v>
      </c>
      <c r="CB30" s="24">
        <f t="shared" si="1"/>
        <v>1.2080322188134644E-2</v>
      </c>
      <c r="CC30" s="24">
        <f t="shared" si="2"/>
        <v>9.8118288306771693E-3</v>
      </c>
      <c r="CD30" s="24">
        <f t="shared" si="3"/>
        <v>9.3547878002315649E-3</v>
      </c>
      <c r="CE30" s="24">
        <f t="shared" si="4"/>
        <v>9.3547878002315649E-3</v>
      </c>
      <c r="CF30" s="24">
        <f t="shared" si="5"/>
        <v>7.5059216678242295E-3</v>
      </c>
      <c r="CG30" s="24">
        <f t="shared" si="6"/>
        <v>7.9618441456224074E-3</v>
      </c>
      <c r="CH30" s="24">
        <f t="shared" si="7"/>
        <v>1.3739410710364688E-2</v>
      </c>
      <c r="CI30" s="24">
        <f t="shared" si="8"/>
        <v>6.5313548444550411E-3</v>
      </c>
      <c r="CJ30" s="24"/>
      <c r="CK30" s="24">
        <f t="shared" si="9"/>
        <v>1.1444660773964348E-2</v>
      </c>
      <c r="CL30" s="24">
        <f t="shared" si="10"/>
        <v>1.5601087040794413E-2</v>
      </c>
      <c r="CM30" s="24">
        <f t="shared" si="11"/>
        <v>8.6573994729680758E-3</v>
      </c>
      <c r="CN30" s="24">
        <f t="shared" si="12"/>
        <v>1.2669662793536991E-2</v>
      </c>
    </row>
    <row r="31" spans="1:92" x14ac:dyDescent="0.3">
      <c r="A31" s="27" t="s">
        <v>30</v>
      </c>
      <c r="B31" s="100">
        <v>35165.367462000002</v>
      </c>
      <c r="C31" s="100">
        <v>240.54529934000001</v>
      </c>
      <c r="D31" s="100">
        <v>610.41756463000002</v>
      </c>
      <c r="E31" s="100">
        <v>5024.8111220000001</v>
      </c>
      <c r="F31" s="100">
        <v>5014.1127508999998</v>
      </c>
      <c r="G31" s="100">
        <v>106.51838198999999</v>
      </c>
      <c r="H31" s="100">
        <v>5693.5121050999996</v>
      </c>
      <c r="I31" s="100">
        <v>117.07095341</v>
      </c>
      <c r="J31" s="100">
        <v>285.58560417000001</v>
      </c>
      <c r="K31" s="100"/>
      <c r="L31" s="100">
        <v>283.60803456000002</v>
      </c>
      <c r="M31" s="100">
        <v>11.245478110000001</v>
      </c>
      <c r="N31" s="100">
        <v>41.765195181000003</v>
      </c>
      <c r="O31" s="100">
        <v>34.905465909</v>
      </c>
      <c r="P31" s="27"/>
      <c r="Q31" s="27" t="s">
        <v>30</v>
      </c>
      <c r="R31" s="27">
        <v>332.91587597053302</v>
      </c>
      <c r="S31" s="27">
        <v>11.2768296032571</v>
      </c>
      <c r="T31" s="27">
        <v>117.397770109907</v>
      </c>
      <c r="U31" s="27">
        <v>117.397770109907</v>
      </c>
      <c r="V31" s="27">
        <v>993.53699318317103</v>
      </c>
      <c r="W31" s="27">
        <v>286.37355147642</v>
      </c>
      <c r="X31" s="27">
        <v>41.8756961296165</v>
      </c>
      <c r="Y31" s="27">
        <v>2262.2797821167401</v>
      </c>
      <c r="Z31" s="27">
        <v>0</v>
      </c>
      <c r="AA31" s="27">
        <v>35263.507188690201</v>
      </c>
      <c r="AB31" s="27">
        <v>681.23670120816996</v>
      </c>
      <c r="AC31" s="27">
        <v>248.687984637808</v>
      </c>
      <c r="AD31" s="27">
        <v>312.14881648878901</v>
      </c>
      <c r="AE31" s="27">
        <v>184.597016169314</v>
      </c>
      <c r="AF31" s="27">
        <v>284.37523536512299</v>
      </c>
      <c r="AG31" s="27">
        <v>284.37523536512299</v>
      </c>
      <c r="AH31" s="27">
        <v>0</v>
      </c>
      <c r="AI31" s="27">
        <v>121.084195774911</v>
      </c>
      <c r="AJ31" s="27">
        <v>18.231504603193301</v>
      </c>
      <c r="AK31" s="27">
        <v>75.7796826817614</v>
      </c>
      <c r="AL31" s="27">
        <v>0</v>
      </c>
      <c r="AM31" s="27">
        <v>35.001473749137702</v>
      </c>
      <c r="AN31" s="27">
        <v>241.21567106235199</v>
      </c>
      <c r="AO31" s="27">
        <v>0</v>
      </c>
      <c r="AP31" s="27">
        <v>550.85793964152799</v>
      </c>
      <c r="AQ31" s="27">
        <v>61.206451619204401</v>
      </c>
      <c r="AR31" s="27">
        <v>612.06439126073303</v>
      </c>
      <c r="AS31" s="27">
        <v>97.610407597726095</v>
      </c>
      <c r="AT31" s="27">
        <v>266.63677313482901</v>
      </c>
      <c r="AU31" s="27">
        <v>0.55311682105524196</v>
      </c>
      <c r="AV31" s="27">
        <v>748.54622311403602</v>
      </c>
      <c r="AW31" s="27">
        <v>0.50283337401411998</v>
      </c>
      <c r="AX31" s="27">
        <v>14.9090094368844</v>
      </c>
      <c r="AY31" s="27">
        <v>280.581047768757</v>
      </c>
      <c r="AZ31" s="27">
        <v>0.45255003885315498</v>
      </c>
      <c r="BA31" s="27">
        <v>0</v>
      </c>
      <c r="BB31" s="27">
        <v>48.6265049822252</v>
      </c>
      <c r="BC31" s="27">
        <v>5039.2044201582003</v>
      </c>
      <c r="BD31" s="27">
        <v>5028.4777546087198</v>
      </c>
      <c r="BE31" s="27">
        <v>10.726665549474401</v>
      </c>
      <c r="BF31" s="27">
        <v>0.56820184765841497</v>
      </c>
      <c r="BG31" s="27">
        <v>0</v>
      </c>
      <c r="BH31" s="27">
        <v>123.194190672354</v>
      </c>
      <c r="BI31" s="27">
        <v>4.7266363046567097</v>
      </c>
      <c r="BJ31" s="27">
        <v>1858.9753398722401</v>
      </c>
      <c r="BK31" s="27">
        <v>7.5424969195919198</v>
      </c>
      <c r="BL31" s="27">
        <v>9.5538359907846697</v>
      </c>
      <c r="BM31" s="27">
        <v>2655.9661820665001</v>
      </c>
      <c r="BN31" s="27">
        <v>90.803777907575693</v>
      </c>
      <c r="BO31" s="27">
        <v>1.70963317360846</v>
      </c>
      <c r="BP31" s="27">
        <v>20.6161753395393</v>
      </c>
      <c r="BQ31" s="27">
        <v>0</v>
      </c>
      <c r="BR31" s="27">
        <v>106.82810017396601</v>
      </c>
      <c r="BS31" s="27">
        <v>28.424031130111999</v>
      </c>
      <c r="BT31" s="27">
        <v>0</v>
      </c>
      <c r="BU31" s="27">
        <v>0</v>
      </c>
      <c r="BV31" s="27">
        <v>560.99613178410698</v>
      </c>
      <c r="BW31" s="27">
        <v>635.94007758105704</v>
      </c>
      <c r="BX31" s="27">
        <v>5709.4741038112397</v>
      </c>
      <c r="BY31" s="27">
        <v>149.998953123207</v>
      </c>
      <c r="CA31" s="24">
        <f t="shared" si="0"/>
        <v>2.7908062327586716E-3</v>
      </c>
      <c r="CB31" s="24">
        <f t="shared" si="1"/>
        <v>2.7868834859434634E-3</v>
      </c>
      <c r="CC31" s="24">
        <f t="shared" si="2"/>
        <v>2.6978690099313057E-3</v>
      </c>
      <c r="CD31" s="24">
        <f t="shared" si="3"/>
        <v>2.8644456097429E-3</v>
      </c>
      <c r="CE31" s="24">
        <f t="shared" si="4"/>
        <v>2.8649143771530814E-3</v>
      </c>
      <c r="CF31" s="24">
        <f t="shared" si="5"/>
        <v>2.9076500992578809E-3</v>
      </c>
      <c r="CG31" s="24">
        <f t="shared" si="6"/>
        <v>2.803541718466186E-3</v>
      </c>
      <c r="CH31" s="24">
        <f t="shared" si="7"/>
        <v>2.791612183787707E-3</v>
      </c>
      <c r="CI31" s="24">
        <f t="shared" si="8"/>
        <v>2.7590582120202191E-3</v>
      </c>
      <c r="CJ31" s="24"/>
      <c r="CK31" s="24">
        <f t="shared" si="9"/>
        <v>2.7051448183167018E-3</v>
      </c>
      <c r="CL31" s="24">
        <f t="shared" si="10"/>
        <v>2.7879199933011972E-3</v>
      </c>
      <c r="CM31" s="24">
        <f t="shared" si="11"/>
        <v>2.6457663644959321E-3</v>
      </c>
      <c r="CN31" s="24">
        <f t="shared" si="12"/>
        <v>2.7505102034162282E-3</v>
      </c>
    </row>
    <row r="32" spans="1:92" x14ac:dyDescent="0.3">
      <c r="A32" s="27" t="s">
        <v>31</v>
      </c>
      <c r="B32" s="100">
        <v>11941.502828000001</v>
      </c>
      <c r="C32" s="100">
        <v>84.191738275999995</v>
      </c>
      <c r="D32" s="100">
        <v>205.56575279</v>
      </c>
      <c r="E32" s="100">
        <v>1681.3776584</v>
      </c>
      <c r="F32" s="100">
        <v>1678.7488624</v>
      </c>
      <c r="G32" s="100">
        <v>32.726405458999999</v>
      </c>
      <c r="H32" s="100">
        <v>1930.7467286999999</v>
      </c>
      <c r="I32" s="100">
        <v>41.868039101999997</v>
      </c>
      <c r="J32" s="100">
        <v>93.224310372000005</v>
      </c>
      <c r="K32" s="100"/>
      <c r="L32" s="100">
        <v>102.08970257999999</v>
      </c>
      <c r="M32" s="100">
        <v>4.1444100660999998</v>
      </c>
      <c r="N32" s="100">
        <v>15.039376377</v>
      </c>
      <c r="O32" s="100">
        <v>12.311806447</v>
      </c>
      <c r="P32" s="27"/>
      <c r="Q32" s="27" t="s">
        <v>31</v>
      </c>
      <c r="R32" s="27">
        <v>112.462643892776</v>
      </c>
      <c r="S32" s="27">
        <v>4.1622402578169604</v>
      </c>
      <c r="T32" s="27">
        <v>42.046644872327299</v>
      </c>
      <c r="U32" s="27">
        <v>42.046644872327299</v>
      </c>
      <c r="V32" s="27">
        <v>335.62773122622502</v>
      </c>
      <c r="W32" s="27">
        <v>93.606386788951795</v>
      </c>
      <c r="X32" s="27">
        <v>15.1012062328935</v>
      </c>
      <c r="Y32" s="27">
        <v>768.05713527982698</v>
      </c>
      <c r="Z32" s="27">
        <v>0</v>
      </c>
      <c r="AA32" s="27">
        <v>11991.0458376838</v>
      </c>
      <c r="AB32" s="27">
        <v>231.765347302393</v>
      </c>
      <c r="AC32" s="27">
        <v>84.529527823811407</v>
      </c>
      <c r="AD32" s="27">
        <v>105.447264511276</v>
      </c>
      <c r="AE32" s="27">
        <v>64.003968198704598</v>
      </c>
      <c r="AF32" s="27">
        <v>102.516693624041</v>
      </c>
      <c r="AG32" s="27">
        <v>102.516693624041</v>
      </c>
      <c r="AH32" s="27">
        <v>0</v>
      </c>
      <c r="AI32" s="27">
        <v>40.903581510449598</v>
      </c>
      <c r="AJ32" s="27">
        <v>6.1588007202734003</v>
      </c>
      <c r="AK32" s="27">
        <v>25.599213968630899</v>
      </c>
      <c r="AL32" s="27">
        <v>0</v>
      </c>
      <c r="AM32" s="27">
        <v>12.363797132683899</v>
      </c>
      <c r="AN32" s="27">
        <v>84.547694557967702</v>
      </c>
      <c r="AO32" s="27">
        <v>0</v>
      </c>
      <c r="AP32" s="27">
        <v>185.77396633714099</v>
      </c>
      <c r="AQ32" s="27">
        <v>20.641562145498401</v>
      </c>
      <c r="AR32" s="27">
        <v>206.41552848264001</v>
      </c>
      <c r="AS32" s="27">
        <v>32.973862058015797</v>
      </c>
      <c r="AT32" s="27">
        <v>90.229837489805206</v>
      </c>
      <c r="AU32" s="27">
        <v>0.18543227088190301</v>
      </c>
      <c r="AV32" s="27">
        <v>253.008345126916</v>
      </c>
      <c r="AW32" s="27">
        <v>0.168574806771496</v>
      </c>
      <c r="AX32" s="27">
        <v>4.9982424298461696</v>
      </c>
      <c r="AY32" s="27">
        <v>94.064725187806204</v>
      </c>
      <c r="AZ32" s="27">
        <v>0.15171734158192601</v>
      </c>
      <c r="BA32" s="27">
        <v>0</v>
      </c>
      <c r="BB32" s="27">
        <v>16.302025423039399</v>
      </c>
      <c r="BC32" s="27">
        <v>1688.4351330561899</v>
      </c>
      <c r="BD32" s="27">
        <v>1685.79585946314</v>
      </c>
      <c r="BE32" s="27">
        <v>2.6392735930521298</v>
      </c>
      <c r="BF32" s="27">
        <v>0.19048950490583499</v>
      </c>
      <c r="BG32" s="27">
        <v>0</v>
      </c>
      <c r="BH32" s="27">
        <v>41.300818869800501</v>
      </c>
      <c r="BI32" s="27">
        <v>1.5846024486736401</v>
      </c>
      <c r="BJ32" s="27">
        <v>623.22100851777702</v>
      </c>
      <c r="BK32" s="27">
        <v>2.5286224826358401</v>
      </c>
      <c r="BL32" s="27">
        <v>3.2029211551447601</v>
      </c>
      <c r="BM32" s="27">
        <v>890.41195920302903</v>
      </c>
      <c r="BN32" s="27">
        <v>30.811388884534502</v>
      </c>
      <c r="BO32" s="27">
        <v>0.57315421687858503</v>
      </c>
      <c r="BP32" s="27">
        <v>6.9115656043695504</v>
      </c>
      <c r="BQ32" s="27">
        <v>0</v>
      </c>
      <c r="BR32" s="27">
        <v>32.862745698061602</v>
      </c>
      <c r="BS32" s="27">
        <v>9.6019425041110598</v>
      </c>
      <c r="BT32" s="27">
        <v>0</v>
      </c>
      <c r="BU32" s="27">
        <v>0</v>
      </c>
      <c r="BV32" s="27">
        <v>189.51504000161</v>
      </c>
      <c r="BW32" s="27">
        <v>214.84952696253899</v>
      </c>
      <c r="BX32" s="27">
        <v>1938.7138395244599</v>
      </c>
      <c r="BY32" s="27">
        <v>50.675231652255597</v>
      </c>
      <c r="CA32" s="24">
        <f t="shared" si="0"/>
        <v>4.1488086045277641E-3</v>
      </c>
      <c r="CB32" s="24">
        <f t="shared" si="1"/>
        <v>4.2279241319474825E-3</v>
      </c>
      <c r="CC32" s="24">
        <f t="shared" si="2"/>
        <v>4.1338388379708107E-3</v>
      </c>
      <c r="CD32" s="24">
        <f t="shared" si="3"/>
        <v>4.1974357283335274E-3</v>
      </c>
      <c r="CE32" s="24">
        <f t="shared" si="4"/>
        <v>4.1977672902576719E-3</v>
      </c>
      <c r="CF32" s="24">
        <f t="shared" si="5"/>
        <v>4.1660621491844451E-3</v>
      </c>
      <c r="CG32" s="24">
        <f t="shared" si="6"/>
        <v>4.1264401519013954E-3</v>
      </c>
      <c r="CH32" s="24">
        <f t="shared" si="7"/>
        <v>4.2659215515724932E-3</v>
      </c>
      <c r="CI32" s="24">
        <f t="shared" si="8"/>
        <v>4.0984633238600717E-3</v>
      </c>
      <c r="CJ32" s="24"/>
      <c r="CK32" s="24">
        <f t="shared" si="9"/>
        <v>4.1825084533516233E-3</v>
      </c>
      <c r="CL32" s="24">
        <f t="shared" si="10"/>
        <v>4.3022267180571798E-3</v>
      </c>
      <c r="CM32" s="24">
        <f t="shared" si="11"/>
        <v>4.1111981204258637E-3</v>
      </c>
      <c r="CN32" s="24">
        <f t="shared" si="12"/>
        <v>4.2228316297619724E-3</v>
      </c>
    </row>
    <row r="33" spans="1:92" x14ac:dyDescent="0.3">
      <c r="A33" s="27" t="s">
        <v>32</v>
      </c>
      <c r="B33" s="100">
        <v>125104.04611</v>
      </c>
      <c r="C33" s="100">
        <v>865.31458459999999</v>
      </c>
      <c r="D33" s="100">
        <v>1894.6635484000001</v>
      </c>
      <c r="E33" s="100">
        <v>17999.071056000001</v>
      </c>
      <c r="F33" s="100">
        <v>17987.793368999999</v>
      </c>
      <c r="G33" s="100">
        <v>444.02086009999999</v>
      </c>
      <c r="H33" s="100">
        <v>19627.115372</v>
      </c>
      <c r="I33" s="100">
        <v>413.78784151999997</v>
      </c>
      <c r="J33" s="100">
        <v>1035.9167851</v>
      </c>
      <c r="K33" s="100"/>
      <c r="L33" s="100">
        <v>959.66434350999998</v>
      </c>
      <c r="M33" s="100">
        <v>38.570057386000002</v>
      </c>
      <c r="N33" s="100">
        <v>137.5227457</v>
      </c>
      <c r="O33" s="100">
        <v>119.04899129</v>
      </c>
      <c r="P33" s="27"/>
      <c r="Q33" s="27" t="s">
        <v>32</v>
      </c>
      <c r="R33" s="27">
        <v>1149.68336515225</v>
      </c>
      <c r="S33" s="27">
        <v>38.762365872371298</v>
      </c>
      <c r="T33" s="27">
        <v>415.75786371645199</v>
      </c>
      <c r="U33" s="27">
        <v>415.75786371645199</v>
      </c>
      <c r="V33" s="27">
        <v>3431.0558090467998</v>
      </c>
      <c r="W33" s="27">
        <v>1040.07645720093</v>
      </c>
      <c r="X33" s="27">
        <v>138.08610925983501</v>
      </c>
      <c r="Y33" s="27">
        <v>7761.0465462755701</v>
      </c>
      <c r="Z33" s="27">
        <v>0</v>
      </c>
      <c r="AA33" s="27">
        <v>125633.76005892</v>
      </c>
      <c r="AB33" s="27">
        <v>2330.6096068747402</v>
      </c>
      <c r="AC33" s="27">
        <v>851.83483396645704</v>
      </c>
      <c r="AD33" s="27">
        <v>1077.9669530798301</v>
      </c>
      <c r="AE33" s="27">
        <v>615.40692631618901</v>
      </c>
      <c r="AF33" s="27">
        <v>963.90680550577895</v>
      </c>
      <c r="AG33" s="27">
        <v>963.90680550577895</v>
      </c>
      <c r="AH33" s="27">
        <v>0</v>
      </c>
      <c r="AI33" s="27">
        <v>418.14832602907001</v>
      </c>
      <c r="AJ33" s="27">
        <v>62.960219207695197</v>
      </c>
      <c r="AK33" s="27">
        <v>261.69570161387497</v>
      </c>
      <c r="AL33" s="27">
        <v>0</v>
      </c>
      <c r="AM33" s="27">
        <v>119.596392003595</v>
      </c>
      <c r="AN33" s="27">
        <v>869.26626068563701</v>
      </c>
      <c r="AO33" s="27">
        <v>0</v>
      </c>
      <c r="AP33" s="27">
        <v>1712.4357310374401</v>
      </c>
      <c r="AQ33" s="27">
        <v>190.270638240138</v>
      </c>
      <c r="AR33" s="27">
        <v>1902.70636927757</v>
      </c>
      <c r="AS33" s="27">
        <v>337.08537317442801</v>
      </c>
      <c r="AT33" s="27">
        <v>918.69013711842103</v>
      </c>
      <c r="AU33" s="27">
        <v>1.98719533057755</v>
      </c>
      <c r="AV33" s="27">
        <v>2583.1153806311299</v>
      </c>
      <c r="AW33" s="27">
        <v>1.8065415378340599</v>
      </c>
      <c r="AX33" s="27">
        <v>53.563954270848797</v>
      </c>
      <c r="AY33" s="27">
        <v>1008.05026974972</v>
      </c>
      <c r="AZ33" s="27">
        <v>1.6258877515390999</v>
      </c>
      <c r="BA33" s="27">
        <v>0</v>
      </c>
      <c r="BB33" s="27">
        <v>174.701605339043</v>
      </c>
      <c r="BC33" s="27">
        <v>18077.2536535943</v>
      </c>
      <c r="BD33" s="27">
        <v>18065.932268170101</v>
      </c>
      <c r="BE33" s="27">
        <v>11.321385424185801</v>
      </c>
      <c r="BF33" s="27">
        <v>2.04139200551155</v>
      </c>
      <c r="BG33" s="27">
        <v>0</v>
      </c>
      <c r="BH33" s="27">
        <v>442.60272634578303</v>
      </c>
      <c r="BI33" s="27">
        <v>16.9814907688068</v>
      </c>
      <c r="BJ33" s="27">
        <v>6678.78525656288</v>
      </c>
      <c r="BK33" s="27">
        <v>27.098131896801601</v>
      </c>
      <c r="BL33" s="27">
        <v>34.324289074775201</v>
      </c>
      <c r="BM33" s="27">
        <v>9542.1530678251893</v>
      </c>
      <c r="BN33" s="27">
        <v>311.74256791058502</v>
      </c>
      <c r="BO33" s="27">
        <v>6.1422424259550104</v>
      </c>
      <c r="BP33" s="27">
        <v>74.068217284897699</v>
      </c>
      <c r="BQ33" s="27">
        <v>0</v>
      </c>
      <c r="BR33" s="27">
        <v>445.88507740705501</v>
      </c>
      <c r="BS33" s="27">
        <v>98.158831281666906</v>
      </c>
      <c r="BT33" s="27">
        <v>0</v>
      </c>
      <c r="BU33" s="27">
        <v>0</v>
      </c>
      <c r="BV33" s="27">
        <v>1937.2691373575699</v>
      </c>
      <c r="BW33" s="27">
        <v>2195.8442084417702</v>
      </c>
      <c r="BX33" s="27">
        <v>19708.7407660069</v>
      </c>
      <c r="BY33" s="27">
        <v>517.94972401710299</v>
      </c>
      <c r="CA33" s="24">
        <f t="shared" si="0"/>
        <v>4.2341871857145595E-3</v>
      </c>
      <c r="CB33" s="24">
        <f t="shared" si="1"/>
        <v>4.5667508163678055E-3</v>
      </c>
      <c r="CC33" s="24">
        <f t="shared" si="2"/>
        <v>4.2449863377389315E-3</v>
      </c>
      <c r="CD33" s="24">
        <f t="shared" si="3"/>
        <v>4.3437018138909496E-3</v>
      </c>
      <c r="CE33" s="24">
        <f t="shared" si="4"/>
        <v>4.3439958180065737E-3</v>
      </c>
      <c r="CF33" s="24">
        <f t="shared" si="5"/>
        <v>4.1984903741575687E-3</v>
      </c>
      <c r="CG33" s="24">
        <f t="shared" si="6"/>
        <v>4.1588074691478417E-3</v>
      </c>
      <c r="CH33" s="24">
        <f t="shared" si="7"/>
        <v>4.7609475165229145E-3</v>
      </c>
      <c r="CI33" s="24">
        <f t="shared" si="8"/>
        <v>4.015450044598412E-3</v>
      </c>
      <c r="CJ33" s="24"/>
      <c r="CK33" s="24">
        <f t="shared" si="9"/>
        <v>4.4207769356752807E-3</v>
      </c>
      <c r="CL33" s="24">
        <f t="shared" si="10"/>
        <v>4.9859528194816519E-3</v>
      </c>
      <c r="CM33" s="24">
        <f t="shared" si="11"/>
        <v>4.0965118676728916E-3</v>
      </c>
      <c r="CN33" s="24">
        <f t="shared" si="12"/>
        <v>4.5981129925035929E-3</v>
      </c>
    </row>
    <row r="34" spans="1:92" x14ac:dyDescent="0.3">
      <c r="A34" s="27" t="s">
        <v>33</v>
      </c>
      <c r="B34" s="100">
        <v>38815.301435000001</v>
      </c>
      <c r="C34" s="100">
        <v>270.62353952000001</v>
      </c>
      <c r="D34" s="100">
        <v>671.98785902999998</v>
      </c>
      <c r="E34" s="100">
        <v>5436.5434353000001</v>
      </c>
      <c r="F34" s="100">
        <v>5428.4565177000004</v>
      </c>
      <c r="G34" s="100">
        <v>107.52571672000001</v>
      </c>
      <c r="H34" s="100">
        <v>6240.0554441000004</v>
      </c>
      <c r="I34" s="100">
        <v>133.97551658</v>
      </c>
      <c r="J34" s="100">
        <v>306.65570385000001</v>
      </c>
      <c r="K34" s="100"/>
      <c r="L34" s="100">
        <v>332.07336115999999</v>
      </c>
      <c r="M34" s="100">
        <v>13.081241869999999</v>
      </c>
      <c r="N34" s="100">
        <v>49.242924420000001</v>
      </c>
      <c r="O34" s="100">
        <v>40.053655937999999</v>
      </c>
      <c r="P34" s="27"/>
      <c r="Q34" s="27" t="s">
        <v>33</v>
      </c>
      <c r="R34" s="27">
        <v>360.44272168486998</v>
      </c>
      <c r="S34" s="27">
        <v>13.129102519666301</v>
      </c>
      <c r="T34" s="27">
        <v>134.461690523702</v>
      </c>
      <c r="U34" s="27">
        <v>134.461690523702</v>
      </c>
      <c r="V34" s="27">
        <v>1075.6868451973501</v>
      </c>
      <c r="W34" s="27">
        <v>307.72640152845997</v>
      </c>
      <c r="X34" s="27">
        <v>49.413500395356898</v>
      </c>
      <c r="Y34" s="27">
        <v>2498.30066269899</v>
      </c>
      <c r="Z34" s="27">
        <v>0</v>
      </c>
      <c r="AA34" s="27">
        <v>38952.656577694201</v>
      </c>
      <c r="AB34" s="27">
        <v>758.45850024306696</v>
      </c>
      <c r="AC34" s="27">
        <v>275.89125664866498</v>
      </c>
      <c r="AD34" s="27">
        <v>337.95863772457398</v>
      </c>
      <c r="AE34" s="27">
        <v>220.86838319843699</v>
      </c>
      <c r="AF34" s="27">
        <v>333.24790020506401</v>
      </c>
      <c r="AG34" s="27">
        <v>333.24790020506401</v>
      </c>
      <c r="AH34" s="27">
        <v>0</v>
      </c>
      <c r="AI34" s="27">
        <v>131.096540243194</v>
      </c>
      <c r="AJ34" s="27">
        <v>19.7389609528454</v>
      </c>
      <c r="AK34" s="27">
        <v>82.045481692495301</v>
      </c>
      <c r="AL34" s="27">
        <v>0</v>
      </c>
      <c r="AM34" s="27">
        <v>40.197237127959802</v>
      </c>
      <c r="AN34" s="27">
        <v>271.59711781300302</v>
      </c>
      <c r="AO34" s="27">
        <v>0</v>
      </c>
      <c r="AP34" s="27">
        <v>606.913262824649</v>
      </c>
      <c r="AQ34" s="27">
        <v>67.434809056635601</v>
      </c>
      <c r="AR34" s="27">
        <v>674.34807188128502</v>
      </c>
      <c r="AS34" s="27">
        <v>105.681257830717</v>
      </c>
      <c r="AT34" s="27">
        <v>290.68860983877198</v>
      </c>
      <c r="AU34" s="27">
        <v>0.59926302470719806</v>
      </c>
      <c r="AV34" s="27">
        <v>812.24344270449797</v>
      </c>
      <c r="AW34" s="27">
        <v>0.54478443549661804</v>
      </c>
      <c r="AX34" s="27">
        <v>16.152859456891299</v>
      </c>
      <c r="AY34" s="27">
        <v>303.98968062688402</v>
      </c>
      <c r="AZ34" s="27">
        <v>0.49030596003461202</v>
      </c>
      <c r="BA34" s="27">
        <v>0</v>
      </c>
      <c r="BB34" s="27">
        <v>52.683370738493203</v>
      </c>
      <c r="BC34" s="27">
        <v>5456.1146211375899</v>
      </c>
      <c r="BD34" s="27">
        <v>5447.9993349961196</v>
      </c>
      <c r="BE34" s="27">
        <v>8.1152861414716906</v>
      </c>
      <c r="BF34" s="27">
        <v>0.61560631856016101</v>
      </c>
      <c r="BG34" s="27">
        <v>0</v>
      </c>
      <c r="BH34" s="27">
        <v>133.47217274701401</v>
      </c>
      <c r="BI34" s="27">
        <v>5.1209734429802003</v>
      </c>
      <c r="BJ34" s="27">
        <v>2014.0680505652099</v>
      </c>
      <c r="BK34" s="27">
        <v>8.1717661449759404</v>
      </c>
      <c r="BL34" s="27">
        <v>10.350903224435999</v>
      </c>
      <c r="BM34" s="27">
        <v>2877.5511656122999</v>
      </c>
      <c r="BN34" s="27">
        <v>100.059936693255</v>
      </c>
      <c r="BO34" s="27">
        <v>1.85226721226651</v>
      </c>
      <c r="BP34" s="27">
        <v>22.336165485871099</v>
      </c>
      <c r="BQ34" s="27">
        <v>0</v>
      </c>
      <c r="BR34" s="27">
        <v>107.911586755424</v>
      </c>
      <c r="BS34" s="27">
        <v>30.774244982475999</v>
      </c>
      <c r="BT34" s="27">
        <v>0</v>
      </c>
      <c r="BU34" s="27">
        <v>0</v>
      </c>
      <c r="BV34" s="27">
        <v>607.43961050660698</v>
      </c>
      <c r="BW34" s="27">
        <v>688.80370337842203</v>
      </c>
      <c r="BX34" s="27">
        <v>6262.0721232218302</v>
      </c>
      <c r="BY34" s="27">
        <v>162.451965704516</v>
      </c>
      <c r="CA34" s="24">
        <f t="shared" si="0"/>
        <v>3.5386854569251255E-3</v>
      </c>
      <c r="CB34" s="24">
        <f t="shared" si="1"/>
        <v>3.5975373566166247E-3</v>
      </c>
      <c r="CC34" s="24">
        <f t="shared" si="2"/>
        <v>3.5122849610586086E-3</v>
      </c>
      <c r="CD34" s="24">
        <f t="shared" si="3"/>
        <v>3.5999318446556031E-3</v>
      </c>
      <c r="CE34" s="24">
        <f t="shared" si="4"/>
        <v>3.6000688653207388E-3</v>
      </c>
      <c r="CF34" s="24">
        <f t="shared" si="5"/>
        <v>3.5886302104714903E-3</v>
      </c>
      <c r="CG34" s="24">
        <f t="shared" si="6"/>
        <v>3.5282826120794654E-3</v>
      </c>
      <c r="CH34" s="24">
        <f t="shared" si="7"/>
        <v>3.628826789495475E-3</v>
      </c>
      <c r="CI34" s="24">
        <f t="shared" si="8"/>
        <v>3.4915302895643977E-3</v>
      </c>
      <c r="CJ34" s="24"/>
      <c r="CK34" s="24">
        <f t="shared" si="9"/>
        <v>3.5369866494593801E-3</v>
      </c>
      <c r="CL34" s="24">
        <f t="shared" si="10"/>
        <v>3.6587237008485355E-3</v>
      </c>
      <c r="CM34" s="24">
        <f t="shared" si="11"/>
        <v>3.4639692375300433E-3</v>
      </c>
      <c r="CN34" s="24">
        <f t="shared" si="12"/>
        <v>3.5847212095209574E-3</v>
      </c>
    </row>
    <row r="35" spans="1:92" x14ac:dyDescent="0.3">
      <c r="A35" s="27" t="s">
        <v>34</v>
      </c>
      <c r="B35" s="100">
        <v>8161.0811427999997</v>
      </c>
      <c r="C35" s="100">
        <v>53.316237629</v>
      </c>
      <c r="D35" s="100">
        <v>122.53250404000001</v>
      </c>
      <c r="E35" s="100">
        <v>1213.4409691999999</v>
      </c>
      <c r="F35" s="100">
        <v>1211.7215160999999</v>
      </c>
      <c r="G35" s="100">
        <v>27.830163445</v>
      </c>
      <c r="H35" s="100">
        <v>1359.973017</v>
      </c>
      <c r="I35" s="100">
        <v>25.490138947999998</v>
      </c>
      <c r="J35" s="100">
        <v>64.876009640999996</v>
      </c>
      <c r="K35" s="100"/>
      <c r="L35" s="100">
        <v>57.933338544999998</v>
      </c>
      <c r="M35" s="100">
        <v>2.3934727092000001</v>
      </c>
      <c r="N35" s="100">
        <v>8.2621141477000002</v>
      </c>
      <c r="O35" s="100">
        <v>7.2838588823999997</v>
      </c>
      <c r="P35" s="27"/>
      <c r="Q35" s="27" t="s">
        <v>34</v>
      </c>
      <c r="R35" s="27">
        <v>82.614761463349296</v>
      </c>
      <c r="S35" s="27">
        <v>2.41110743883246</v>
      </c>
      <c r="T35" s="27">
        <v>25.673265780230601</v>
      </c>
      <c r="U35" s="27">
        <v>25.673265780230601</v>
      </c>
      <c r="V35" s="27">
        <v>246.55129057841299</v>
      </c>
      <c r="W35" s="27">
        <v>65.316250859216495</v>
      </c>
      <c r="X35" s="27">
        <v>8.3240093845585701</v>
      </c>
      <c r="Y35" s="27">
        <v>535.79239938140597</v>
      </c>
      <c r="Z35" s="27">
        <v>0</v>
      </c>
      <c r="AA35" s="27">
        <v>8216.5216762111395</v>
      </c>
      <c r="AB35" s="27">
        <v>158.12690712325499</v>
      </c>
      <c r="AC35" s="27">
        <v>58.240840418822202</v>
      </c>
      <c r="AD35" s="27">
        <v>77.461308370294901</v>
      </c>
      <c r="AE35" s="27">
        <v>34.82372472886</v>
      </c>
      <c r="AF35" s="27">
        <v>58.361557891760597</v>
      </c>
      <c r="AG35" s="27">
        <v>58.361557891760597</v>
      </c>
      <c r="AH35" s="27">
        <v>0</v>
      </c>
      <c r="AI35" s="27">
        <v>30.047338944362</v>
      </c>
      <c r="AJ35" s="27">
        <v>4.5242382062195396</v>
      </c>
      <c r="AK35" s="27">
        <v>18.805116088415101</v>
      </c>
      <c r="AL35" s="27">
        <v>0</v>
      </c>
      <c r="AM35" s="27">
        <v>7.3368401412942301</v>
      </c>
      <c r="AN35" s="27">
        <v>53.692820011871802</v>
      </c>
      <c r="AO35" s="27">
        <v>0</v>
      </c>
      <c r="AP35" s="27">
        <v>111.08402111452401</v>
      </c>
      <c r="AQ35" s="27">
        <v>12.3426697658713</v>
      </c>
      <c r="AR35" s="27">
        <v>123.426690880395</v>
      </c>
      <c r="AS35" s="27">
        <v>24.222516607694999</v>
      </c>
      <c r="AT35" s="27">
        <v>65.118869742076797</v>
      </c>
      <c r="AU35" s="27">
        <v>0.13417459664346301</v>
      </c>
      <c r="AV35" s="27">
        <v>184.812203463759</v>
      </c>
      <c r="AW35" s="27">
        <v>0.121976907599883</v>
      </c>
      <c r="AX35" s="27">
        <v>3.6166150057375201</v>
      </c>
      <c r="AY35" s="27">
        <v>68.063125894387497</v>
      </c>
      <c r="AZ35" s="27">
        <v>0.109779256985069</v>
      </c>
      <c r="BA35" s="27">
        <v>0</v>
      </c>
      <c r="BB35" s="27">
        <v>11.795779206666699</v>
      </c>
      <c r="BC35" s="27">
        <v>1221.53660780261</v>
      </c>
      <c r="BD35" s="27">
        <v>1219.8040283042101</v>
      </c>
      <c r="BE35" s="27">
        <v>1.7325794984055001</v>
      </c>
      <c r="BF35" s="27">
        <v>0.13783391251288299</v>
      </c>
      <c r="BG35" s="27">
        <v>0</v>
      </c>
      <c r="BH35" s="27">
        <v>29.884343919928099</v>
      </c>
      <c r="BI35" s="27">
        <v>1.14658322791933</v>
      </c>
      <c r="BJ35" s="27">
        <v>450.94871503221498</v>
      </c>
      <c r="BK35" s="27">
        <v>1.8296536385411999</v>
      </c>
      <c r="BL35" s="27">
        <v>2.3175614931794501</v>
      </c>
      <c r="BM35" s="27">
        <v>644.28211070950204</v>
      </c>
      <c r="BN35" s="27">
        <v>21.6193495919672</v>
      </c>
      <c r="BO35" s="27">
        <v>0.41472147906987</v>
      </c>
      <c r="BP35" s="27">
        <v>5.0010540233249001</v>
      </c>
      <c r="BQ35" s="27">
        <v>0</v>
      </c>
      <c r="BR35" s="27">
        <v>28.004916006856298</v>
      </c>
      <c r="BS35" s="27">
        <v>7.0535673313402603</v>
      </c>
      <c r="BT35" s="27">
        <v>0</v>
      </c>
      <c r="BU35" s="27">
        <v>0</v>
      </c>
      <c r="BV35" s="27">
        <v>139.18371369002301</v>
      </c>
      <c r="BW35" s="27">
        <v>157.664630990022</v>
      </c>
      <c r="BX35" s="27">
        <v>1369.0644712057599</v>
      </c>
      <c r="BY35" s="27">
        <v>37.196639095726901</v>
      </c>
      <c r="CA35" s="24">
        <f t="shared" ref="CA35:CA51" si="13">+(AA35-B35)/B35</f>
        <v>6.7932829536992666E-3</v>
      </c>
      <c r="CB35" s="24">
        <f t="shared" ref="CB35:CB51" si="14">+(AN35-C35)/C35</f>
        <v>7.0631837432386709E-3</v>
      </c>
      <c r="CC35" s="24">
        <f t="shared" ref="CC35:CC51" si="15">+(AR35-D35)/D35</f>
        <v>7.2975480865313256E-3</v>
      </c>
      <c r="CD35" s="24">
        <f t="shared" ref="CD35:CD51" si="16">+(BC35-E35)/E35</f>
        <v>6.671637770683944E-3</v>
      </c>
      <c r="CE35" s="24">
        <f t="shared" ref="CE35:CE51" si="17">+(BD35-F35)/F35</f>
        <v>6.6702720854740806E-3</v>
      </c>
      <c r="CF35" s="24">
        <f t="shared" ref="CF35:CF51" si="18">+(BR35-G35)/G35</f>
        <v>6.2792502890490366E-3</v>
      </c>
      <c r="CG35" s="24">
        <f t="shared" ref="CG35:CG51" si="19">+(BX35-H35)/H35</f>
        <v>6.6850254322066991E-3</v>
      </c>
      <c r="CH35" s="24">
        <f t="shared" ref="CH35:CH51" si="20">+(U35-I35)/I35</f>
        <v>7.1842225969886596E-3</v>
      </c>
      <c r="CI35" s="24">
        <f t="shared" ref="CI35:CI51" si="21">+(W35-J35)/J35</f>
        <v>6.7858861951071376E-3</v>
      </c>
      <c r="CJ35" s="24"/>
      <c r="CK35" s="24">
        <f t="shared" ref="CK35:CK51" si="22">+(AG35-L35)/L35</f>
        <v>7.391587599046753E-3</v>
      </c>
      <c r="CL35" s="24">
        <f t="shared" ref="CL35:CL51" si="23">+(S35-M35)/M35</f>
        <v>7.3678423675673354E-3</v>
      </c>
      <c r="CM35" s="24">
        <f t="shared" ref="CM35:CM51" si="24">+(X35-N35)/N35</f>
        <v>7.4914526417914767E-3</v>
      </c>
      <c r="CN35" s="24">
        <f t="shared" ref="CN35:CN51" si="25">+(AM35-O35)/O35</f>
        <v>7.2737898618888876E-3</v>
      </c>
    </row>
    <row r="36" spans="1:92" x14ac:dyDescent="0.3">
      <c r="A36" s="27" t="s">
        <v>35</v>
      </c>
      <c r="B36" s="100">
        <v>110381.07372</v>
      </c>
      <c r="C36" s="100">
        <v>750.59056992000001</v>
      </c>
      <c r="D36" s="100">
        <v>1540.3457953</v>
      </c>
      <c r="E36" s="100">
        <v>16895.071078000001</v>
      </c>
      <c r="F36" s="100">
        <v>16874.788701000001</v>
      </c>
      <c r="G36" s="100">
        <v>442.10605900000002</v>
      </c>
      <c r="H36" s="100">
        <v>17856.362803</v>
      </c>
      <c r="I36" s="100">
        <v>356.84775607</v>
      </c>
      <c r="J36" s="100">
        <v>897.75885803999995</v>
      </c>
      <c r="K36" s="100"/>
      <c r="L36" s="100">
        <v>730.12319798999999</v>
      </c>
      <c r="M36" s="100">
        <v>33.149663455000002</v>
      </c>
      <c r="N36" s="100">
        <v>95.850422266999999</v>
      </c>
      <c r="O36" s="100">
        <v>97.266243689000007</v>
      </c>
      <c r="P36" s="27"/>
      <c r="Q36" s="27" t="s">
        <v>35</v>
      </c>
      <c r="R36" s="27">
        <v>1095.9785398143299</v>
      </c>
      <c r="S36" s="27">
        <v>33.4395749424082</v>
      </c>
      <c r="T36" s="27">
        <v>359.64616331234498</v>
      </c>
      <c r="U36" s="27">
        <v>359.64616331234498</v>
      </c>
      <c r="V36" s="27">
        <v>3270.7819733133801</v>
      </c>
      <c r="W36" s="27">
        <v>902.252472259775</v>
      </c>
      <c r="X36" s="27">
        <v>96.4326904786586</v>
      </c>
      <c r="Y36" s="27">
        <v>6877.4909321625</v>
      </c>
      <c r="Z36" s="27">
        <v>0</v>
      </c>
      <c r="AA36" s="27">
        <v>111019.749079184</v>
      </c>
      <c r="AB36" s="27">
        <v>1999.41745298213</v>
      </c>
      <c r="AC36" s="27">
        <v>741.38381897918896</v>
      </c>
      <c r="AD36" s="27">
        <v>1027.61206042917</v>
      </c>
      <c r="AE36" s="27">
        <v>363.12397201117898</v>
      </c>
      <c r="AF36" s="27">
        <v>735.32597679845696</v>
      </c>
      <c r="AG36" s="27">
        <v>735.32597679845696</v>
      </c>
      <c r="AH36" s="27">
        <v>0</v>
      </c>
      <c r="AI36" s="27">
        <v>398.609520195919</v>
      </c>
      <c r="AJ36" s="27">
        <v>60.019178867223303</v>
      </c>
      <c r="AK36" s="27">
        <v>249.471254469428</v>
      </c>
      <c r="AL36" s="27">
        <v>0</v>
      </c>
      <c r="AM36" s="27">
        <v>97.9944504382769</v>
      </c>
      <c r="AN36" s="27">
        <v>755.90254938849296</v>
      </c>
      <c r="AO36" s="27">
        <v>0</v>
      </c>
      <c r="AP36" s="27">
        <v>1394.8739570716</v>
      </c>
      <c r="AQ36" s="27">
        <v>154.98603699245399</v>
      </c>
      <c r="AR36" s="27">
        <v>1549.8599940640499</v>
      </c>
      <c r="AS36" s="27">
        <v>321.33919657517998</v>
      </c>
      <c r="AT36" s="27">
        <v>854.44130205476199</v>
      </c>
      <c r="AU36" s="27">
        <v>1.86712141349338</v>
      </c>
      <c r="AV36" s="27">
        <v>2443.2556371487599</v>
      </c>
      <c r="AW36" s="27">
        <v>1.6973829507763001</v>
      </c>
      <c r="AX36" s="27">
        <v>50.327413940927102</v>
      </c>
      <c r="AY36" s="27">
        <v>947.13973878536399</v>
      </c>
      <c r="AZ36" s="27">
        <v>1.5276451150537</v>
      </c>
      <c r="BA36" s="27">
        <v>0</v>
      </c>
      <c r="BB36" s="27">
        <v>164.14542941075899</v>
      </c>
      <c r="BC36" s="27">
        <v>16994.682175568101</v>
      </c>
      <c r="BD36" s="27">
        <v>16974.3149449624</v>
      </c>
      <c r="BE36" s="27">
        <v>20.367230605650398</v>
      </c>
      <c r="BF36" s="27">
        <v>1.91804291726604</v>
      </c>
      <c r="BG36" s="27">
        <v>0</v>
      </c>
      <c r="BH36" s="27">
        <v>415.85884044599499</v>
      </c>
      <c r="BI36" s="27">
        <v>15.9554000705478</v>
      </c>
      <c r="BJ36" s="27">
        <v>6275.2257692752801</v>
      </c>
      <c r="BK36" s="27">
        <v>25.460745163334899</v>
      </c>
      <c r="BL36" s="27">
        <v>32.250278785473697</v>
      </c>
      <c r="BM36" s="27">
        <v>8965.5773282186092</v>
      </c>
      <c r="BN36" s="27">
        <v>278.57960752357002</v>
      </c>
      <c r="BO36" s="27">
        <v>5.7711026135793597</v>
      </c>
      <c r="BP36" s="27">
        <v>69.592705856027095</v>
      </c>
      <c r="BQ36" s="27">
        <v>0</v>
      </c>
      <c r="BR36" s="27">
        <v>444.40652371633001</v>
      </c>
      <c r="BS36" s="27">
        <v>93.573563138935796</v>
      </c>
      <c r="BT36" s="27">
        <v>0</v>
      </c>
      <c r="BU36" s="27">
        <v>0</v>
      </c>
      <c r="BV36" s="27">
        <v>1846.15769337436</v>
      </c>
      <c r="BW36" s="27">
        <v>2090.2763647246802</v>
      </c>
      <c r="BX36" s="27">
        <v>17953.749369863901</v>
      </c>
      <c r="BY36" s="27">
        <v>493.21867555215698</v>
      </c>
      <c r="CA36" s="24">
        <f t="shared" si="13"/>
        <v>5.7860948227782391E-3</v>
      </c>
      <c r="CB36" s="24">
        <f t="shared" si="14"/>
        <v>7.0770666210995901E-3</v>
      </c>
      <c r="CC36" s="24">
        <f t="shared" si="15"/>
        <v>6.1766642224624505E-3</v>
      </c>
      <c r="CD36" s="24">
        <f t="shared" si="16"/>
        <v>5.8958673277089346E-3</v>
      </c>
      <c r="CE36" s="24">
        <f t="shared" si="17"/>
        <v>5.8979253444815284E-3</v>
      </c>
      <c r="CF36" s="24">
        <f t="shared" si="18"/>
        <v>5.2034227296803405E-3</v>
      </c>
      <c r="CG36" s="24">
        <f t="shared" si="19"/>
        <v>5.4538859866545327E-3</v>
      </c>
      <c r="CH36" s="24">
        <f t="shared" si="20"/>
        <v>7.8420200064142683E-3</v>
      </c>
      <c r="CI36" s="24">
        <f t="shared" si="21"/>
        <v>5.0053688465804477E-3</v>
      </c>
      <c r="CJ36" s="24"/>
      <c r="CK36" s="24">
        <f t="shared" si="22"/>
        <v>7.1258916615442591E-3</v>
      </c>
      <c r="CL36" s="24">
        <f t="shared" si="23"/>
        <v>8.7455333536567079E-3</v>
      </c>
      <c r="CM36" s="24">
        <f t="shared" si="24"/>
        <v>6.0747589617982092E-3</v>
      </c>
      <c r="CN36" s="24">
        <f t="shared" si="25"/>
        <v>7.4867366278199062E-3</v>
      </c>
    </row>
    <row r="37" spans="1:92" x14ac:dyDescent="0.3">
      <c r="A37" s="27" t="s">
        <v>36</v>
      </c>
      <c r="B37" s="100">
        <v>8954.4118698000002</v>
      </c>
      <c r="C37" s="100">
        <v>67.616814086000005</v>
      </c>
      <c r="D37" s="100">
        <v>154.72763574999999</v>
      </c>
      <c r="E37" s="100">
        <v>1298.1510846000001</v>
      </c>
      <c r="F37" s="100">
        <v>1295.4447416</v>
      </c>
      <c r="G37" s="100">
        <v>25.756289983999999</v>
      </c>
      <c r="H37" s="100">
        <v>1436.1152513</v>
      </c>
      <c r="I37" s="100">
        <v>34.310664527</v>
      </c>
      <c r="J37" s="100">
        <v>68.134055153999995</v>
      </c>
      <c r="K37" s="100"/>
      <c r="L37" s="100">
        <v>76.426918693999994</v>
      </c>
      <c r="M37" s="100">
        <v>3.5229898234000001</v>
      </c>
      <c r="N37" s="100">
        <v>10.580963471</v>
      </c>
      <c r="O37" s="100">
        <v>9.5607859935999997</v>
      </c>
      <c r="P37" s="27"/>
      <c r="Q37" s="27" t="s">
        <v>36</v>
      </c>
      <c r="R37" s="27">
        <v>85.373770145654603</v>
      </c>
      <c r="S37" s="27">
        <v>3.5403964743094498</v>
      </c>
      <c r="T37" s="27">
        <v>34.4790439601828</v>
      </c>
      <c r="U37" s="27">
        <v>34.4790439601828</v>
      </c>
      <c r="V37" s="27">
        <v>254.78513900618799</v>
      </c>
      <c r="W37" s="27">
        <v>68.455993685076194</v>
      </c>
      <c r="X37" s="27">
        <v>10.6315950959566</v>
      </c>
      <c r="Y37" s="27">
        <v>554.42452364235305</v>
      </c>
      <c r="Z37" s="27">
        <v>0</v>
      </c>
      <c r="AA37" s="27">
        <v>8997.1955837378191</v>
      </c>
      <c r="AB37" s="27">
        <v>163.72300390794899</v>
      </c>
      <c r="AC37" s="27">
        <v>60.2860308803997</v>
      </c>
      <c r="AD37" s="27">
        <v>80.0482082529536</v>
      </c>
      <c r="AE37" s="27">
        <v>36.303616385392402</v>
      </c>
      <c r="AF37" s="27">
        <v>76.797638419853797</v>
      </c>
      <c r="AG37" s="27">
        <v>76.797638419853797</v>
      </c>
      <c r="AH37" s="27">
        <v>0</v>
      </c>
      <c r="AI37" s="27">
        <v>31.050809674279598</v>
      </c>
      <c r="AJ37" s="27">
        <v>4.6753334182880097</v>
      </c>
      <c r="AK37" s="27">
        <v>19.433139639974801</v>
      </c>
      <c r="AL37" s="27">
        <v>0</v>
      </c>
      <c r="AM37" s="27">
        <v>9.6074463478443999</v>
      </c>
      <c r="AN37" s="27">
        <v>67.946022319813494</v>
      </c>
      <c r="AO37" s="27">
        <v>0</v>
      </c>
      <c r="AP37" s="27">
        <v>139.921329230135</v>
      </c>
      <c r="AQ37" s="27">
        <v>15.54681459777</v>
      </c>
      <c r="AR37" s="27">
        <v>155.46814382790501</v>
      </c>
      <c r="AS37" s="27">
        <v>25.0314583263537</v>
      </c>
      <c r="AT37" s="27">
        <v>67.323843820949904</v>
      </c>
      <c r="AU37" s="27">
        <v>0.14318060817473799</v>
      </c>
      <c r="AV37" s="27">
        <v>191.011447256244</v>
      </c>
      <c r="AW37" s="27">
        <v>0.13016422423430701</v>
      </c>
      <c r="AX37" s="27">
        <v>3.8593690262074398</v>
      </c>
      <c r="AY37" s="27">
        <v>72.631626033278707</v>
      </c>
      <c r="AZ37" s="27">
        <v>0.117147771903195</v>
      </c>
      <c r="BA37" s="27">
        <v>0</v>
      </c>
      <c r="BB37" s="27">
        <v>12.587529391799899</v>
      </c>
      <c r="BC37" s="27">
        <v>1304.3979536223901</v>
      </c>
      <c r="BD37" s="27">
        <v>1301.6791704064501</v>
      </c>
      <c r="BE37" s="27">
        <v>2.71878321594173</v>
      </c>
      <c r="BF37" s="27">
        <v>0.14708555910646601</v>
      </c>
      <c r="BG37" s="27">
        <v>0</v>
      </c>
      <c r="BH37" s="27">
        <v>31.890226628085699</v>
      </c>
      <c r="BI37" s="27">
        <v>1.2235438304425199</v>
      </c>
      <c r="BJ37" s="27">
        <v>481.217101869629</v>
      </c>
      <c r="BK37" s="27">
        <v>1.95246290899871</v>
      </c>
      <c r="BL37" s="27">
        <v>2.4731194445234399</v>
      </c>
      <c r="BM37" s="27">
        <v>687.52732194811404</v>
      </c>
      <c r="BN37" s="27">
        <v>22.3677200887618</v>
      </c>
      <c r="BO37" s="27">
        <v>0.44255840086090398</v>
      </c>
      <c r="BP37" s="27">
        <v>5.3367327610906203</v>
      </c>
      <c r="BQ37" s="27">
        <v>0</v>
      </c>
      <c r="BR37" s="27">
        <v>25.878751608353301</v>
      </c>
      <c r="BS37" s="27">
        <v>7.2891281996749404</v>
      </c>
      <c r="BT37" s="27">
        <v>0</v>
      </c>
      <c r="BU37" s="27">
        <v>0</v>
      </c>
      <c r="BV37" s="27">
        <v>143.83280713733399</v>
      </c>
      <c r="BW37" s="27">
        <v>162.93425491991499</v>
      </c>
      <c r="BX37" s="27">
        <v>1442.92683168592</v>
      </c>
      <c r="BY37" s="27">
        <v>38.439643982994497</v>
      </c>
      <c r="CA37" s="24">
        <f t="shared" si="13"/>
        <v>4.7779479612851993E-3</v>
      </c>
      <c r="CB37" s="24">
        <f t="shared" si="14"/>
        <v>4.8687332916155721E-3</v>
      </c>
      <c r="CC37" s="24">
        <f t="shared" si="15"/>
        <v>4.7858811667069604E-3</v>
      </c>
      <c r="CD37" s="24">
        <f t="shared" si="16"/>
        <v>4.8121278767138667E-3</v>
      </c>
      <c r="CE37" s="24">
        <f t="shared" si="17"/>
        <v>4.812577955853172E-3</v>
      </c>
      <c r="CF37" s="24">
        <f t="shared" si="18"/>
        <v>4.7546298177795349E-3</v>
      </c>
      <c r="CG37" s="24">
        <f t="shared" si="19"/>
        <v>4.743059708999014E-3</v>
      </c>
      <c r="CH37" s="24">
        <f t="shared" si="20"/>
        <v>4.9074955412273438E-3</v>
      </c>
      <c r="CI37" s="24">
        <f t="shared" si="21"/>
        <v>4.7250751529251817E-3</v>
      </c>
      <c r="CJ37" s="24"/>
      <c r="CK37" s="24">
        <f t="shared" si="22"/>
        <v>4.8506433621653645E-3</v>
      </c>
      <c r="CL37" s="24">
        <f t="shared" si="23"/>
        <v>4.9408745928907431E-3</v>
      </c>
      <c r="CM37" s="24">
        <f t="shared" si="24"/>
        <v>4.7851620597093216E-3</v>
      </c>
      <c r="CN37" s="24">
        <f t="shared" si="25"/>
        <v>4.8803889424608683E-3</v>
      </c>
    </row>
    <row r="38" spans="1:92" x14ac:dyDescent="0.3">
      <c r="A38" s="27" t="s">
        <v>37</v>
      </c>
      <c r="B38" s="100">
        <v>41674.546335999999</v>
      </c>
      <c r="C38" s="100">
        <v>344.64480086999998</v>
      </c>
      <c r="D38" s="100">
        <v>668.48397870999997</v>
      </c>
      <c r="E38" s="100">
        <v>6351.0309606999999</v>
      </c>
      <c r="F38" s="100">
        <v>6349.9972416000001</v>
      </c>
      <c r="G38" s="100">
        <v>108.25004842</v>
      </c>
      <c r="H38" s="100">
        <v>7290.3462280000003</v>
      </c>
      <c r="I38" s="100">
        <v>172.97052897</v>
      </c>
      <c r="J38" s="100">
        <v>365.77193506999998</v>
      </c>
      <c r="K38" s="100"/>
      <c r="L38" s="100">
        <v>378.02862067000001</v>
      </c>
      <c r="M38" s="100">
        <v>17.776783668</v>
      </c>
      <c r="N38" s="100">
        <v>64.121029277999995</v>
      </c>
      <c r="O38" s="100">
        <v>42.591822587000003</v>
      </c>
      <c r="P38" s="27"/>
      <c r="Q38" s="27" t="s">
        <v>37</v>
      </c>
      <c r="R38" s="27">
        <v>389.22685305911398</v>
      </c>
      <c r="S38" s="27">
        <v>17.9326989828302</v>
      </c>
      <c r="T38" s="27">
        <v>173.488535658535</v>
      </c>
      <c r="U38" s="27">
        <v>173.488535658535</v>
      </c>
      <c r="V38" s="27">
        <v>1161.58907148601</v>
      </c>
      <c r="W38" s="27">
        <v>367.879772638487</v>
      </c>
      <c r="X38" s="27">
        <v>64.558869011090593</v>
      </c>
      <c r="Y38" s="27">
        <v>3211.36738454532</v>
      </c>
      <c r="Z38" s="27">
        <v>0</v>
      </c>
      <c r="AA38" s="27">
        <v>41978.910510433801</v>
      </c>
      <c r="AB38" s="27">
        <v>1038.1678482142199</v>
      </c>
      <c r="AC38" s="27">
        <v>367.57151313370099</v>
      </c>
      <c r="AD38" s="27">
        <v>364.94735231844101</v>
      </c>
      <c r="AE38" s="27">
        <v>458.842294336446</v>
      </c>
      <c r="AF38" s="27">
        <v>377.66762581920398</v>
      </c>
      <c r="AG38" s="27">
        <v>377.66762581920398</v>
      </c>
      <c r="AH38" s="27">
        <v>0</v>
      </c>
      <c r="AI38" s="27">
        <v>141.57164169972799</v>
      </c>
      <c r="AJ38" s="27">
        <v>21.3152596409303</v>
      </c>
      <c r="AK38" s="27">
        <v>88.597485611142105</v>
      </c>
      <c r="AL38" s="27">
        <v>0</v>
      </c>
      <c r="AM38" s="27">
        <v>38.469200624002497</v>
      </c>
      <c r="AN38" s="27">
        <v>347.41205137562798</v>
      </c>
      <c r="AO38" s="27">
        <v>0</v>
      </c>
      <c r="AP38" s="27">
        <v>606.12035231689197</v>
      </c>
      <c r="AQ38" s="27">
        <v>67.346727918627394</v>
      </c>
      <c r="AR38" s="27">
        <v>673.46708023551901</v>
      </c>
      <c r="AS38" s="27">
        <v>114.120726517243</v>
      </c>
      <c r="AT38" s="27">
        <v>334.931050440268</v>
      </c>
      <c r="AU38" s="27">
        <v>0.70364398016942398</v>
      </c>
      <c r="AV38" s="27">
        <v>896.028599616061</v>
      </c>
      <c r="AW38" s="27">
        <v>0.63967603204418</v>
      </c>
      <c r="AX38" s="27">
        <v>18.966395750591101</v>
      </c>
      <c r="AY38" s="27">
        <v>356.939240729289</v>
      </c>
      <c r="AZ38" s="27">
        <v>0.57570830818410801</v>
      </c>
      <c r="BA38" s="27">
        <v>0</v>
      </c>
      <c r="BB38" s="27">
        <v>61.859866220120402</v>
      </c>
      <c r="BC38" s="27">
        <v>6397.9826177696305</v>
      </c>
      <c r="BD38" s="27">
        <v>6396.9430180906402</v>
      </c>
      <c r="BE38" s="27">
        <v>1.0395996789905</v>
      </c>
      <c r="BF38" s="27">
        <v>0.72283386348980605</v>
      </c>
      <c r="BG38" s="27">
        <v>0</v>
      </c>
      <c r="BH38" s="27">
        <v>156.720632288122</v>
      </c>
      <c r="BI38" s="27">
        <v>6.0129530041832702</v>
      </c>
      <c r="BJ38" s="27">
        <v>2364.8826878442601</v>
      </c>
      <c r="BK38" s="27">
        <v>9.5951414999145701</v>
      </c>
      <c r="BL38" s="27">
        <v>12.1538456694059</v>
      </c>
      <c r="BM38" s="27">
        <v>3378.7687771072001</v>
      </c>
      <c r="BN38" s="27">
        <v>126.384838948509</v>
      </c>
      <c r="BO38" s="27">
        <v>2.1748988042901898</v>
      </c>
      <c r="BP38" s="27">
        <v>26.2267169893682</v>
      </c>
      <c r="BQ38" s="27">
        <v>0</v>
      </c>
      <c r="BR38" s="27">
        <v>109.04480505017099</v>
      </c>
      <c r="BS38" s="27">
        <v>33.231808293469904</v>
      </c>
      <c r="BT38" s="27">
        <v>0</v>
      </c>
      <c r="BU38" s="27">
        <v>0</v>
      </c>
      <c r="BV38" s="27">
        <v>656.55621444767996</v>
      </c>
      <c r="BW38" s="27">
        <v>746.76178575991605</v>
      </c>
      <c r="BX38" s="27">
        <v>7340.4450922028</v>
      </c>
      <c r="BY38" s="27">
        <v>175.953694957826</v>
      </c>
      <c r="CA38" s="24">
        <f t="shared" si="13"/>
        <v>7.3033590331103623E-3</v>
      </c>
      <c r="CB38" s="24">
        <f t="shared" si="14"/>
        <v>8.0292826081882658E-3</v>
      </c>
      <c r="CC38" s="24">
        <f t="shared" si="15"/>
        <v>7.4543320172536084E-3</v>
      </c>
      <c r="CD38" s="24">
        <f t="shared" si="16"/>
        <v>7.3927614839489923E-3</v>
      </c>
      <c r="CE38" s="24">
        <f t="shared" si="17"/>
        <v>7.3930388793068619E-3</v>
      </c>
      <c r="CF38" s="24">
        <f t="shared" si="18"/>
        <v>7.3418593503756522E-3</v>
      </c>
      <c r="CG38" s="24">
        <f t="shared" si="19"/>
        <v>6.871945808332826E-3</v>
      </c>
      <c r="CH38" s="24">
        <f t="shared" si="20"/>
        <v>2.9947684823513425E-3</v>
      </c>
      <c r="CI38" s="24">
        <f t="shared" si="21"/>
        <v>5.7627099467968323E-3</v>
      </c>
      <c r="CJ38" s="24"/>
      <c r="CK38" s="24">
        <f t="shared" si="22"/>
        <v>-9.5494052846110532E-4</v>
      </c>
      <c r="CL38" s="24">
        <f t="shared" si="23"/>
        <v>8.7707269066261261E-3</v>
      </c>
      <c r="CM38" s="24">
        <f t="shared" si="24"/>
        <v>6.828332888923567E-3</v>
      </c>
      <c r="CN38" s="24">
        <f t="shared" si="25"/>
        <v>-9.6793743789114692E-2</v>
      </c>
    </row>
    <row r="39" spans="1:92" x14ac:dyDescent="0.3">
      <c r="A39" s="27" t="s">
        <v>130</v>
      </c>
      <c r="B39" s="100">
        <v>146540.53150000001</v>
      </c>
      <c r="C39" s="100">
        <v>978.42925452999998</v>
      </c>
      <c r="D39" s="100">
        <v>2135.6548343999998</v>
      </c>
      <c r="E39" s="100">
        <v>21475.124429</v>
      </c>
      <c r="F39" s="100">
        <v>21459.431647000001</v>
      </c>
      <c r="G39" s="100">
        <v>544.38021949999995</v>
      </c>
      <c r="H39" s="100">
        <v>23400.779322999999</v>
      </c>
      <c r="I39" s="100">
        <v>461.26296581000003</v>
      </c>
      <c r="J39" s="100">
        <v>1216.5936606</v>
      </c>
      <c r="K39" s="100"/>
      <c r="L39" s="100">
        <v>1051.6426402</v>
      </c>
      <c r="M39" s="100">
        <v>42.068803754999998</v>
      </c>
      <c r="N39" s="100">
        <v>149.68714320999999</v>
      </c>
      <c r="O39" s="100">
        <v>132.27541178000001</v>
      </c>
      <c r="P39" s="27"/>
      <c r="Q39" s="27" t="s">
        <v>130</v>
      </c>
      <c r="R39" s="27">
        <v>1390.3822916146601</v>
      </c>
      <c r="S39" s="27">
        <v>42.213349467201098</v>
      </c>
      <c r="T39" s="27">
        <v>462.845202257371</v>
      </c>
      <c r="U39" s="27">
        <v>462.845202257371</v>
      </c>
      <c r="V39" s="27">
        <v>4149.3860428016797</v>
      </c>
      <c r="W39" s="27">
        <v>1220.6813926048501</v>
      </c>
      <c r="X39" s="27">
        <v>150.16016149758201</v>
      </c>
      <c r="Y39" s="27">
        <v>9228.4253948633996</v>
      </c>
      <c r="Z39" s="27">
        <v>0</v>
      </c>
      <c r="AA39" s="27">
        <v>147041.92094931001</v>
      </c>
      <c r="AB39" s="27">
        <v>2751.3492654986198</v>
      </c>
      <c r="AC39" s="27">
        <v>1008.81833267259</v>
      </c>
      <c r="AD39" s="27">
        <v>1303.6514523793701</v>
      </c>
      <c r="AE39" s="27">
        <v>676.68284698561195</v>
      </c>
      <c r="AF39" s="27">
        <v>1055.0886656402899</v>
      </c>
      <c r="AG39" s="27">
        <v>1055.0886656402899</v>
      </c>
      <c r="AH39" s="27">
        <v>0</v>
      </c>
      <c r="AI39" s="27">
        <v>505.69057322357997</v>
      </c>
      <c r="AJ39" s="27">
        <v>76.141630493950103</v>
      </c>
      <c r="AK39" s="27">
        <v>316.48469200797098</v>
      </c>
      <c r="AL39" s="27">
        <v>0</v>
      </c>
      <c r="AM39" s="27">
        <v>132.71982874848001</v>
      </c>
      <c r="AN39" s="27">
        <v>981.77065188787299</v>
      </c>
      <c r="AO39" s="27">
        <v>0</v>
      </c>
      <c r="AP39" s="27">
        <v>1928.3697997327999</v>
      </c>
      <c r="AQ39" s="27">
        <v>214.26334536141999</v>
      </c>
      <c r="AR39" s="27">
        <v>2142.6331450942198</v>
      </c>
      <c r="AS39" s="27">
        <v>407.65796973460198</v>
      </c>
      <c r="AT39" s="27">
        <v>1104.57965974586</v>
      </c>
      <c r="AU39" s="27">
        <v>2.36878597893483</v>
      </c>
      <c r="AV39" s="27">
        <v>3118.1175386298701</v>
      </c>
      <c r="AW39" s="27">
        <v>2.1534417074797298</v>
      </c>
      <c r="AX39" s="27">
        <v>63.849550923461003</v>
      </c>
      <c r="AY39" s="27">
        <v>1201.6205206986399</v>
      </c>
      <c r="AZ39" s="27">
        <v>1.9380974860695399</v>
      </c>
      <c r="BA39" s="27">
        <v>0</v>
      </c>
      <c r="BB39" s="27">
        <v>208.248592214377</v>
      </c>
      <c r="BC39" s="27">
        <v>21550.774501072701</v>
      </c>
      <c r="BD39" s="27">
        <v>21535.0328332391</v>
      </c>
      <c r="BE39" s="27">
        <v>15.741667833514599</v>
      </c>
      <c r="BF39" s="27">
        <v>2.4333897681288801</v>
      </c>
      <c r="BG39" s="27">
        <v>0</v>
      </c>
      <c r="BH39" s="27">
        <v>527.59324578999804</v>
      </c>
      <c r="BI39" s="27">
        <v>20.2423533768746</v>
      </c>
      <c r="BJ39" s="27">
        <v>7961.2750631899698</v>
      </c>
      <c r="BK39" s="27">
        <v>32.301625023341401</v>
      </c>
      <c r="BL39" s="27">
        <v>40.915399237862097</v>
      </c>
      <c r="BM39" s="27">
        <v>11374.4799445427</v>
      </c>
      <c r="BN39" s="27">
        <v>371.38701593614502</v>
      </c>
      <c r="BO39" s="27">
        <v>7.3217049631552502</v>
      </c>
      <c r="BP39" s="27">
        <v>88.291118338155897</v>
      </c>
      <c r="BQ39" s="27">
        <v>0</v>
      </c>
      <c r="BR39" s="27">
        <v>546.30935043061697</v>
      </c>
      <c r="BS39" s="27">
        <v>118.70947645522899</v>
      </c>
      <c r="BT39" s="27">
        <v>0</v>
      </c>
      <c r="BU39" s="27">
        <v>0</v>
      </c>
      <c r="BV39" s="27">
        <v>2342.6718488464999</v>
      </c>
      <c r="BW39" s="27">
        <v>2654.6637805976302</v>
      </c>
      <c r="BX39" s="27">
        <v>23481.5414137138</v>
      </c>
      <c r="BY39" s="27">
        <v>626.226116670024</v>
      </c>
      <c r="CA39" s="24">
        <f t="shared" si="13"/>
        <v>3.4215069658730846E-3</v>
      </c>
      <c r="CB39" s="24">
        <f t="shared" si="14"/>
        <v>3.4150628084787652E-3</v>
      </c>
      <c r="CC39" s="24">
        <f t="shared" si="15"/>
        <v>3.2675274027511641E-3</v>
      </c>
      <c r="CD39" s="24">
        <f t="shared" si="16"/>
        <v>3.5226837601249894E-3</v>
      </c>
      <c r="CE39" s="24">
        <f t="shared" si="17"/>
        <v>3.522981758450611E-3</v>
      </c>
      <c r="CF39" s="24">
        <f t="shared" si="18"/>
        <v>3.5437197413030193E-3</v>
      </c>
      <c r="CG39" s="24">
        <f t="shared" si="19"/>
        <v>3.451256455994259E-3</v>
      </c>
      <c r="CH39" s="24">
        <f t="shared" si="20"/>
        <v>3.4302264969234861E-3</v>
      </c>
      <c r="CI39" s="24">
        <f t="shared" si="21"/>
        <v>3.3599813456483729E-3</v>
      </c>
      <c r="CJ39" s="24"/>
      <c r="CK39" s="24">
        <f t="shared" si="22"/>
        <v>3.2768026975728429E-3</v>
      </c>
      <c r="CL39" s="24">
        <f t="shared" si="23"/>
        <v>3.4359358788261483E-3</v>
      </c>
      <c r="CM39" s="24">
        <f t="shared" si="24"/>
        <v>3.1600461966089649E-3</v>
      </c>
      <c r="CN39" s="24">
        <f t="shared" si="25"/>
        <v>3.3597851822918644E-3</v>
      </c>
    </row>
    <row r="40" spans="1:92" x14ac:dyDescent="0.3">
      <c r="A40" s="27" t="s">
        <v>39</v>
      </c>
      <c r="B40" s="100">
        <v>8657.4407265999998</v>
      </c>
      <c r="C40" s="100">
        <v>57.964316166000003</v>
      </c>
      <c r="D40" s="100">
        <v>143.31111086999999</v>
      </c>
      <c r="E40" s="100">
        <v>1265.8750620000001</v>
      </c>
      <c r="F40" s="100">
        <v>1263.4068368000001</v>
      </c>
      <c r="G40" s="100">
        <v>27.999909861999999</v>
      </c>
      <c r="H40" s="100">
        <v>1415.1582759</v>
      </c>
      <c r="I40" s="100">
        <v>28.108820626</v>
      </c>
      <c r="J40" s="100">
        <v>69.637420629000005</v>
      </c>
      <c r="K40" s="100"/>
      <c r="L40" s="100">
        <v>65.929167953000004</v>
      </c>
      <c r="M40" s="100">
        <v>2.6571017971000002</v>
      </c>
      <c r="N40" s="100">
        <v>9.4644655958000001</v>
      </c>
      <c r="O40" s="100">
        <v>8.3216355342000004</v>
      </c>
      <c r="P40" s="27"/>
      <c r="Q40" s="27" t="s">
        <v>39</v>
      </c>
      <c r="R40" s="27">
        <v>83.918023537258193</v>
      </c>
      <c r="S40" s="27">
        <v>2.6713889452069299</v>
      </c>
      <c r="T40" s="27">
        <v>28.246523487737001</v>
      </c>
      <c r="U40" s="27">
        <v>28.246523487737001</v>
      </c>
      <c r="V40" s="27">
        <v>250.440584844987</v>
      </c>
      <c r="W40" s="27">
        <v>69.8585048183228</v>
      </c>
      <c r="X40" s="27">
        <v>9.4958736585775991</v>
      </c>
      <c r="Y40" s="27">
        <v>560.52977973895997</v>
      </c>
      <c r="Z40" s="27">
        <v>0</v>
      </c>
      <c r="AA40" s="27">
        <v>8689.2374681680103</v>
      </c>
      <c r="AB40" s="27">
        <v>167.57051268199299</v>
      </c>
      <c r="AC40" s="27">
        <v>61.368183494123201</v>
      </c>
      <c r="AD40" s="27">
        <v>78.683293813926795</v>
      </c>
      <c r="AE40" s="27">
        <v>42.360016290547797</v>
      </c>
      <c r="AF40" s="27">
        <v>66.197651949154704</v>
      </c>
      <c r="AG40" s="27">
        <v>66.197651949154704</v>
      </c>
      <c r="AH40" s="27">
        <v>0</v>
      </c>
      <c r="AI40" s="27">
        <v>30.5215703401864</v>
      </c>
      <c r="AJ40" s="27">
        <v>4.59560839457078</v>
      </c>
      <c r="AK40" s="27">
        <v>19.101758006719599</v>
      </c>
      <c r="AL40" s="27">
        <v>0</v>
      </c>
      <c r="AM40" s="27">
        <v>8.3585782677352292</v>
      </c>
      <c r="AN40" s="27">
        <v>58.224051492253402</v>
      </c>
      <c r="AO40" s="27">
        <v>0</v>
      </c>
      <c r="AP40" s="27">
        <v>129.432472803672</v>
      </c>
      <c r="AQ40" s="27">
        <v>14.3813972343017</v>
      </c>
      <c r="AR40" s="27">
        <v>143.813870037974</v>
      </c>
      <c r="AS40" s="27">
        <v>24.604629430477601</v>
      </c>
      <c r="AT40" s="27">
        <v>66.812967979133205</v>
      </c>
      <c r="AU40" s="27">
        <v>0.13950937361177701</v>
      </c>
      <c r="AV40" s="27">
        <v>188.32768711060001</v>
      </c>
      <c r="AW40" s="27">
        <v>0.12682662742439499</v>
      </c>
      <c r="AX40" s="27">
        <v>3.76041260845362</v>
      </c>
      <c r="AY40" s="27">
        <v>70.769307759718203</v>
      </c>
      <c r="AZ40" s="27">
        <v>0.114144162987703</v>
      </c>
      <c r="BA40" s="27">
        <v>0</v>
      </c>
      <c r="BB40" s="27">
        <v>12.264780795537799</v>
      </c>
      <c r="BC40" s="27">
        <v>1270.7771929764001</v>
      </c>
      <c r="BD40" s="27">
        <v>1268.3035307648299</v>
      </c>
      <c r="BE40" s="27">
        <v>2.4736622115665501</v>
      </c>
      <c r="BF40" s="27">
        <v>0.14331426754190099</v>
      </c>
      <c r="BG40" s="27">
        <v>0</v>
      </c>
      <c r="BH40" s="27">
        <v>31.072550832520299</v>
      </c>
      <c r="BI40" s="27">
        <v>1.19217220633057</v>
      </c>
      <c r="BJ40" s="27">
        <v>468.87841223124201</v>
      </c>
      <c r="BK40" s="27">
        <v>1.90240097488384</v>
      </c>
      <c r="BL40" s="27">
        <v>2.4097068611143202</v>
      </c>
      <c r="BM40" s="27">
        <v>669.898884571503</v>
      </c>
      <c r="BN40" s="27">
        <v>22.541800650668499</v>
      </c>
      <c r="BO40" s="27">
        <v>0.43121066937835201</v>
      </c>
      <c r="BP40" s="27">
        <v>5.1998968225885598</v>
      </c>
      <c r="BQ40" s="27">
        <v>0</v>
      </c>
      <c r="BR40" s="27">
        <v>28.1044027421088</v>
      </c>
      <c r="BS40" s="27">
        <v>7.1648315695240896</v>
      </c>
      <c r="BT40" s="27">
        <v>0</v>
      </c>
      <c r="BU40" s="27">
        <v>0</v>
      </c>
      <c r="BV40" s="27">
        <v>141.39864638531901</v>
      </c>
      <c r="BW40" s="27">
        <v>160.24545509965401</v>
      </c>
      <c r="BX40" s="27">
        <v>1420.06806053891</v>
      </c>
      <c r="BY40" s="27">
        <v>37.800169753123697</v>
      </c>
      <c r="CA40" s="24">
        <f t="shared" si="13"/>
        <v>3.6727645700553209E-3</v>
      </c>
      <c r="CB40" s="24">
        <f t="shared" si="14"/>
        <v>4.4809521345781167E-3</v>
      </c>
      <c r="CC40" s="24">
        <f t="shared" si="15"/>
        <v>3.5081660097524966E-3</v>
      </c>
      <c r="CD40" s="24">
        <f t="shared" si="16"/>
        <v>3.8725235400837925E-3</v>
      </c>
      <c r="CE40" s="24">
        <f t="shared" si="17"/>
        <v>3.8757855523659968E-3</v>
      </c>
      <c r="CF40" s="24">
        <f t="shared" si="18"/>
        <v>3.7319005891019944E-3</v>
      </c>
      <c r="CG40" s="24">
        <f t="shared" si="19"/>
        <v>3.4694243905597673E-3</v>
      </c>
      <c r="CH40" s="24">
        <f t="shared" si="20"/>
        <v>4.8989199358164797E-3</v>
      </c>
      <c r="CI40" s="24">
        <f t="shared" si="21"/>
        <v>3.1747900385432444E-3</v>
      </c>
      <c r="CJ40" s="24"/>
      <c r="CK40" s="24">
        <f t="shared" si="22"/>
        <v>4.0723097908060722E-3</v>
      </c>
      <c r="CL40" s="24">
        <f t="shared" si="23"/>
        <v>5.3769667848341278E-3</v>
      </c>
      <c r="CM40" s="24">
        <f t="shared" si="24"/>
        <v>3.3185246921428719E-3</v>
      </c>
      <c r="CN40" s="24">
        <f t="shared" si="25"/>
        <v>4.439359712811587E-3</v>
      </c>
    </row>
    <row r="41" spans="1:92" x14ac:dyDescent="0.3">
      <c r="A41" s="27" t="s">
        <v>40</v>
      </c>
      <c r="B41" s="100">
        <v>18230.820224999999</v>
      </c>
      <c r="C41" s="100">
        <v>136.62318999999999</v>
      </c>
      <c r="D41" s="100">
        <v>318.56389744000001</v>
      </c>
      <c r="E41" s="100">
        <v>2542.5011263000001</v>
      </c>
      <c r="F41" s="100">
        <v>2539.0486151</v>
      </c>
      <c r="G41" s="100">
        <v>47.443525692000001</v>
      </c>
      <c r="H41" s="100">
        <v>2888.3134842999998</v>
      </c>
      <c r="I41" s="100">
        <v>69.371581144999993</v>
      </c>
      <c r="J41" s="100">
        <v>139.12855635</v>
      </c>
      <c r="K41" s="100"/>
      <c r="L41" s="100">
        <v>165.41830555000001</v>
      </c>
      <c r="M41" s="100">
        <v>7.0793384536000001</v>
      </c>
      <c r="N41" s="100">
        <v>23.916800753</v>
      </c>
      <c r="O41" s="100">
        <v>19.926707372999999</v>
      </c>
      <c r="P41" s="27"/>
      <c r="Q41" s="27" t="s">
        <v>40</v>
      </c>
      <c r="R41" s="27">
        <v>167.138726068263</v>
      </c>
      <c r="S41" s="27">
        <v>7.1147947706944201</v>
      </c>
      <c r="T41" s="27">
        <v>69.717294789035094</v>
      </c>
      <c r="U41" s="27">
        <v>69.717294789035094</v>
      </c>
      <c r="V41" s="27">
        <v>498.80013607653802</v>
      </c>
      <c r="W41" s="27">
        <v>139.80429462843699</v>
      </c>
      <c r="X41" s="27">
        <v>24.0335276514068</v>
      </c>
      <c r="Y41" s="27">
        <v>1139.10304482227</v>
      </c>
      <c r="Z41" s="27">
        <v>0</v>
      </c>
      <c r="AA41" s="27">
        <v>18320.070548595901</v>
      </c>
      <c r="AB41" s="27">
        <v>343.43533304576601</v>
      </c>
      <c r="AC41" s="27">
        <v>125.305118087637</v>
      </c>
      <c r="AD41" s="27">
        <v>156.712700350647</v>
      </c>
      <c r="AE41" s="27">
        <v>94.107710465744702</v>
      </c>
      <c r="AF41" s="27">
        <v>166.23368066948601</v>
      </c>
      <c r="AG41" s="27">
        <v>166.23368066948601</v>
      </c>
      <c r="AH41" s="27">
        <v>0</v>
      </c>
      <c r="AI41" s="27">
        <v>60.789705043014301</v>
      </c>
      <c r="AJ41" s="27">
        <v>9.1530332747398901</v>
      </c>
      <c r="AK41" s="27">
        <v>38.0448134664788</v>
      </c>
      <c r="AL41" s="27">
        <v>0</v>
      </c>
      <c r="AM41" s="27">
        <v>20.025495832997201</v>
      </c>
      <c r="AN41" s="27">
        <v>137.30031960812801</v>
      </c>
      <c r="AO41" s="27">
        <v>0</v>
      </c>
      <c r="AP41" s="27">
        <v>288.112143184334</v>
      </c>
      <c r="AQ41" s="27">
        <v>32.012471708906098</v>
      </c>
      <c r="AR41" s="27">
        <v>320.12461489323999</v>
      </c>
      <c r="AS41" s="27">
        <v>49.004805051546498</v>
      </c>
      <c r="AT41" s="27">
        <v>134.00029400094999</v>
      </c>
      <c r="AU41" s="27">
        <v>0.28066601271074798</v>
      </c>
      <c r="AV41" s="27">
        <v>375.92672075808798</v>
      </c>
      <c r="AW41" s="27">
        <v>0.25515104833633701</v>
      </c>
      <c r="AX41" s="27">
        <v>7.56522831373975</v>
      </c>
      <c r="AY41" s="27">
        <v>142.374251662229</v>
      </c>
      <c r="AZ41" s="27">
        <v>0.229635977165627</v>
      </c>
      <c r="BA41" s="27">
        <v>0</v>
      </c>
      <c r="BB41" s="27">
        <v>24.674373648263501</v>
      </c>
      <c r="BC41" s="27">
        <v>2555.0519883115999</v>
      </c>
      <c r="BD41" s="27">
        <v>2551.5827839859799</v>
      </c>
      <c r="BE41" s="27">
        <v>3.4692043256226599</v>
      </c>
      <c r="BF41" s="27">
        <v>0.28832059741177302</v>
      </c>
      <c r="BG41" s="27">
        <v>0</v>
      </c>
      <c r="BH41" s="27">
        <v>62.511998574381202</v>
      </c>
      <c r="BI41" s="27">
        <v>2.3984194016435398</v>
      </c>
      <c r="BJ41" s="27">
        <v>943.29335078291604</v>
      </c>
      <c r="BK41" s="27">
        <v>3.82726440854952</v>
      </c>
      <c r="BL41" s="27">
        <v>4.8478703217094603</v>
      </c>
      <c r="BM41" s="27">
        <v>1347.7075485849</v>
      </c>
      <c r="BN41" s="27">
        <v>45.706709560438298</v>
      </c>
      <c r="BO41" s="27">
        <v>0.86751334936093505</v>
      </c>
      <c r="BP41" s="27">
        <v>10.461191302655999</v>
      </c>
      <c r="BQ41" s="27">
        <v>0</v>
      </c>
      <c r="BR41" s="27">
        <v>47.675580317046602</v>
      </c>
      <c r="BS41" s="27">
        <v>14.2701337900191</v>
      </c>
      <c r="BT41" s="27">
        <v>0</v>
      </c>
      <c r="BU41" s="27">
        <v>0</v>
      </c>
      <c r="BV41" s="27">
        <v>281.64918824249003</v>
      </c>
      <c r="BW41" s="27">
        <v>319.28968184499701</v>
      </c>
      <c r="BX41" s="27">
        <v>2902.39933826066</v>
      </c>
      <c r="BY41" s="27">
        <v>75.309614051306895</v>
      </c>
      <c r="CA41" s="24">
        <f t="shared" si="13"/>
        <v>4.8955736765760984E-3</v>
      </c>
      <c r="CB41" s="24">
        <f t="shared" si="14"/>
        <v>4.956183559526115E-3</v>
      </c>
      <c r="CC41" s="24">
        <f t="shared" si="15"/>
        <v>4.8992289012722854E-3</v>
      </c>
      <c r="CD41" s="24">
        <f t="shared" si="16"/>
        <v>4.9364233831685703E-3</v>
      </c>
      <c r="CE41" s="24">
        <f t="shared" si="17"/>
        <v>4.9365612030576253E-3</v>
      </c>
      <c r="CF41" s="24">
        <f t="shared" si="18"/>
        <v>4.8911758066439463E-3</v>
      </c>
      <c r="CG41" s="24">
        <f t="shared" si="19"/>
        <v>4.8768438873503994E-3</v>
      </c>
      <c r="CH41" s="24">
        <f t="shared" si="20"/>
        <v>4.9835053249325904E-3</v>
      </c>
      <c r="CI41" s="24">
        <f t="shared" si="21"/>
        <v>4.856934450876268E-3</v>
      </c>
      <c r="CJ41" s="24"/>
      <c r="CK41" s="24">
        <f t="shared" si="22"/>
        <v>4.9291710296206215E-3</v>
      </c>
      <c r="CL41" s="24">
        <f t="shared" si="23"/>
        <v>5.0084223726285706E-3</v>
      </c>
      <c r="CM41" s="24">
        <f t="shared" si="24"/>
        <v>4.88053981852727E-3</v>
      </c>
      <c r="CN41" s="24">
        <f t="shared" si="25"/>
        <v>4.9575907423148559E-3</v>
      </c>
    </row>
    <row r="42" spans="1:92" x14ac:dyDescent="0.3">
      <c r="A42" s="27" t="s">
        <v>41</v>
      </c>
      <c r="B42" s="100">
        <v>10030.977976</v>
      </c>
      <c r="C42" s="100">
        <v>65.594578737000006</v>
      </c>
      <c r="D42" s="100">
        <v>149.39656932</v>
      </c>
      <c r="E42" s="100">
        <v>1489.0275019999999</v>
      </c>
      <c r="F42" s="100">
        <v>1487.1064503</v>
      </c>
      <c r="G42" s="100">
        <v>34.159234894999997</v>
      </c>
      <c r="H42" s="100">
        <v>1669.8099299</v>
      </c>
      <c r="I42" s="100">
        <v>31.370799113</v>
      </c>
      <c r="J42" s="100">
        <v>79.597755018000001</v>
      </c>
      <c r="K42" s="100"/>
      <c r="L42" s="100">
        <v>71.419016744999993</v>
      </c>
      <c r="M42" s="100">
        <v>2.9462255334999998</v>
      </c>
      <c r="N42" s="100">
        <v>10.195975430000001</v>
      </c>
      <c r="O42" s="100">
        <v>8.9514164414999993</v>
      </c>
      <c r="P42" s="27"/>
      <c r="Q42" s="27" t="s">
        <v>41</v>
      </c>
      <c r="R42" s="27">
        <v>101.243528192657</v>
      </c>
      <c r="S42" s="27">
        <v>2.9633638267499398</v>
      </c>
      <c r="T42" s="27">
        <v>31.550134477362899</v>
      </c>
      <c r="U42" s="27">
        <v>31.550134477362899</v>
      </c>
      <c r="V42" s="27">
        <v>302.14613801975798</v>
      </c>
      <c r="W42" s="27">
        <v>80.033318869444699</v>
      </c>
      <c r="X42" s="27">
        <v>10.2552847244202</v>
      </c>
      <c r="Y42" s="27">
        <v>657.322225593506</v>
      </c>
      <c r="Z42" s="27">
        <v>0</v>
      </c>
      <c r="AA42" s="27">
        <v>10086.043686163201</v>
      </c>
      <c r="AB42" s="27">
        <v>194.08762054135499</v>
      </c>
      <c r="AC42" s="27">
        <v>71.4703844648526</v>
      </c>
      <c r="AD42" s="27">
        <v>94.928068176413205</v>
      </c>
      <c r="AE42" s="27">
        <v>42.9824556540785</v>
      </c>
      <c r="AF42" s="27">
        <v>71.832719550474394</v>
      </c>
      <c r="AG42" s="27">
        <v>71.832719550474394</v>
      </c>
      <c r="AH42" s="27">
        <v>0</v>
      </c>
      <c r="AI42" s="27">
        <v>36.822721212523298</v>
      </c>
      <c r="AJ42" s="27">
        <v>5.5444084322973097</v>
      </c>
      <c r="AK42" s="27">
        <v>23.045482749869102</v>
      </c>
      <c r="AL42" s="27">
        <v>0</v>
      </c>
      <c r="AM42" s="27">
        <v>9.0028373557726997</v>
      </c>
      <c r="AN42" s="27">
        <v>65.964948194910605</v>
      </c>
      <c r="AO42" s="27">
        <v>0</v>
      </c>
      <c r="AP42" s="27">
        <v>135.22493023804401</v>
      </c>
      <c r="AQ42" s="27">
        <v>15.0249948315944</v>
      </c>
      <c r="AR42" s="27">
        <v>150.24992506963801</v>
      </c>
      <c r="AS42" s="27">
        <v>29.684451012531301</v>
      </c>
      <c r="AT42" s="27">
        <v>79.831770304392094</v>
      </c>
      <c r="AU42" s="27">
        <v>0.16446808889035799</v>
      </c>
      <c r="AV42" s="27">
        <v>226.51186032876799</v>
      </c>
      <c r="AW42" s="27">
        <v>0.14951643778281101</v>
      </c>
      <c r="AX42" s="27">
        <v>4.4331635341192799</v>
      </c>
      <c r="AY42" s="27">
        <v>83.430181589201794</v>
      </c>
      <c r="AZ42" s="27">
        <v>0.13456485853491801</v>
      </c>
      <c r="BA42" s="27">
        <v>0</v>
      </c>
      <c r="BB42" s="27">
        <v>14.4589849035202</v>
      </c>
      <c r="BC42" s="27">
        <v>1497.13905792376</v>
      </c>
      <c r="BD42" s="27">
        <v>1495.2071224434201</v>
      </c>
      <c r="BE42" s="27">
        <v>1.9319354803400599</v>
      </c>
      <c r="BF42" s="27">
        <v>0.16895358776875699</v>
      </c>
      <c r="BG42" s="27">
        <v>0</v>
      </c>
      <c r="BH42" s="27">
        <v>36.631529173762701</v>
      </c>
      <c r="BI42" s="27">
        <v>1.4054544466674299</v>
      </c>
      <c r="BJ42" s="27">
        <v>552.76233395613895</v>
      </c>
      <c r="BK42" s="27">
        <v>2.2427461770201198</v>
      </c>
      <c r="BL42" s="27">
        <v>2.8408128025705799</v>
      </c>
      <c r="BM42" s="27">
        <v>789.74588119292105</v>
      </c>
      <c r="BN42" s="27">
        <v>26.519779552397299</v>
      </c>
      <c r="BO42" s="27">
        <v>0.50835597777741004</v>
      </c>
      <c r="BP42" s="27">
        <v>6.13017571675016</v>
      </c>
      <c r="BQ42" s="27">
        <v>0</v>
      </c>
      <c r="BR42" s="27">
        <v>34.3386108862029</v>
      </c>
      <c r="BS42" s="27">
        <v>8.6440719584907804</v>
      </c>
      <c r="BT42" s="27">
        <v>0</v>
      </c>
      <c r="BU42" s="27">
        <v>0</v>
      </c>
      <c r="BV42" s="27">
        <v>170.56909397714799</v>
      </c>
      <c r="BW42" s="27">
        <v>193.22051170463101</v>
      </c>
      <c r="BX42" s="27">
        <v>1678.87153243274</v>
      </c>
      <c r="BY42" s="27">
        <v>45.584854348691202</v>
      </c>
      <c r="CA42" s="24">
        <f t="shared" si="13"/>
        <v>5.4895654536327426E-3</v>
      </c>
      <c r="CB42" s="24">
        <f t="shared" si="14"/>
        <v>5.6463425033276993E-3</v>
      </c>
      <c r="CC42" s="24">
        <f t="shared" si="15"/>
        <v>5.7120170397632576E-3</v>
      </c>
      <c r="CD42" s="24">
        <f t="shared" si="16"/>
        <v>5.4475527905730242E-3</v>
      </c>
      <c r="CE42" s="24">
        <f t="shared" si="17"/>
        <v>5.4472712036087861E-3</v>
      </c>
      <c r="CF42" s="24">
        <f t="shared" si="18"/>
        <v>5.2511712207336065E-3</v>
      </c>
      <c r="CG42" s="24">
        <f t="shared" si="19"/>
        <v>5.4267269408815877E-3</v>
      </c>
      <c r="CH42" s="24">
        <f t="shared" si="20"/>
        <v>5.7166336030178696E-3</v>
      </c>
      <c r="CI42" s="24">
        <f t="shared" si="21"/>
        <v>5.4720620116258415E-3</v>
      </c>
      <c r="CJ42" s="24"/>
      <c r="CK42" s="24">
        <f t="shared" si="22"/>
        <v>5.7926141289723629E-3</v>
      </c>
      <c r="CL42" s="24">
        <f t="shared" si="23"/>
        <v>5.8170337114621254E-3</v>
      </c>
      <c r="CM42" s="24">
        <f t="shared" si="24"/>
        <v>5.8169318695777952E-3</v>
      </c>
      <c r="CN42" s="24">
        <f t="shared" si="25"/>
        <v>5.7444444249410646E-3</v>
      </c>
    </row>
    <row r="43" spans="1:92" x14ac:dyDescent="0.3">
      <c r="A43" s="27" t="s">
        <v>42</v>
      </c>
      <c r="B43" s="100">
        <v>33605.119808000003</v>
      </c>
      <c r="C43" s="100">
        <v>232.55144708</v>
      </c>
      <c r="D43" s="100">
        <v>544.40220093000005</v>
      </c>
      <c r="E43" s="100">
        <v>4770.6898707</v>
      </c>
      <c r="F43" s="100">
        <v>4765.5956851999999</v>
      </c>
      <c r="G43" s="100">
        <v>96.445183623999995</v>
      </c>
      <c r="H43" s="100">
        <v>6080.8278000999999</v>
      </c>
      <c r="I43" s="100">
        <v>119.90159301</v>
      </c>
      <c r="J43" s="100">
        <v>261.17152684000001</v>
      </c>
      <c r="K43" s="100"/>
      <c r="L43" s="100">
        <v>282.09370626999998</v>
      </c>
      <c r="M43" s="100">
        <v>11.886114498</v>
      </c>
      <c r="N43" s="100">
        <v>40.419200195000002</v>
      </c>
      <c r="O43" s="100">
        <v>34.501540742000003</v>
      </c>
      <c r="P43" s="27"/>
      <c r="Q43" s="27" t="s">
        <v>42</v>
      </c>
      <c r="R43" s="27">
        <v>365.94353743196098</v>
      </c>
      <c r="S43" s="27">
        <v>11.919869169383601</v>
      </c>
      <c r="T43" s="27">
        <v>120.24266930576999</v>
      </c>
      <c r="U43" s="27">
        <v>120.24266930576999</v>
      </c>
      <c r="V43" s="27">
        <v>1092.1030931345399</v>
      </c>
      <c r="W43" s="27">
        <v>261.90323490296998</v>
      </c>
      <c r="X43" s="27">
        <v>40.5266543561535</v>
      </c>
      <c r="Y43" s="27">
        <v>2402.19620787751</v>
      </c>
      <c r="Z43" s="27">
        <v>0</v>
      </c>
      <c r="AA43" s="27">
        <v>33700.4912700805</v>
      </c>
      <c r="AB43" s="27">
        <v>712.75559435674404</v>
      </c>
      <c r="AC43" s="27">
        <v>261.89742335392299</v>
      </c>
      <c r="AD43" s="27">
        <v>343.11623402549401</v>
      </c>
      <c r="AE43" s="27">
        <v>166.648931255012</v>
      </c>
      <c r="AF43" s="27">
        <v>282.86615089099303</v>
      </c>
      <c r="AG43" s="27">
        <v>282.86615089099303</v>
      </c>
      <c r="AH43" s="27">
        <v>0</v>
      </c>
      <c r="AI43" s="27">
        <v>133.09558424853199</v>
      </c>
      <c r="AJ43" s="27">
        <v>20.040202121774001</v>
      </c>
      <c r="AK43" s="27">
        <v>83.297615035008306</v>
      </c>
      <c r="AL43" s="27">
        <v>0</v>
      </c>
      <c r="AM43" s="27">
        <v>34.597976091322302</v>
      </c>
      <c r="AN43" s="27">
        <v>233.212527808109</v>
      </c>
      <c r="AO43" s="27">
        <v>0</v>
      </c>
      <c r="AP43" s="27">
        <v>491.29628056769002</v>
      </c>
      <c r="AQ43" s="27">
        <v>54.588489910260797</v>
      </c>
      <c r="AR43" s="27">
        <v>545.88477047795004</v>
      </c>
      <c r="AS43" s="27">
        <v>107.294087640702</v>
      </c>
      <c r="AT43" s="27">
        <v>289.62839534815402</v>
      </c>
      <c r="AU43" s="27">
        <v>0.52573340682440695</v>
      </c>
      <c r="AV43" s="27">
        <v>819.69374928994205</v>
      </c>
      <c r="AW43" s="27">
        <v>0.47793943096501801</v>
      </c>
      <c r="AX43" s="27">
        <v>14.1709053282406</v>
      </c>
      <c r="AY43" s="27">
        <v>266.69022955295702</v>
      </c>
      <c r="AZ43" s="27">
        <v>0.43014559525344798</v>
      </c>
      <c r="BA43" s="27">
        <v>0</v>
      </c>
      <c r="BB43" s="27">
        <v>46.219136934473099</v>
      </c>
      <c r="BC43" s="27">
        <v>4784.6385002154102</v>
      </c>
      <c r="BD43" s="27">
        <v>4779.53131598041</v>
      </c>
      <c r="BE43" s="27">
        <v>5.1071842350082903</v>
      </c>
      <c r="BF43" s="27">
        <v>0.54007166224088798</v>
      </c>
      <c r="BG43" s="27">
        <v>0</v>
      </c>
      <c r="BH43" s="27">
        <v>117.09517688079001</v>
      </c>
      <c r="BI43" s="27">
        <v>4.4926315798872301</v>
      </c>
      <c r="BJ43" s="27">
        <v>1766.9424322492</v>
      </c>
      <c r="BK43" s="27">
        <v>7.16908970507669</v>
      </c>
      <c r="BL43" s="27">
        <v>9.0808511723628609</v>
      </c>
      <c r="BM43" s="27">
        <v>2524.4764573708699</v>
      </c>
      <c r="BN43" s="27">
        <v>96.794810384788903</v>
      </c>
      <c r="BO43" s="27">
        <v>1.6249943273973799</v>
      </c>
      <c r="BP43" s="27">
        <v>19.595520783853299</v>
      </c>
      <c r="BQ43" s="27">
        <v>0</v>
      </c>
      <c r="BR43" s="27">
        <v>96.734991552990806</v>
      </c>
      <c r="BS43" s="27">
        <v>31.2439072080332</v>
      </c>
      <c r="BT43" s="27">
        <v>0</v>
      </c>
      <c r="BU43" s="27">
        <v>0</v>
      </c>
      <c r="BV43" s="27">
        <v>616.55105064415602</v>
      </c>
      <c r="BW43" s="27">
        <v>698.544450655388</v>
      </c>
      <c r="BX43" s="27">
        <v>6098.0729578972196</v>
      </c>
      <c r="BY43" s="27">
        <v>164.79297397191201</v>
      </c>
      <c r="CA43" s="24">
        <f t="shared" si="13"/>
        <v>2.8380039299188177E-3</v>
      </c>
      <c r="CB43" s="24">
        <f t="shared" si="14"/>
        <v>2.8427289376598921E-3</v>
      </c>
      <c r="CC43" s="24">
        <f t="shared" si="15"/>
        <v>2.7232982258655922E-3</v>
      </c>
      <c r="CD43" s="24">
        <f t="shared" si="16"/>
        <v>2.9238181255667123E-3</v>
      </c>
      <c r="CE43" s="24">
        <f t="shared" si="17"/>
        <v>2.9242159219860933E-3</v>
      </c>
      <c r="CF43" s="24">
        <f t="shared" si="18"/>
        <v>3.004897892264405E-3</v>
      </c>
      <c r="CG43" s="24">
        <f t="shared" si="19"/>
        <v>2.8359885140862057E-3</v>
      </c>
      <c r="CH43" s="24">
        <f t="shared" si="20"/>
        <v>2.8446352313396543E-3</v>
      </c>
      <c r="CI43" s="24">
        <f t="shared" si="21"/>
        <v>2.8016379573345823E-3</v>
      </c>
      <c r="CJ43" s="24"/>
      <c r="CK43" s="24">
        <f t="shared" si="22"/>
        <v>2.7382554230178857E-3</v>
      </c>
      <c r="CL43" s="24">
        <f t="shared" si="23"/>
        <v>2.8398406720111019E-3</v>
      </c>
      <c r="CM43" s="24">
        <f t="shared" si="24"/>
        <v>2.6584930091415001E-3</v>
      </c>
      <c r="CN43" s="24">
        <f t="shared" si="25"/>
        <v>2.7951026895707406E-3</v>
      </c>
    </row>
    <row r="44" spans="1:92" x14ac:dyDescent="0.3">
      <c r="A44" s="27" t="s">
        <v>43</v>
      </c>
      <c r="B44" s="100">
        <v>35128.988638000003</v>
      </c>
      <c r="C44" s="100">
        <v>272.54599511999999</v>
      </c>
      <c r="D44" s="100">
        <v>713.01710298</v>
      </c>
      <c r="E44" s="100">
        <v>5437.5378151000004</v>
      </c>
      <c r="F44" s="100">
        <v>5416.2370565000001</v>
      </c>
      <c r="G44" s="100">
        <v>94.103136810999999</v>
      </c>
      <c r="H44" s="100">
        <v>5937.2601056000003</v>
      </c>
      <c r="I44" s="100">
        <v>143.56867195000001</v>
      </c>
      <c r="J44" s="100">
        <v>276.28818157000001</v>
      </c>
      <c r="K44" s="100"/>
      <c r="L44" s="100">
        <v>328.24898329000001</v>
      </c>
      <c r="M44" s="100">
        <v>14.540988204</v>
      </c>
      <c r="N44" s="100">
        <v>43.760426436000003</v>
      </c>
      <c r="O44" s="100">
        <v>38.646220470999999</v>
      </c>
      <c r="P44" s="27"/>
      <c r="Q44" s="27" t="s">
        <v>43</v>
      </c>
      <c r="R44" s="27">
        <v>348.96989522389998</v>
      </c>
      <c r="S44" s="27">
        <v>14.594192092458</v>
      </c>
      <c r="T44" s="27">
        <v>144.08897032979601</v>
      </c>
      <c r="U44" s="27">
        <v>144.08897032979601</v>
      </c>
      <c r="V44" s="27">
        <v>1041.4476765432901</v>
      </c>
      <c r="W44" s="27">
        <v>277.23611581915799</v>
      </c>
      <c r="X44" s="27">
        <v>43.911127514421601</v>
      </c>
      <c r="Y44" s="27">
        <v>2311.4557612997</v>
      </c>
      <c r="Z44" s="27">
        <v>0</v>
      </c>
      <c r="AA44" s="27">
        <v>35251.989135058</v>
      </c>
      <c r="AB44" s="27">
        <v>688.52050481364802</v>
      </c>
      <c r="AC44" s="27">
        <v>252.55455384373701</v>
      </c>
      <c r="AD44" s="27">
        <v>327.20139804725198</v>
      </c>
      <c r="AE44" s="27">
        <v>167.792220075046</v>
      </c>
      <c r="AF44" s="27">
        <v>329.40796549780799</v>
      </c>
      <c r="AG44" s="27">
        <v>329.40796549780799</v>
      </c>
      <c r="AH44" s="27">
        <v>0</v>
      </c>
      <c r="AI44" s="27">
        <v>126.922372933811</v>
      </c>
      <c r="AJ44" s="27">
        <v>19.110666921157499</v>
      </c>
      <c r="AK44" s="27">
        <v>79.434013012339406</v>
      </c>
      <c r="AL44" s="27">
        <v>0</v>
      </c>
      <c r="AM44" s="27">
        <v>38.785354691798098</v>
      </c>
      <c r="AN44" s="27">
        <v>273.52511676242801</v>
      </c>
      <c r="AO44" s="27">
        <v>0</v>
      </c>
      <c r="AP44" s="27">
        <v>643.93648014742905</v>
      </c>
      <c r="AQ44" s="27">
        <v>71.548488908740694</v>
      </c>
      <c r="AR44" s="27">
        <v>715.48496905617003</v>
      </c>
      <c r="AS44" s="27">
        <v>102.317428502876</v>
      </c>
      <c r="AT44" s="27">
        <v>277.04126978681001</v>
      </c>
      <c r="AU44" s="27">
        <v>0.59787857658768595</v>
      </c>
      <c r="AV44" s="27">
        <v>782.43556474570903</v>
      </c>
      <c r="AW44" s="27">
        <v>0.54352598113615103</v>
      </c>
      <c r="AX44" s="27">
        <v>16.115544540507099</v>
      </c>
      <c r="AY44" s="27">
        <v>303.28746763713002</v>
      </c>
      <c r="AZ44" s="27">
        <v>0.489173372550052</v>
      </c>
      <c r="BA44" s="27">
        <v>0</v>
      </c>
      <c r="BB44" s="27">
        <v>52.561674378985501</v>
      </c>
      <c r="BC44" s="27">
        <v>5456.78594222228</v>
      </c>
      <c r="BD44" s="27">
        <v>5435.4147285669296</v>
      </c>
      <c r="BE44" s="27">
        <v>21.371213655343599</v>
      </c>
      <c r="BF44" s="27">
        <v>0.61418444870076105</v>
      </c>
      <c r="BG44" s="27">
        <v>0</v>
      </c>
      <c r="BH44" s="27">
        <v>133.163864734855</v>
      </c>
      <c r="BI44" s="27">
        <v>5.1091444909704196</v>
      </c>
      <c r="BJ44" s="27">
        <v>2009.4157110604699</v>
      </c>
      <c r="BK44" s="27">
        <v>8.1528912887922491</v>
      </c>
      <c r="BL44" s="27">
        <v>10.326993716171399</v>
      </c>
      <c r="BM44" s="27">
        <v>2870.9041177323202</v>
      </c>
      <c r="BN44" s="27">
        <v>93.043490741796703</v>
      </c>
      <c r="BO44" s="27">
        <v>1.84798822184548</v>
      </c>
      <c r="BP44" s="27">
        <v>22.284568385901402</v>
      </c>
      <c r="BQ44" s="27">
        <v>0</v>
      </c>
      <c r="BR44" s="27">
        <v>94.436642577834405</v>
      </c>
      <c r="BS44" s="27">
        <v>29.7947104370684</v>
      </c>
      <c r="BT44" s="27">
        <v>0</v>
      </c>
      <c r="BU44" s="27">
        <v>0</v>
      </c>
      <c r="BV44" s="27">
        <v>587.97772072555495</v>
      </c>
      <c r="BW44" s="27">
        <v>666.26237943174499</v>
      </c>
      <c r="BX44" s="27">
        <v>5957.7802248292201</v>
      </c>
      <c r="BY44" s="27">
        <v>157.17064787650699</v>
      </c>
      <c r="CA44" s="24">
        <f t="shared" si="13"/>
        <v>3.5013959076790643E-3</v>
      </c>
      <c r="CB44" s="24">
        <f t="shared" si="14"/>
        <v>3.5925005685624786E-3</v>
      </c>
      <c r="CC44" s="24">
        <f t="shared" si="15"/>
        <v>3.4611597195295454E-3</v>
      </c>
      <c r="CD44" s="24">
        <f t="shared" si="16"/>
        <v>3.5398608298093455E-3</v>
      </c>
      <c r="CE44" s="24">
        <f t="shared" si="17"/>
        <v>3.5407741328298188E-3</v>
      </c>
      <c r="CF44" s="24">
        <f t="shared" si="18"/>
        <v>3.5440451629601987E-3</v>
      </c>
      <c r="CG44" s="24">
        <f t="shared" si="19"/>
        <v>3.4561597208559633E-3</v>
      </c>
      <c r="CH44" s="24">
        <f t="shared" si="20"/>
        <v>3.6240383972988544E-3</v>
      </c>
      <c r="CI44" s="24">
        <f t="shared" si="21"/>
        <v>3.4309619896564923E-3</v>
      </c>
      <c r="CJ44" s="24"/>
      <c r="CK44" s="24">
        <f t="shared" si="22"/>
        <v>3.5308021252393276E-3</v>
      </c>
      <c r="CL44" s="24">
        <f t="shared" si="23"/>
        <v>3.6588908340744563E-3</v>
      </c>
      <c r="CM44" s="24">
        <f t="shared" si="24"/>
        <v>3.4437753627012632E-3</v>
      </c>
      <c r="CN44" s="24">
        <f t="shared" si="25"/>
        <v>3.6002025321597545E-3</v>
      </c>
    </row>
    <row r="45" spans="1:92" x14ac:dyDescent="0.3">
      <c r="A45" s="27" t="s">
        <v>44</v>
      </c>
      <c r="B45" s="100">
        <v>9675.9283871999996</v>
      </c>
      <c r="C45" s="100">
        <v>63.886119721</v>
      </c>
      <c r="D45" s="100">
        <v>194.67265859</v>
      </c>
      <c r="E45" s="100">
        <v>1421.5860966</v>
      </c>
      <c r="F45" s="100">
        <v>1414.9540391</v>
      </c>
      <c r="G45" s="100">
        <v>24.611913255000001</v>
      </c>
      <c r="H45" s="100">
        <v>1662.6951291</v>
      </c>
      <c r="I45" s="100">
        <v>31.832715292</v>
      </c>
      <c r="J45" s="100">
        <v>75.753149776000001</v>
      </c>
      <c r="K45" s="100"/>
      <c r="L45" s="100">
        <v>77.555291249000007</v>
      </c>
      <c r="M45" s="100">
        <v>3.1575102997000002</v>
      </c>
      <c r="N45" s="100">
        <v>11.410572274</v>
      </c>
      <c r="O45" s="100">
        <v>9.8485550745000001</v>
      </c>
      <c r="P45" s="27"/>
      <c r="Q45" s="27" t="s">
        <v>44</v>
      </c>
      <c r="R45" s="27">
        <v>99.385507159903298</v>
      </c>
      <c r="S45" s="27">
        <v>3.1707785226662701</v>
      </c>
      <c r="T45" s="27">
        <v>31.964131817941698</v>
      </c>
      <c r="U45" s="27">
        <v>31.964131817941698</v>
      </c>
      <c r="V45" s="27">
        <v>296.60119116779299</v>
      </c>
      <c r="W45" s="27">
        <v>76.040230535576995</v>
      </c>
      <c r="X45" s="27">
        <v>11.454035590207299</v>
      </c>
      <c r="Y45" s="27">
        <v>659.75248990669604</v>
      </c>
      <c r="Z45" s="27">
        <v>0</v>
      </c>
      <c r="AA45" s="27">
        <v>9713.5278959894604</v>
      </c>
      <c r="AB45" s="27">
        <v>196.71015197082301</v>
      </c>
      <c r="AC45" s="27">
        <v>72.124319705310796</v>
      </c>
      <c r="AD45" s="27">
        <v>93.186008587257106</v>
      </c>
      <c r="AE45" s="27">
        <v>48.411741192940497</v>
      </c>
      <c r="AF45" s="27">
        <v>77.8620751873827</v>
      </c>
      <c r="AG45" s="27">
        <v>77.8620751873827</v>
      </c>
      <c r="AH45" s="27">
        <v>0</v>
      </c>
      <c r="AI45" s="27">
        <v>36.147132058029698</v>
      </c>
      <c r="AJ45" s="27">
        <v>5.4426572501074499</v>
      </c>
      <c r="AK45" s="27">
        <v>22.622555278438</v>
      </c>
      <c r="AL45" s="27">
        <v>0</v>
      </c>
      <c r="AM45" s="27">
        <v>9.8882418478061993</v>
      </c>
      <c r="AN45" s="27">
        <v>64.144994969173894</v>
      </c>
      <c r="AO45" s="27">
        <v>0</v>
      </c>
      <c r="AP45" s="27">
        <v>175.88021735273401</v>
      </c>
      <c r="AQ45" s="27">
        <v>19.5422637704172</v>
      </c>
      <c r="AR45" s="27">
        <v>195.42248112315099</v>
      </c>
      <c r="AS45" s="27">
        <v>29.139691880502198</v>
      </c>
      <c r="AT45" s="27">
        <v>78.960162795916901</v>
      </c>
      <c r="AU45" s="27">
        <v>0.156255423011844</v>
      </c>
      <c r="AV45" s="27">
        <v>222.888967934291</v>
      </c>
      <c r="AW45" s="27">
        <v>0.14205046587630901</v>
      </c>
      <c r="AX45" s="27">
        <v>4.2117954192143801</v>
      </c>
      <c r="AY45" s="27">
        <v>79.2641236851358</v>
      </c>
      <c r="AZ45" s="27">
        <v>0.127845341919233</v>
      </c>
      <c r="BA45" s="27">
        <v>0</v>
      </c>
      <c r="BB45" s="27">
        <v>13.7369813104273</v>
      </c>
      <c r="BC45" s="27">
        <v>1427.2014454268999</v>
      </c>
      <c r="BD45" s="27">
        <v>1420.54454087609</v>
      </c>
      <c r="BE45" s="27">
        <v>6.6569045508038496</v>
      </c>
      <c r="BF45" s="27">
        <v>0.16051694007727199</v>
      </c>
      <c r="BG45" s="27">
        <v>0</v>
      </c>
      <c r="BH45" s="27">
        <v>34.802348565948499</v>
      </c>
      <c r="BI45" s="27">
        <v>1.33527358186037</v>
      </c>
      <c r="BJ45" s="27">
        <v>525.16039352171799</v>
      </c>
      <c r="BK45" s="27">
        <v>2.1307564012632398</v>
      </c>
      <c r="BL45" s="27">
        <v>2.6989586318336398</v>
      </c>
      <c r="BM45" s="27">
        <v>750.31020351857603</v>
      </c>
      <c r="BN45" s="27">
        <v>26.550507448146899</v>
      </c>
      <c r="BO45" s="27">
        <v>0.48297150343094197</v>
      </c>
      <c r="BP45" s="27">
        <v>5.8240665658052002</v>
      </c>
      <c r="BQ45" s="27">
        <v>0</v>
      </c>
      <c r="BR45" s="27">
        <v>24.708676533761</v>
      </c>
      <c r="BS45" s="27">
        <v>8.4854405111592595</v>
      </c>
      <c r="BT45" s="27">
        <v>0</v>
      </c>
      <c r="BU45" s="27">
        <v>0</v>
      </c>
      <c r="BV45" s="27">
        <v>167.455942964255</v>
      </c>
      <c r="BW45" s="27">
        <v>189.75782503428201</v>
      </c>
      <c r="BX45" s="27">
        <v>1669.0827260977601</v>
      </c>
      <c r="BY45" s="27">
        <v>44.763218996624801</v>
      </c>
      <c r="CA45" s="24">
        <f t="shared" si="13"/>
        <v>3.8858812596422295E-3</v>
      </c>
      <c r="CB45" s="24">
        <f t="shared" si="14"/>
        <v>4.0521360399479508E-3</v>
      </c>
      <c r="CC45" s="24">
        <f t="shared" si="15"/>
        <v>3.851709523987089E-3</v>
      </c>
      <c r="CD45" s="24">
        <f t="shared" si="16"/>
        <v>3.950058909784001E-3</v>
      </c>
      <c r="CE45" s="24">
        <f t="shared" si="17"/>
        <v>3.951012981061798E-3</v>
      </c>
      <c r="CF45" s="24">
        <f t="shared" si="18"/>
        <v>3.9315626444173949E-3</v>
      </c>
      <c r="CG45" s="24">
        <f t="shared" si="19"/>
        <v>3.8417127024468986E-3</v>
      </c>
      <c r="CH45" s="24">
        <f t="shared" si="20"/>
        <v>4.1283479821379119E-3</v>
      </c>
      <c r="CI45" s="24">
        <f t="shared" si="21"/>
        <v>3.7896874311614055E-3</v>
      </c>
      <c r="CJ45" s="24"/>
      <c r="CK45" s="24">
        <f t="shared" si="22"/>
        <v>3.9556803081008248E-3</v>
      </c>
      <c r="CL45" s="24">
        <f t="shared" si="23"/>
        <v>4.2021154982552497E-3</v>
      </c>
      <c r="CM45" s="24">
        <f t="shared" si="24"/>
        <v>3.8090391229837353E-3</v>
      </c>
      <c r="CN45" s="24">
        <f t="shared" si="25"/>
        <v>4.0297051705540715E-3</v>
      </c>
    </row>
    <row r="46" spans="1:92" x14ac:dyDescent="0.3">
      <c r="A46" s="27" t="s">
        <v>45</v>
      </c>
      <c r="B46" s="100">
        <v>47617.909686999999</v>
      </c>
      <c r="C46" s="100">
        <v>370.33501855999998</v>
      </c>
      <c r="D46" s="100">
        <v>848.63103488000002</v>
      </c>
      <c r="E46" s="100">
        <v>7412.6291529999999</v>
      </c>
      <c r="F46" s="100">
        <v>7410.3958636999996</v>
      </c>
      <c r="G46" s="100">
        <v>249.79385626999999</v>
      </c>
      <c r="H46" s="100">
        <v>7197.5416705999996</v>
      </c>
      <c r="I46" s="100">
        <v>162.86397471000001</v>
      </c>
      <c r="J46" s="100">
        <v>444.80983415999998</v>
      </c>
      <c r="K46" s="100"/>
      <c r="L46" s="100">
        <v>328.11711814</v>
      </c>
      <c r="M46" s="100">
        <v>14.396944742000001</v>
      </c>
      <c r="N46" s="100">
        <v>42.854052461000002</v>
      </c>
      <c r="O46" s="100">
        <v>43.149771362999999</v>
      </c>
      <c r="P46" s="27"/>
      <c r="Q46" s="27" t="s">
        <v>45</v>
      </c>
      <c r="R46" s="27">
        <v>426.06876545895301</v>
      </c>
      <c r="S46" s="27">
        <v>14.509613793874999</v>
      </c>
      <c r="T46" s="27">
        <v>163.973803751139</v>
      </c>
      <c r="U46" s="27">
        <v>163.973803751139</v>
      </c>
      <c r="V46" s="27">
        <v>1271.5380418761799</v>
      </c>
      <c r="W46" s="27">
        <v>446.68272218905201</v>
      </c>
      <c r="X46" s="27">
        <v>43.075102657781201</v>
      </c>
      <c r="Y46" s="27">
        <v>2759.0226014905202</v>
      </c>
      <c r="Z46" s="27">
        <v>0</v>
      </c>
      <c r="AA46" s="27">
        <v>47860.464513412298</v>
      </c>
      <c r="AB46" s="27">
        <v>813.707514810102</v>
      </c>
      <c r="AC46" s="27">
        <v>299.793260540944</v>
      </c>
      <c r="AD46" s="27">
        <v>399.49113567010301</v>
      </c>
      <c r="AE46" s="27">
        <v>177.786288699864</v>
      </c>
      <c r="AF46" s="27">
        <v>330.13761343661901</v>
      </c>
      <c r="AG46" s="27">
        <v>330.13761343661901</v>
      </c>
      <c r="AH46" s="27">
        <v>0</v>
      </c>
      <c r="AI46" s="27">
        <v>154.963149011985</v>
      </c>
      <c r="AJ46" s="27">
        <v>23.3328443190649</v>
      </c>
      <c r="AK46" s="27">
        <v>96.983631175649904</v>
      </c>
      <c r="AL46" s="27">
        <v>0</v>
      </c>
      <c r="AM46" s="27">
        <v>43.433865137052599</v>
      </c>
      <c r="AN46" s="27">
        <v>372.52662707055299</v>
      </c>
      <c r="AO46" s="27">
        <v>0</v>
      </c>
      <c r="AP46" s="27">
        <v>767.50101007622504</v>
      </c>
      <c r="AQ46" s="27">
        <v>85.2778891599839</v>
      </c>
      <c r="AR46" s="27">
        <v>852.77889923620796</v>
      </c>
      <c r="AS46" s="27">
        <v>124.922728340265</v>
      </c>
      <c r="AT46" s="27">
        <v>335.66464021197402</v>
      </c>
      <c r="AU46" s="27">
        <v>0.81934986182531699</v>
      </c>
      <c r="AV46" s="27">
        <v>952.97619233816704</v>
      </c>
      <c r="AW46" s="27">
        <v>0.74486352221432195</v>
      </c>
      <c r="AX46" s="27">
        <v>22.085205302115799</v>
      </c>
      <c r="AY46" s="27">
        <v>415.63383814767599</v>
      </c>
      <c r="AZ46" s="27">
        <v>0.67037734199749699</v>
      </c>
      <c r="BA46" s="27">
        <v>0</v>
      </c>
      <c r="BB46" s="27">
        <v>72.032025220875497</v>
      </c>
      <c r="BC46" s="27">
        <v>7451.0878955765302</v>
      </c>
      <c r="BD46" s="27">
        <v>7448.8474793675996</v>
      </c>
      <c r="BE46" s="27">
        <v>2.2404162089320199</v>
      </c>
      <c r="BF46" s="27">
        <v>0.841695665162012</v>
      </c>
      <c r="BG46" s="27">
        <v>0</v>
      </c>
      <c r="BH46" s="27">
        <v>182.491554247479</v>
      </c>
      <c r="BI46" s="27">
        <v>7.0017169981866996</v>
      </c>
      <c r="BJ46" s="27">
        <v>2753.7606092472802</v>
      </c>
      <c r="BK46" s="27">
        <v>11.1729502780579</v>
      </c>
      <c r="BL46" s="27">
        <v>14.152406795747201</v>
      </c>
      <c r="BM46" s="27">
        <v>3934.3689478992601</v>
      </c>
      <c r="BN46" s="27">
        <v>111.346761775075</v>
      </c>
      <c r="BO46" s="27">
        <v>2.5325353056983899</v>
      </c>
      <c r="BP46" s="27">
        <v>30.539403534009001</v>
      </c>
      <c r="BQ46" s="27">
        <v>0</v>
      </c>
      <c r="BR46" s="27">
        <v>250.86806065620499</v>
      </c>
      <c r="BS46" s="27">
        <v>36.377341096066701</v>
      </c>
      <c r="BT46" s="27">
        <v>0</v>
      </c>
      <c r="BU46" s="27">
        <v>0</v>
      </c>
      <c r="BV46" s="27">
        <v>717.80732167203098</v>
      </c>
      <c r="BW46" s="27">
        <v>813.09914368961097</v>
      </c>
      <c r="BX46" s="27">
        <v>7232.6941121160498</v>
      </c>
      <c r="BY46" s="27">
        <v>191.829823202912</v>
      </c>
      <c r="CA46" s="24">
        <f t="shared" si="13"/>
        <v>5.0937730783784923E-3</v>
      </c>
      <c r="CB46" s="24">
        <f t="shared" si="14"/>
        <v>5.9179078421338531E-3</v>
      </c>
      <c r="CC46" s="24">
        <f t="shared" si="15"/>
        <v>4.8877123104441641E-3</v>
      </c>
      <c r="CD46" s="24">
        <f t="shared" si="16"/>
        <v>5.1882728493122436E-3</v>
      </c>
      <c r="CE46" s="24">
        <f t="shared" si="17"/>
        <v>5.188874707214514E-3</v>
      </c>
      <c r="CF46" s="24">
        <f t="shared" si="18"/>
        <v>4.3003635167227598E-3</v>
      </c>
      <c r="CG46" s="24">
        <f t="shared" si="19"/>
        <v>4.8839510939739841E-3</v>
      </c>
      <c r="CH46" s="24">
        <f t="shared" si="20"/>
        <v>6.8144538601319629E-3</v>
      </c>
      <c r="CI46" s="24">
        <f t="shared" si="21"/>
        <v>4.2105364702398852E-3</v>
      </c>
      <c r="CJ46" s="24"/>
      <c r="CK46" s="24">
        <f t="shared" si="22"/>
        <v>6.1578478686896941E-3</v>
      </c>
      <c r="CL46" s="24">
        <f t="shared" si="23"/>
        <v>7.8259001402089887E-3</v>
      </c>
      <c r="CM46" s="24">
        <f t="shared" si="24"/>
        <v>5.1582098795060162E-3</v>
      </c>
      <c r="CN46" s="24">
        <f t="shared" si="25"/>
        <v>6.5838998696573503E-3</v>
      </c>
    </row>
    <row r="47" spans="1:92" x14ac:dyDescent="0.3">
      <c r="A47" s="27" t="s">
        <v>46</v>
      </c>
      <c r="B47" s="100">
        <v>40454.471400000002</v>
      </c>
      <c r="C47" s="100">
        <v>288.73124188999998</v>
      </c>
      <c r="D47" s="100">
        <v>641.85123200999999</v>
      </c>
      <c r="E47" s="100">
        <v>5770.7882929999996</v>
      </c>
      <c r="F47" s="100">
        <v>5766.3627359000002</v>
      </c>
      <c r="G47" s="100">
        <v>119.08188475</v>
      </c>
      <c r="H47" s="100">
        <v>6504.0724756</v>
      </c>
      <c r="I47" s="100">
        <v>143.79619697999999</v>
      </c>
      <c r="J47" s="100">
        <v>310.63893679</v>
      </c>
      <c r="K47" s="100"/>
      <c r="L47" s="100">
        <v>336.93300758999999</v>
      </c>
      <c r="M47" s="100">
        <v>14.236233078</v>
      </c>
      <c r="N47" s="100">
        <v>48.315455696999997</v>
      </c>
      <c r="O47" s="100">
        <v>40.979737624000002</v>
      </c>
      <c r="P47" s="27"/>
      <c r="Q47" s="27" t="s">
        <v>46</v>
      </c>
      <c r="R47" s="27">
        <v>382.175976702784</v>
      </c>
      <c r="S47" s="27">
        <v>14.280310582544701</v>
      </c>
      <c r="T47" s="27">
        <v>144.241266309444</v>
      </c>
      <c r="U47" s="27">
        <v>144.241266309444</v>
      </c>
      <c r="V47" s="27">
        <v>1140.5465358686199</v>
      </c>
      <c r="W47" s="27">
        <v>311.57642903587498</v>
      </c>
      <c r="X47" s="27">
        <v>48.454193933236503</v>
      </c>
      <c r="Y47" s="27">
        <v>2561.22104782223</v>
      </c>
      <c r="Z47" s="27">
        <v>0</v>
      </c>
      <c r="AA47" s="27">
        <v>40578.415619216299</v>
      </c>
      <c r="AB47" s="27">
        <v>766.76072124246502</v>
      </c>
      <c r="AC47" s="27">
        <v>280.63035388144499</v>
      </c>
      <c r="AD47" s="27">
        <v>358.336215430869</v>
      </c>
      <c r="AE47" s="27">
        <v>196.55193903935299</v>
      </c>
      <c r="AF47" s="27">
        <v>337.93372583208998</v>
      </c>
      <c r="AG47" s="27">
        <v>337.93372583208998</v>
      </c>
      <c r="AH47" s="27">
        <v>0</v>
      </c>
      <c r="AI47" s="27">
        <v>139.00012858926999</v>
      </c>
      <c r="AJ47" s="27">
        <v>20.929143355062799</v>
      </c>
      <c r="AK47" s="27">
        <v>86.992515705434798</v>
      </c>
      <c r="AL47" s="27">
        <v>0</v>
      </c>
      <c r="AM47" s="27">
        <v>41.104307403230301</v>
      </c>
      <c r="AN47" s="27">
        <v>289.62101073502203</v>
      </c>
      <c r="AO47" s="27">
        <v>0</v>
      </c>
      <c r="AP47" s="27">
        <v>579.36710825451098</v>
      </c>
      <c r="AQ47" s="27">
        <v>64.374115130941405</v>
      </c>
      <c r="AR47" s="27">
        <v>643.74122338545305</v>
      </c>
      <c r="AS47" s="27">
        <v>112.05343017673</v>
      </c>
      <c r="AT47" s="27">
        <v>304.62412979965001</v>
      </c>
      <c r="AU47" s="27">
        <v>0.63628252677705199</v>
      </c>
      <c r="AV47" s="27">
        <v>857.98672363594301</v>
      </c>
      <c r="AW47" s="27">
        <v>0.57843874010951402</v>
      </c>
      <c r="AX47" s="27">
        <v>17.150705683830701</v>
      </c>
      <c r="AY47" s="27">
        <v>322.76874910943201</v>
      </c>
      <c r="AZ47" s="27">
        <v>0.52059485089429303</v>
      </c>
      <c r="BA47" s="27">
        <v>0</v>
      </c>
      <c r="BB47" s="27">
        <v>55.937908740848897</v>
      </c>
      <c r="BC47" s="27">
        <v>5788.9883560690396</v>
      </c>
      <c r="BD47" s="27">
        <v>5784.5512949890399</v>
      </c>
      <c r="BE47" s="27">
        <v>4.4370610799976804</v>
      </c>
      <c r="BF47" s="27">
        <v>0.65363581350679301</v>
      </c>
      <c r="BG47" s="27">
        <v>0</v>
      </c>
      <c r="BH47" s="27">
        <v>141.717444620897</v>
      </c>
      <c r="BI47" s="27">
        <v>5.4373237348946404</v>
      </c>
      <c r="BJ47" s="27">
        <v>2138.4877878748998</v>
      </c>
      <c r="BK47" s="27">
        <v>8.6765806816944693</v>
      </c>
      <c r="BL47" s="27">
        <v>10.990332226581</v>
      </c>
      <c r="BM47" s="27">
        <v>3055.31283735324</v>
      </c>
      <c r="BN47" s="27">
        <v>102.961604290507</v>
      </c>
      <c r="BO47" s="27">
        <v>1.9666915301715699</v>
      </c>
      <c r="BP47" s="27">
        <v>23.715981501256099</v>
      </c>
      <c r="BQ47" s="27">
        <v>0</v>
      </c>
      <c r="BR47" s="27">
        <v>119.467057595458</v>
      </c>
      <c r="BS47" s="27">
        <v>32.629809080023698</v>
      </c>
      <c r="BT47" s="27">
        <v>0</v>
      </c>
      <c r="BU47" s="27">
        <v>0</v>
      </c>
      <c r="BV47" s="27">
        <v>643.96225741067803</v>
      </c>
      <c r="BW47" s="27">
        <v>729.83202046952795</v>
      </c>
      <c r="BX47" s="27">
        <v>6524.0255660597304</v>
      </c>
      <c r="BY47" s="27">
        <v>172.15686636076299</v>
      </c>
      <c r="CA47" s="24">
        <f t="shared" si="13"/>
        <v>3.0637952969593592E-3</v>
      </c>
      <c r="CB47" s="24">
        <f t="shared" si="14"/>
        <v>3.0816507392747916E-3</v>
      </c>
      <c r="CC47" s="24">
        <f t="shared" si="15"/>
        <v>2.9445941383245931E-3</v>
      </c>
      <c r="CD47" s="24">
        <f t="shared" si="16"/>
        <v>3.1538261577047895E-3</v>
      </c>
      <c r="CE47" s="24">
        <f t="shared" si="17"/>
        <v>3.1542516352296161E-3</v>
      </c>
      <c r="CF47" s="24">
        <f t="shared" si="18"/>
        <v>3.2345209035499517E-3</v>
      </c>
      <c r="CG47" s="24">
        <f t="shared" si="19"/>
        <v>3.0677841513273999E-3</v>
      </c>
      <c r="CH47" s="24">
        <f t="shared" si="20"/>
        <v>3.0951397797113703E-3</v>
      </c>
      <c r="CI47" s="24">
        <f t="shared" si="21"/>
        <v>3.017948282860455E-3</v>
      </c>
      <c r="CJ47" s="24"/>
      <c r="CK47" s="24">
        <f t="shared" si="22"/>
        <v>2.9700807565512287E-3</v>
      </c>
      <c r="CL47" s="24">
        <f t="shared" si="23"/>
        <v>3.096149402949585E-3</v>
      </c>
      <c r="CM47" s="24">
        <f t="shared" si="24"/>
        <v>2.8715083866035123E-3</v>
      </c>
      <c r="CN47" s="24">
        <f t="shared" si="25"/>
        <v>3.0397895753569723E-3</v>
      </c>
    </row>
    <row r="48" spans="1:92" x14ac:dyDescent="0.3">
      <c r="A48" s="27" t="s">
        <v>47</v>
      </c>
      <c r="B48" s="100">
        <v>110858.62919000001</v>
      </c>
      <c r="C48" s="100">
        <v>928.18683856999996</v>
      </c>
      <c r="D48" s="100">
        <v>1814.7555540000001</v>
      </c>
      <c r="E48" s="100">
        <v>14929.852423</v>
      </c>
      <c r="F48" s="100">
        <v>14924.027924</v>
      </c>
      <c r="G48" s="100">
        <v>272.28696624999998</v>
      </c>
      <c r="H48" s="100">
        <v>18205.426672000001</v>
      </c>
      <c r="I48" s="100">
        <v>482.45018546</v>
      </c>
      <c r="J48" s="100">
        <v>817.68880550999995</v>
      </c>
      <c r="K48" s="100"/>
      <c r="L48" s="100">
        <v>1123.9828368999999</v>
      </c>
      <c r="M48" s="100">
        <v>51.809588630999997</v>
      </c>
      <c r="N48" s="100">
        <v>156.28627495000001</v>
      </c>
      <c r="O48" s="100">
        <v>120.15192080999999</v>
      </c>
      <c r="P48" s="27"/>
      <c r="Q48" s="27" t="s">
        <v>47</v>
      </c>
      <c r="R48" s="27">
        <v>1096.13692263691</v>
      </c>
      <c r="S48" s="27">
        <v>52.1432825298902</v>
      </c>
      <c r="T48" s="27">
        <v>482.14066612925802</v>
      </c>
      <c r="U48" s="27">
        <v>482.14066612925802</v>
      </c>
      <c r="V48" s="27">
        <v>3271.2552124639401</v>
      </c>
      <c r="W48" s="27">
        <v>821.03941954844595</v>
      </c>
      <c r="X48" s="27">
        <v>157.14556211722501</v>
      </c>
      <c r="Y48" s="27">
        <v>6794.7077112449397</v>
      </c>
      <c r="Z48" s="27">
        <v>0</v>
      </c>
      <c r="AA48" s="27">
        <v>111493.928801031</v>
      </c>
      <c r="AB48" s="27">
        <v>1963.9576501003501</v>
      </c>
      <c r="AC48" s="27">
        <v>730.12910570271094</v>
      </c>
      <c r="AD48" s="27">
        <v>1027.76111436932</v>
      </c>
      <c r="AE48" s="27">
        <v>327.23293997611302</v>
      </c>
      <c r="AF48" s="27">
        <v>1118.7920005016399</v>
      </c>
      <c r="AG48" s="27">
        <v>1118.7920005016399</v>
      </c>
      <c r="AH48" s="27">
        <v>0</v>
      </c>
      <c r="AI48" s="27">
        <v>398.66581340378798</v>
      </c>
      <c r="AJ48" s="27">
        <v>60.027846174212897</v>
      </c>
      <c r="AK48" s="27">
        <v>249.507295282249</v>
      </c>
      <c r="AL48" s="27">
        <v>0</v>
      </c>
      <c r="AM48" s="27">
        <v>104.931752304369</v>
      </c>
      <c r="AN48" s="27">
        <v>933.88744187029101</v>
      </c>
      <c r="AO48" s="27">
        <v>0</v>
      </c>
      <c r="AP48" s="27">
        <v>1642.7500709445101</v>
      </c>
      <c r="AQ48" s="27">
        <v>182.52786683408499</v>
      </c>
      <c r="AR48" s="27">
        <v>1825.2779377786001</v>
      </c>
      <c r="AS48" s="27">
        <v>321.385641013027</v>
      </c>
      <c r="AT48" s="27">
        <v>851.13453553455895</v>
      </c>
      <c r="AU48" s="27">
        <v>1.6513174255857299</v>
      </c>
      <c r="AV48" s="27">
        <v>2440.52216430625</v>
      </c>
      <c r="AW48" s="27">
        <v>1.5011974978201801</v>
      </c>
      <c r="AX48" s="27">
        <v>44.510529839007397</v>
      </c>
      <c r="AY48" s="27">
        <v>837.66853592927498</v>
      </c>
      <c r="AZ48" s="27">
        <v>1.35107834898063</v>
      </c>
      <c r="BA48" s="27">
        <v>0</v>
      </c>
      <c r="BB48" s="27">
        <v>145.17337711657399</v>
      </c>
      <c r="BC48" s="27">
        <v>15018.262531644599</v>
      </c>
      <c r="BD48" s="27">
        <v>15012.4100828678</v>
      </c>
      <c r="BE48" s="27">
        <v>5.85244877674333</v>
      </c>
      <c r="BF48" s="27">
        <v>1.6963529339660499</v>
      </c>
      <c r="BG48" s="27">
        <v>0</v>
      </c>
      <c r="BH48" s="27">
        <v>367.79356800905998</v>
      </c>
      <c r="BI48" s="27">
        <v>14.111261898289699</v>
      </c>
      <c r="BJ48" s="27">
        <v>5549.9303323247104</v>
      </c>
      <c r="BK48" s="27">
        <v>22.517972811278799</v>
      </c>
      <c r="BL48" s="27">
        <v>28.5227702635074</v>
      </c>
      <c r="BM48" s="27">
        <v>7929.3285876419905</v>
      </c>
      <c r="BN48" s="27">
        <v>275.62893707858399</v>
      </c>
      <c r="BO48" s="27">
        <v>5.1040739214162398</v>
      </c>
      <c r="BP48" s="27">
        <v>61.549126906419197</v>
      </c>
      <c r="BQ48" s="27">
        <v>0</v>
      </c>
      <c r="BR48" s="27">
        <v>273.87092476881702</v>
      </c>
      <c r="BS48" s="27">
        <v>93.587073930506605</v>
      </c>
      <c r="BT48" s="27">
        <v>0</v>
      </c>
      <c r="BU48" s="27">
        <v>0</v>
      </c>
      <c r="BV48" s="27">
        <v>1846.32482160169</v>
      </c>
      <c r="BW48" s="27">
        <v>2090.09667803211</v>
      </c>
      <c r="BX48" s="27">
        <v>18305.907368210399</v>
      </c>
      <c r="BY48" s="27">
        <v>493.20369426674398</v>
      </c>
      <c r="CA48" s="24">
        <f t="shared" si="13"/>
        <v>5.7307186249087915E-3</v>
      </c>
      <c r="CB48" s="24">
        <f t="shared" si="14"/>
        <v>6.1416549593329905E-3</v>
      </c>
      <c r="CC48" s="24">
        <f t="shared" si="15"/>
        <v>5.7982375397099828E-3</v>
      </c>
      <c r="CD48" s="24">
        <f t="shared" si="16"/>
        <v>5.9217001039072459E-3</v>
      </c>
      <c r="CE48" s="24">
        <f t="shared" si="17"/>
        <v>5.9221384010994006E-3</v>
      </c>
      <c r="CF48" s="24">
        <f t="shared" si="18"/>
        <v>5.8172395859841927E-3</v>
      </c>
      <c r="CG48" s="24">
        <f t="shared" si="19"/>
        <v>5.5192716996266379E-3</v>
      </c>
      <c r="CH48" s="24">
        <f t="shared" si="20"/>
        <v>-6.4155707691740534E-4</v>
      </c>
      <c r="CI48" s="24">
        <f t="shared" si="21"/>
        <v>4.0976640695920847E-3</v>
      </c>
      <c r="CJ48" s="24"/>
      <c r="CK48" s="24">
        <f t="shared" si="22"/>
        <v>-4.6182523682270953E-3</v>
      </c>
      <c r="CL48" s="24">
        <f t="shared" si="23"/>
        <v>6.4407749165284701E-3</v>
      </c>
      <c r="CM48" s="24">
        <f t="shared" si="24"/>
        <v>5.4981614188444475E-3</v>
      </c>
      <c r="CN48" s="24">
        <f t="shared" si="25"/>
        <v>-0.12667436694332274</v>
      </c>
    </row>
    <row r="49" spans="1:92" x14ac:dyDescent="0.3">
      <c r="A49" s="27" t="s">
        <v>48</v>
      </c>
      <c r="B49" s="100">
        <v>20264.116041000001</v>
      </c>
      <c r="C49" s="100">
        <v>141.66094366999999</v>
      </c>
      <c r="D49" s="100">
        <v>313.57370825999999</v>
      </c>
      <c r="E49" s="100">
        <v>2878.4463741</v>
      </c>
      <c r="F49" s="100">
        <v>2877.215146</v>
      </c>
      <c r="G49" s="100">
        <v>61.209812577000001</v>
      </c>
      <c r="H49" s="100">
        <v>3252.2353251999998</v>
      </c>
      <c r="I49" s="100">
        <v>69.824657078000001</v>
      </c>
      <c r="J49" s="100">
        <v>157.56525655999999</v>
      </c>
      <c r="K49" s="100"/>
      <c r="L49" s="100">
        <v>166.31610315</v>
      </c>
      <c r="M49" s="100">
        <v>6.7879773303000004</v>
      </c>
      <c r="N49" s="100">
        <v>24.123770983</v>
      </c>
      <c r="O49" s="100">
        <v>20.098083307</v>
      </c>
      <c r="P49" s="27"/>
      <c r="Q49" s="27" t="s">
        <v>48</v>
      </c>
      <c r="R49" s="27">
        <v>190.38571854457101</v>
      </c>
      <c r="S49" s="27">
        <v>6.8092058873799601</v>
      </c>
      <c r="T49" s="27">
        <v>70.043863886311598</v>
      </c>
      <c r="U49" s="27">
        <v>70.043863886311598</v>
      </c>
      <c r="V49" s="27">
        <v>568.17755200844897</v>
      </c>
      <c r="W49" s="27">
        <v>158.058158101228</v>
      </c>
      <c r="X49" s="27">
        <v>24.1951741535404</v>
      </c>
      <c r="Y49" s="27">
        <v>1289.57958977372</v>
      </c>
      <c r="Z49" s="27">
        <v>0</v>
      </c>
      <c r="AA49" s="27">
        <v>20328.097024752398</v>
      </c>
      <c r="AB49" s="27">
        <v>387.80682740712302</v>
      </c>
      <c r="AC49" s="27">
        <v>141.65412643458399</v>
      </c>
      <c r="AD49" s="27">
        <v>178.50968543774701</v>
      </c>
      <c r="AE49" s="27">
        <v>103.782128005758</v>
      </c>
      <c r="AF49" s="27">
        <v>166.82072244082099</v>
      </c>
      <c r="AG49" s="27">
        <v>166.82072244082099</v>
      </c>
      <c r="AH49" s="27">
        <v>0</v>
      </c>
      <c r="AI49" s="27">
        <v>69.244772863232896</v>
      </c>
      <c r="AJ49" s="27">
        <v>10.4261097991714</v>
      </c>
      <c r="AK49" s="27">
        <v>43.336396968100203</v>
      </c>
      <c r="AL49" s="27">
        <v>0</v>
      </c>
      <c r="AM49" s="27">
        <v>20.160273793431099</v>
      </c>
      <c r="AN49" s="27">
        <v>142.10581382011301</v>
      </c>
      <c r="AO49" s="27">
        <v>0</v>
      </c>
      <c r="AP49" s="27">
        <v>283.07453341666798</v>
      </c>
      <c r="AQ49" s="27">
        <v>31.452725858562399</v>
      </c>
      <c r="AR49" s="27">
        <v>314.52725927522999</v>
      </c>
      <c r="AS49" s="27">
        <v>55.820801564222698</v>
      </c>
      <c r="AT49" s="27">
        <v>152.312307348346</v>
      </c>
      <c r="AU49" s="27">
        <v>0.31751259129064002</v>
      </c>
      <c r="AV49" s="27">
        <v>427.92055131834502</v>
      </c>
      <c r="AW49" s="27">
        <v>0.28864788703516903</v>
      </c>
      <c r="AX49" s="27">
        <v>8.5584060757177305</v>
      </c>
      <c r="AY49" s="27">
        <v>161.06545447290199</v>
      </c>
      <c r="AZ49" s="27">
        <v>0.25978300777680402</v>
      </c>
      <c r="BA49" s="27">
        <v>0</v>
      </c>
      <c r="BB49" s="27">
        <v>27.913681405226001</v>
      </c>
      <c r="BC49" s="27">
        <v>2887.7950804910602</v>
      </c>
      <c r="BD49" s="27">
        <v>2886.5601081883401</v>
      </c>
      <c r="BE49" s="27">
        <v>1.2349723027246899</v>
      </c>
      <c r="BF49" s="27">
        <v>0.326171984325137</v>
      </c>
      <c r="BG49" s="27">
        <v>0</v>
      </c>
      <c r="BH49" s="27">
        <v>70.718698913672497</v>
      </c>
      <c r="BI49" s="27">
        <v>2.7132889290497499</v>
      </c>
      <c r="BJ49" s="27">
        <v>1067.1309321803101</v>
      </c>
      <c r="BK49" s="27">
        <v>4.32971582929612</v>
      </c>
      <c r="BL49" s="27">
        <v>5.4843086579914804</v>
      </c>
      <c r="BM49" s="27">
        <v>1524.63754633288</v>
      </c>
      <c r="BN49" s="27">
        <v>51.7798189616556</v>
      </c>
      <c r="BO49" s="27">
        <v>0.98140244161885304</v>
      </c>
      <c r="BP49" s="27">
        <v>11.834557479235199</v>
      </c>
      <c r="BQ49" s="27">
        <v>0</v>
      </c>
      <c r="BR49" s="27">
        <v>61.413266542105497</v>
      </c>
      <c r="BS49" s="27">
        <v>16.2549467262006</v>
      </c>
      <c r="BT49" s="27">
        <v>0</v>
      </c>
      <c r="BU49" s="27">
        <v>0</v>
      </c>
      <c r="BV49" s="27">
        <v>320.81395040390697</v>
      </c>
      <c r="BW49" s="27">
        <v>363.65342985127398</v>
      </c>
      <c r="BX49" s="27">
        <v>3262.5695122714701</v>
      </c>
      <c r="BY49" s="27">
        <v>85.776140625815003</v>
      </c>
      <c r="CA49" s="24">
        <f t="shared" si="13"/>
        <v>3.1573537983569399E-3</v>
      </c>
      <c r="CB49" s="24">
        <f t="shared" si="14"/>
        <v>3.1403867473122756E-3</v>
      </c>
      <c r="CC49" s="24">
        <f t="shared" si="15"/>
        <v>3.040915070721959E-3</v>
      </c>
      <c r="CD49" s="24">
        <f t="shared" si="16"/>
        <v>3.2478306614217374E-3</v>
      </c>
      <c r="CE49" s="24">
        <f t="shared" si="17"/>
        <v>3.2479191559003787E-3</v>
      </c>
      <c r="CF49" s="24">
        <f t="shared" si="18"/>
        <v>3.3238782564406154E-3</v>
      </c>
      <c r="CG49" s="24">
        <f t="shared" si="19"/>
        <v>3.1775643636226675E-3</v>
      </c>
      <c r="CH49" s="24">
        <f t="shared" si="20"/>
        <v>3.1393896867509797E-3</v>
      </c>
      <c r="CI49" s="24">
        <f t="shared" si="21"/>
        <v>3.1282374807057403E-3</v>
      </c>
      <c r="CJ49" s="24"/>
      <c r="CK49" s="24">
        <f t="shared" si="22"/>
        <v>3.034097608491155E-3</v>
      </c>
      <c r="CL49" s="24">
        <f t="shared" si="23"/>
        <v>3.1273759541299954E-3</v>
      </c>
      <c r="CM49" s="24">
        <f t="shared" si="24"/>
        <v>2.9598677002329959E-3</v>
      </c>
      <c r="CN49" s="24">
        <f t="shared" si="25"/>
        <v>3.094349121810969E-3</v>
      </c>
    </row>
    <row r="50" spans="1:92" x14ac:dyDescent="0.3">
      <c r="A50" s="27" t="s">
        <v>49</v>
      </c>
      <c r="B50" s="100">
        <v>80707.969083999997</v>
      </c>
      <c r="C50" s="100">
        <v>631.37283338999998</v>
      </c>
      <c r="D50" s="100">
        <v>1103.6091446</v>
      </c>
      <c r="E50" s="100">
        <v>12338.103352</v>
      </c>
      <c r="F50" s="100">
        <v>12335.164004</v>
      </c>
      <c r="G50" s="100">
        <v>324.88059243999999</v>
      </c>
      <c r="H50" s="100">
        <v>12220.647998</v>
      </c>
      <c r="I50" s="100">
        <v>317.30259575000002</v>
      </c>
      <c r="J50" s="100">
        <v>622.36742526</v>
      </c>
      <c r="K50" s="100"/>
      <c r="L50" s="100">
        <v>606.48474197999997</v>
      </c>
      <c r="M50" s="100">
        <v>31.309089093000001</v>
      </c>
      <c r="N50" s="100">
        <v>71.946915723999993</v>
      </c>
      <c r="O50" s="100">
        <v>82.889030371000004</v>
      </c>
      <c r="P50" s="27"/>
      <c r="Q50" s="27" t="s">
        <v>49</v>
      </c>
      <c r="R50" s="27">
        <v>743.41341518197805</v>
      </c>
      <c r="S50" s="27">
        <v>31.935145075134798</v>
      </c>
      <c r="T50" s="27">
        <v>322.97901852659601</v>
      </c>
      <c r="U50" s="27">
        <v>322.97901852659601</v>
      </c>
      <c r="V50" s="27">
        <v>2218.6051881575199</v>
      </c>
      <c r="W50" s="27">
        <v>628.16683920551395</v>
      </c>
      <c r="X50" s="27">
        <v>72.919375339391394</v>
      </c>
      <c r="Y50" s="27">
        <v>4608.0807817144396</v>
      </c>
      <c r="Z50" s="27">
        <v>0</v>
      </c>
      <c r="AA50" s="27">
        <v>81681.007551315299</v>
      </c>
      <c r="AB50" s="27">
        <v>1331.90617203343</v>
      </c>
      <c r="AC50" s="27">
        <v>495.158891018639</v>
      </c>
      <c r="AD50" s="27">
        <v>697.04003667744496</v>
      </c>
      <c r="AE50" s="27">
        <v>221.85872169298301</v>
      </c>
      <c r="AF50" s="27">
        <v>616.40641702355902</v>
      </c>
      <c r="AG50" s="27">
        <v>616.40641702355902</v>
      </c>
      <c r="AH50" s="27">
        <v>0</v>
      </c>
      <c r="AI50" s="27">
        <v>270.38026169997801</v>
      </c>
      <c r="AJ50" s="27">
        <v>40.7116260356159</v>
      </c>
      <c r="AK50" s="27">
        <v>169.21890219277199</v>
      </c>
      <c r="AL50" s="27">
        <v>0</v>
      </c>
      <c r="AM50" s="27">
        <v>84.3188019028441</v>
      </c>
      <c r="AN50" s="27">
        <v>641.42716193367301</v>
      </c>
      <c r="AO50" s="27">
        <v>0</v>
      </c>
      <c r="AP50" s="27">
        <v>1007.24614687632</v>
      </c>
      <c r="AQ50" s="27">
        <v>111.916259020795</v>
      </c>
      <c r="AR50" s="27">
        <v>1119.1624058971199</v>
      </c>
      <c r="AS50" s="27">
        <v>217.96771832534901</v>
      </c>
      <c r="AT50" s="27">
        <v>577.24269334215705</v>
      </c>
      <c r="AU50" s="27">
        <v>1.37350425156941</v>
      </c>
      <c r="AV50" s="27">
        <v>1655.1855951386101</v>
      </c>
      <c r="AW50" s="27">
        <v>1.2486400362219301</v>
      </c>
      <c r="AX50" s="27">
        <v>37.022183217535499</v>
      </c>
      <c r="AY50" s="27">
        <v>696.74108953013899</v>
      </c>
      <c r="AZ50" s="27">
        <v>1.12377591246548</v>
      </c>
      <c r="BA50" s="27">
        <v>0</v>
      </c>
      <c r="BB50" s="27">
        <v>120.749732805546</v>
      </c>
      <c r="BC50" s="27">
        <v>12489.709429614</v>
      </c>
      <c r="BD50" s="27">
        <v>12486.7561923186</v>
      </c>
      <c r="BE50" s="27">
        <v>2.9532372954755601</v>
      </c>
      <c r="BF50" s="27">
        <v>1.4109631287333899</v>
      </c>
      <c r="BG50" s="27">
        <v>0</v>
      </c>
      <c r="BH50" s="27">
        <v>305.91678140721001</v>
      </c>
      <c r="BI50" s="27">
        <v>11.7372160917563</v>
      </c>
      <c r="BJ50" s="27">
        <v>4616.2224292751698</v>
      </c>
      <c r="BK50" s="27">
        <v>18.729601223895799</v>
      </c>
      <c r="BL50" s="27">
        <v>23.724152107563501</v>
      </c>
      <c r="BM50" s="27">
        <v>6595.31651215903</v>
      </c>
      <c r="BN50" s="27">
        <v>186.92875056269901</v>
      </c>
      <c r="BO50" s="27">
        <v>4.2453755475895196</v>
      </c>
      <c r="BP50" s="27">
        <v>51.194235624156001</v>
      </c>
      <c r="BQ50" s="27">
        <v>0</v>
      </c>
      <c r="BR50" s="27">
        <v>328.04251107255902</v>
      </c>
      <c r="BS50" s="27">
        <v>63.471922395679499</v>
      </c>
      <c r="BT50" s="27">
        <v>0</v>
      </c>
      <c r="BU50" s="27">
        <v>0</v>
      </c>
      <c r="BV50" s="27">
        <v>1252.2002238284599</v>
      </c>
      <c r="BW50" s="27">
        <v>1417.5284280231001</v>
      </c>
      <c r="BX50" s="27">
        <v>12353.2147061624</v>
      </c>
      <c r="BY50" s="27">
        <v>334.49655131991398</v>
      </c>
      <c r="CA50" s="24">
        <f t="shared" si="13"/>
        <v>1.2056287357479829E-2</v>
      </c>
      <c r="CB50" s="24">
        <f t="shared" si="14"/>
        <v>1.5924550458860886E-2</v>
      </c>
      <c r="CC50" s="24">
        <f t="shared" si="15"/>
        <v>1.4093088457288131E-2</v>
      </c>
      <c r="CD50" s="24">
        <f t="shared" si="16"/>
        <v>1.2287632327980538E-2</v>
      </c>
      <c r="CE50" s="24">
        <f t="shared" si="17"/>
        <v>1.2289434357698237E-2</v>
      </c>
      <c r="CF50" s="24">
        <f t="shared" si="18"/>
        <v>9.7325562256938749E-3</v>
      </c>
      <c r="CG50" s="24">
        <f t="shared" si="19"/>
        <v>1.0847764225276368E-2</v>
      </c>
      <c r="CH50" s="24">
        <f t="shared" si="20"/>
        <v>1.7889619727751577E-2</v>
      </c>
      <c r="CI50" s="24">
        <f t="shared" si="21"/>
        <v>9.3183121579526532E-3</v>
      </c>
      <c r="CJ50" s="24"/>
      <c r="CK50" s="24">
        <f t="shared" si="22"/>
        <v>1.635931517612068E-2</v>
      </c>
      <c r="CL50" s="24">
        <f t="shared" si="23"/>
        <v>1.9995982006220978E-2</v>
      </c>
      <c r="CM50" s="24">
        <f t="shared" si="24"/>
        <v>1.3516348902598035E-2</v>
      </c>
      <c r="CN50" s="24">
        <f t="shared" si="25"/>
        <v>1.7249224963117964E-2</v>
      </c>
    </row>
    <row r="51" spans="1:92" x14ac:dyDescent="0.3">
      <c r="A51" s="27" t="s">
        <v>50</v>
      </c>
      <c r="B51" s="100">
        <v>4586.3317125000003</v>
      </c>
      <c r="C51" s="100">
        <v>32.039512264999999</v>
      </c>
      <c r="D51" s="100">
        <v>85.357197174000007</v>
      </c>
      <c r="E51" s="100">
        <v>640.22382058000005</v>
      </c>
      <c r="F51" s="100">
        <v>638.65961775999995</v>
      </c>
      <c r="G51" s="100">
        <v>12.000123901</v>
      </c>
      <c r="H51" s="100">
        <v>741.54010133999998</v>
      </c>
      <c r="I51" s="100">
        <v>15.913617552</v>
      </c>
      <c r="J51" s="100">
        <v>36.565901480000001</v>
      </c>
      <c r="K51" s="100"/>
      <c r="L51" s="100">
        <v>39.992178641000002</v>
      </c>
      <c r="M51" s="100">
        <v>1.5677046934000001</v>
      </c>
      <c r="N51" s="100">
        <v>5.9861738332999996</v>
      </c>
      <c r="O51" s="100">
        <v>4.8358833886000001</v>
      </c>
      <c r="P51" s="27"/>
      <c r="Q51" s="27" t="s">
        <v>50</v>
      </c>
      <c r="R51" s="27">
        <v>42.723011230683703</v>
      </c>
      <c r="S51" s="27">
        <v>1.5742893609731601</v>
      </c>
      <c r="T51" s="27">
        <v>15.9796664918982</v>
      </c>
      <c r="U51" s="27">
        <v>15.9796664918982</v>
      </c>
      <c r="V51" s="27">
        <v>127.500308991319</v>
      </c>
      <c r="W51" s="27">
        <v>36.709664822038199</v>
      </c>
      <c r="X51" s="27">
        <v>6.00990833255441</v>
      </c>
      <c r="Y51" s="27">
        <v>297.364726988435</v>
      </c>
      <c r="Z51" s="27">
        <v>0</v>
      </c>
      <c r="AA51" s="27">
        <v>4604.6440020793898</v>
      </c>
      <c r="AB51" s="27">
        <v>90.429972388346698</v>
      </c>
      <c r="AC51" s="27">
        <v>32.869771366472001</v>
      </c>
      <c r="AD51" s="27">
        <v>40.057974803156199</v>
      </c>
      <c r="AE51" s="27">
        <v>26.712717702106399</v>
      </c>
      <c r="AF51" s="27">
        <v>40.154102557261403</v>
      </c>
      <c r="AG51" s="27">
        <v>40.154102557261403</v>
      </c>
      <c r="AH51" s="27">
        <v>0</v>
      </c>
      <c r="AI51" s="27">
        <v>15.538771987410801</v>
      </c>
      <c r="AJ51" s="27">
        <v>2.3396436770753302</v>
      </c>
      <c r="AK51" s="27">
        <v>9.7247888459937002</v>
      </c>
      <c r="AL51" s="27">
        <v>0</v>
      </c>
      <c r="AM51" s="27">
        <v>4.8556713236839801</v>
      </c>
      <c r="AN51" s="27">
        <v>32.170907867083301</v>
      </c>
      <c r="AO51" s="27">
        <v>0</v>
      </c>
      <c r="AP51" s="27">
        <v>77.126833217612699</v>
      </c>
      <c r="AQ51" s="27">
        <v>8.5696501065317392</v>
      </c>
      <c r="AR51" s="27">
        <v>85.696483324144495</v>
      </c>
      <c r="AS51" s="27">
        <v>12.5263175187093</v>
      </c>
      <c r="AT51" s="27">
        <v>34.505988203779197</v>
      </c>
      <c r="AU51" s="27">
        <v>7.0534381852653996E-2</v>
      </c>
      <c r="AV51" s="27">
        <v>96.320364318920596</v>
      </c>
      <c r="AW51" s="27">
        <v>6.4122195424306999E-2</v>
      </c>
      <c r="AX51" s="27">
        <v>1.9012216843312</v>
      </c>
      <c r="AY51" s="27">
        <v>35.7801683051417</v>
      </c>
      <c r="AZ51" s="27">
        <v>5.7709952202692899E-2</v>
      </c>
      <c r="BA51" s="27">
        <v>0</v>
      </c>
      <c r="BB51" s="27">
        <v>6.2009359659826799</v>
      </c>
      <c r="BC51" s="27">
        <v>642.81003721985496</v>
      </c>
      <c r="BD51" s="27">
        <v>641.23991838666302</v>
      </c>
      <c r="BE51" s="27">
        <v>1.57011883319278</v>
      </c>
      <c r="BF51" s="27">
        <v>7.24580472659931E-2</v>
      </c>
      <c r="BG51" s="27">
        <v>0</v>
      </c>
      <c r="BH51" s="27">
        <v>15.7099300265105</v>
      </c>
      <c r="BI51" s="27">
        <v>0.60274835198994603</v>
      </c>
      <c r="BJ51" s="27">
        <v>237.059674599998</v>
      </c>
      <c r="BK51" s="27">
        <v>0.961832580311623</v>
      </c>
      <c r="BL51" s="27">
        <v>1.2183214027238101</v>
      </c>
      <c r="BM51" s="27">
        <v>338.693236367444</v>
      </c>
      <c r="BN51" s="27">
        <v>11.9044059549436</v>
      </c>
      <c r="BO51" s="27">
        <v>0.21801543858198699</v>
      </c>
      <c r="BP51" s="27">
        <v>2.6290090869006799</v>
      </c>
      <c r="BQ51" s="27">
        <v>0</v>
      </c>
      <c r="BR51" s="27">
        <v>12.0481779972993</v>
      </c>
      <c r="BS51" s="27">
        <v>3.64764791540957</v>
      </c>
      <c r="BT51" s="27">
        <v>0</v>
      </c>
      <c r="BU51" s="27">
        <v>0</v>
      </c>
      <c r="BV51" s="27">
        <v>72.000792551968303</v>
      </c>
      <c r="BW51" s="27">
        <v>81.650524680487393</v>
      </c>
      <c r="BX51" s="27">
        <v>744.47535043348296</v>
      </c>
      <c r="BY51" s="27">
        <v>19.256566526664301</v>
      </c>
      <c r="CA51" s="24">
        <f t="shared" si="13"/>
        <v>3.9927965806484328E-3</v>
      </c>
      <c r="CB51" s="24">
        <f t="shared" si="14"/>
        <v>4.1010487611835003E-3</v>
      </c>
      <c r="CC51" s="24">
        <f t="shared" si="15"/>
        <v>3.9748979743659592E-3</v>
      </c>
      <c r="CD51" s="24">
        <f t="shared" si="16"/>
        <v>4.0395507894598033E-3</v>
      </c>
      <c r="CE51" s="24">
        <f t="shared" si="17"/>
        <v>4.0401812716969344E-3</v>
      </c>
      <c r="CF51" s="24">
        <f t="shared" si="18"/>
        <v>4.0044666784894798E-3</v>
      </c>
      <c r="CG51" s="24">
        <f t="shared" si="19"/>
        <v>3.9583147130935184E-3</v>
      </c>
      <c r="CH51" s="24">
        <f t="shared" si="20"/>
        <v>4.1504667108139444E-3</v>
      </c>
      <c r="CI51" s="24">
        <f t="shared" si="21"/>
        <v>3.9316230755812483E-3</v>
      </c>
      <c r="CJ51" s="24"/>
      <c r="CK51" s="24">
        <f t="shared" si="22"/>
        <v>4.048889602013237E-3</v>
      </c>
      <c r="CL51" s="24">
        <f t="shared" si="23"/>
        <v>4.2001963768312387E-3</v>
      </c>
      <c r="CM51" s="24">
        <f t="shared" si="24"/>
        <v>3.9648864058005944E-3</v>
      </c>
      <c r="CN51" s="24">
        <f t="shared" si="25"/>
        <v>4.0918966595901891E-3</v>
      </c>
    </row>
    <row r="52" spans="1:92" s="29" customFormat="1" x14ac:dyDescent="0.3">
      <c r="A52" s="27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</row>
    <row r="53" spans="1:92" s="29" customFormat="1" x14ac:dyDescent="0.3">
      <c r="A53" s="27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</row>
    <row r="54" spans="1:92" x14ac:dyDescent="0.3">
      <c r="A54" s="29" t="s">
        <v>51</v>
      </c>
      <c r="B54" s="100">
        <v>512.44880550000005</v>
      </c>
      <c r="C54" s="100">
        <v>3.7039273854000001</v>
      </c>
      <c r="D54" s="100">
        <v>7.7371464945000001</v>
      </c>
      <c r="E54" s="100">
        <v>73.008248246999997</v>
      </c>
      <c r="F54" s="100">
        <v>72.937925347000004</v>
      </c>
      <c r="G54" s="100">
        <v>1.337058063</v>
      </c>
      <c r="H54" s="100">
        <v>93.746475985999993</v>
      </c>
      <c r="I54" s="100">
        <v>2.0670925471000001</v>
      </c>
      <c r="J54" s="100">
        <v>3.9167091771</v>
      </c>
      <c r="K54" s="100"/>
      <c r="L54" s="100">
        <v>4.4707255823000001</v>
      </c>
      <c r="M54" s="100">
        <v>0.241130451</v>
      </c>
      <c r="N54" s="100">
        <v>0.7213148653</v>
      </c>
      <c r="O54" s="100">
        <v>0.56920697399999998</v>
      </c>
      <c r="P54" s="27"/>
      <c r="Q54" s="29" t="s">
        <v>51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CA54" s="24">
        <f>+(AA54-B54)/B54</f>
        <v>-1</v>
      </c>
      <c r="CB54" s="24">
        <f>+(AN54-C54)/C54</f>
        <v>-1</v>
      </c>
      <c r="CC54" s="24">
        <f>+(AR54-D54)/D54</f>
        <v>-1</v>
      </c>
      <c r="CD54" s="24">
        <f t="shared" ref="CD54:CE56" si="26">+(BC54-E54)/E54</f>
        <v>-1</v>
      </c>
      <c r="CE54" s="24">
        <f t="shared" si="26"/>
        <v>-1</v>
      </c>
      <c r="CF54" s="24">
        <f>+(BR54-G54)/G54</f>
        <v>-1</v>
      </c>
      <c r="CG54" s="24">
        <f>+(BX54-H54)/H54</f>
        <v>-1</v>
      </c>
      <c r="CH54" s="24">
        <f>+(T54-I54)/I54</f>
        <v>-1</v>
      </c>
      <c r="CI54" s="24">
        <f>+(V54-J54)/J54</f>
        <v>-1</v>
      </c>
      <c r="CJ54" s="24"/>
      <c r="CK54" s="24">
        <f>+(AE54-L54)/L54</f>
        <v>-1</v>
      </c>
      <c r="CL54" s="24">
        <f>+(R54-M54)/M54</f>
        <v>-1</v>
      </c>
      <c r="CM54" s="24">
        <f>+(W54-N54)/N54</f>
        <v>-1</v>
      </c>
      <c r="CN54" s="24">
        <f>+(AJ54-O54)/O54</f>
        <v>-1</v>
      </c>
    </row>
    <row r="55" spans="1:92" s="29" customFormat="1" x14ac:dyDescent="0.3">
      <c r="A55" s="29" t="s">
        <v>1</v>
      </c>
      <c r="B55" s="100">
        <v>5062.7987874</v>
      </c>
      <c r="C55" s="100">
        <v>33.819261511999997</v>
      </c>
      <c r="D55" s="100">
        <v>89.906240471000004</v>
      </c>
      <c r="E55" s="100">
        <v>712.32506207999995</v>
      </c>
      <c r="F55" s="100">
        <v>710.58678396000005</v>
      </c>
      <c r="G55" s="100">
        <v>15.510400300000001</v>
      </c>
      <c r="H55" s="100">
        <v>818.72033220000003</v>
      </c>
      <c r="I55" s="100">
        <v>16.045165731000001</v>
      </c>
      <c r="J55" s="100">
        <v>42.889185785000002</v>
      </c>
      <c r="K55" s="100"/>
      <c r="L55" s="100">
        <v>40.531638647999998</v>
      </c>
      <c r="M55" s="100">
        <v>1.5100884077000001</v>
      </c>
      <c r="N55" s="100">
        <v>6.2082596714999996</v>
      </c>
      <c r="O55" s="100">
        <v>4.8747026633999999</v>
      </c>
      <c r="P55" s="27"/>
      <c r="Q55" s="29" t="s">
        <v>1</v>
      </c>
      <c r="R55" s="27">
        <v>4.5560194444942397</v>
      </c>
      <c r="S55" s="27">
        <v>0.14685512106087301</v>
      </c>
      <c r="T55" s="27">
        <v>1.55374366594966</v>
      </c>
      <c r="U55" s="27">
        <v>1.55374366594966</v>
      </c>
      <c r="V55" s="27">
        <v>13.5968530815903</v>
      </c>
      <c r="W55" s="27">
        <v>4.1275057420200998</v>
      </c>
      <c r="X55" s="27">
        <v>0.60996873409306296</v>
      </c>
      <c r="Y55" s="27">
        <v>31.571982860851399</v>
      </c>
      <c r="Z55" s="27">
        <v>0</v>
      </c>
      <c r="AA55" s="27">
        <v>487.89276048832397</v>
      </c>
      <c r="AB55" s="27">
        <v>9.5839940579893899</v>
      </c>
      <c r="AC55" s="27">
        <v>3.48634547777143</v>
      </c>
      <c r="AD55" s="27">
        <v>4.2718008125262896</v>
      </c>
      <c r="AE55" s="27">
        <v>2.7888621575947101</v>
      </c>
      <c r="AF55" s="27">
        <v>3.9645157994726001</v>
      </c>
      <c r="AG55" s="27">
        <v>3.9645157994726001</v>
      </c>
      <c r="AH55" s="27">
        <v>0</v>
      </c>
      <c r="AI55" s="27">
        <v>1.65706471703353</v>
      </c>
      <c r="AJ55" s="27">
        <v>0.24950054077725201</v>
      </c>
      <c r="AK55" s="27">
        <v>1.03705393937864</v>
      </c>
      <c r="AL55" s="27">
        <v>0</v>
      </c>
      <c r="AM55" s="27">
        <v>0.47540771140808402</v>
      </c>
      <c r="AN55" s="27">
        <v>3.2638755282219098</v>
      </c>
      <c r="AO55" s="27">
        <v>0</v>
      </c>
      <c r="AP55" s="27">
        <v>7.9511222461239797</v>
      </c>
      <c r="AQ55" s="27">
        <v>0.88346288559488795</v>
      </c>
      <c r="AR55" s="27">
        <v>8.8345851317188693</v>
      </c>
      <c r="AS55" s="27">
        <v>1.3357997610560699</v>
      </c>
      <c r="AT55" s="27">
        <v>3.67406674132453</v>
      </c>
      <c r="AU55" s="27">
        <v>7.4969118591026104E-3</v>
      </c>
      <c r="AV55" s="27">
        <v>10.2665597248773</v>
      </c>
      <c r="AW55" s="27">
        <v>6.8153817760434696E-3</v>
      </c>
      <c r="AX55" s="27">
        <v>0.202076772653868</v>
      </c>
      <c r="AY55" s="27">
        <v>3.8030092052888902</v>
      </c>
      <c r="AZ55" s="27">
        <v>6.13382130910452E-3</v>
      </c>
      <c r="BA55" s="27">
        <v>0</v>
      </c>
      <c r="BB55" s="27">
        <v>0.65908254358262097</v>
      </c>
      <c r="BC55" s="27">
        <v>68.3328217371958</v>
      </c>
      <c r="BD55" s="27">
        <v>68.155696407411895</v>
      </c>
      <c r="BE55" s="27">
        <v>0.177125329783892</v>
      </c>
      <c r="BF55" s="27">
        <v>7.7013740794876504E-3</v>
      </c>
      <c r="BG55" s="27">
        <v>0</v>
      </c>
      <c r="BH55" s="27">
        <v>1.6697561919564301</v>
      </c>
      <c r="BI55" s="27">
        <v>6.4064335396859504E-2</v>
      </c>
      <c r="BJ55" s="27">
        <v>25.196446053671501</v>
      </c>
      <c r="BK55" s="27">
        <v>0.102230370146111</v>
      </c>
      <c r="BL55" s="27">
        <v>0.12949219769947601</v>
      </c>
      <c r="BM55" s="27">
        <v>35.998789660322799</v>
      </c>
      <c r="BN55" s="27">
        <v>1.2645305498926001</v>
      </c>
      <c r="BO55" s="27">
        <v>2.3172222755005901E-2</v>
      </c>
      <c r="BP55" s="27">
        <v>0.27942936491454301</v>
      </c>
      <c r="BQ55" s="27">
        <v>0</v>
      </c>
      <c r="BR55" s="27">
        <v>1.4529028255449501</v>
      </c>
      <c r="BS55" s="27">
        <v>0.388990215928812</v>
      </c>
      <c r="BT55" s="27">
        <v>0</v>
      </c>
      <c r="BU55" s="27">
        <v>0</v>
      </c>
      <c r="BV55" s="27">
        <v>7.6780544792810401</v>
      </c>
      <c r="BW55" s="27">
        <v>8.7063917790426402</v>
      </c>
      <c r="BX55" s="27">
        <v>78.957671256358694</v>
      </c>
      <c r="BY55" s="27">
        <v>2.0533960844485901</v>
      </c>
      <c r="BZ55"/>
      <c r="CA55" s="24">
        <f>+(AA55-B55)/B55</f>
        <v>-0.90363180900995654</v>
      </c>
      <c r="CB55" s="24">
        <f>+(AN55-C55)/C55</f>
        <v>-0.90349063278440311</v>
      </c>
      <c r="CC55" s="24">
        <f>+(AR55-D55)/D55</f>
        <v>-0.90173557379959035</v>
      </c>
      <c r="CD55" s="24">
        <f t="shared" si="26"/>
        <v>-0.90407073206484845</v>
      </c>
      <c r="CE55" s="24">
        <f t="shared" si="26"/>
        <v>-0.90408533067897801</v>
      </c>
      <c r="CF55" s="24">
        <f>+(BR55-G55)/G55</f>
        <v>-0.90632718708459448</v>
      </c>
      <c r="CG55" s="24">
        <f>+(BX55-H55)/H55</f>
        <v>-0.90355965504827518</v>
      </c>
      <c r="CH55" s="24">
        <f>+(T55-I55)/I55</f>
        <v>-0.90316437411751027</v>
      </c>
      <c r="CI55" s="24">
        <f>+(V55-J55)/J55</f>
        <v>-0.68297712272389088</v>
      </c>
      <c r="CJ55" s="24"/>
      <c r="CK55" s="24">
        <f>+(AE55-L55)/L55</f>
        <v>-0.93119295812797542</v>
      </c>
      <c r="CL55" s="24">
        <f>+(R55-M55)/M55</f>
        <v>2.0170547772321923</v>
      </c>
      <c r="CM55" s="24">
        <f>+(W55-N55)/N55</f>
        <v>-0.33515897201142064</v>
      </c>
      <c r="CN55" s="24">
        <f>+(AJ55-O55)/O55</f>
        <v>-0.94881728014909728</v>
      </c>
    </row>
    <row r="56" spans="1:92" s="29" customFormat="1" x14ac:dyDescent="0.3">
      <c r="A56" s="29" t="s">
        <v>11</v>
      </c>
      <c r="B56" s="100">
        <v>3661.0236826999999</v>
      </c>
      <c r="C56" s="100">
        <v>26.672949829</v>
      </c>
      <c r="D56" s="100">
        <v>66.264889917000005</v>
      </c>
      <c r="E56" s="100">
        <v>508.25051943</v>
      </c>
      <c r="F56" s="100">
        <v>507.31462986999998</v>
      </c>
      <c r="G56" s="100">
        <v>8.7242664276999999</v>
      </c>
      <c r="H56" s="100">
        <v>593.17967480000004</v>
      </c>
      <c r="I56" s="100">
        <v>13.539262150000001</v>
      </c>
      <c r="J56" s="100">
        <v>27.772542552000001</v>
      </c>
      <c r="K56" s="100"/>
      <c r="L56" s="100">
        <v>33.318194646000002</v>
      </c>
      <c r="M56" s="100">
        <v>1.3839242568000001</v>
      </c>
      <c r="N56" s="100">
        <v>4.9285623616000001</v>
      </c>
      <c r="O56" s="100">
        <v>3.9681807761000001</v>
      </c>
      <c r="P56" s="27"/>
      <c r="Q56" s="29" t="s">
        <v>11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  <c r="AD56" s="27">
        <v>0</v>
      </c>
      <c r="AE56" s="27">
        <v>0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0</v>
      </c>
      <c r="BZ56"/>
      <c r="CA56" s="24">
        <f>+(AA56-B56)/B56</f>
        <v>-1</v>
      </c>
      <c r="CB56" s="24">
        <f>+(AN56-C56)/C56</f>
        <v>-1</v>
      </c>
      <c r="CC56" s="24">
        <f>+(AR56-D56)/D56</f>
        <v>-1</v>
      </c>
      <c r="CD56" s="24">
        <f t="shared" si="26"/>
        <v>-1</v>
      </c>
      <c r="CE56" s="24">
        <f t="shared" si="26"/>
        <v>-1</v>
      </c>
      <c r="CF56" s="24">
        <f>+(BR56-G56)/G56</f>
        <v>-1</v>
      </c>
      <c r="CG56" s="24">
        <f>+(BX56-H56)/H56</f>
        <v>-1</v>
      </c>
      <c r="CH56" s="24">
        <f>+(T56-I56)/I56</f>
        <v>-1</v>
      </c>
      <c r="CI56" s="24">
        <f>+(V56-J56)/J56</f>
        <v>-1</v>
      </c>
      <c r="CJ56" s="24"/>
      <c r="CK56" s="24">
        <f>+(AE56-L56)/L56</f>
        <v>-1</v>
      </c>
      <c r="CL56" s="24">
        <f>+(R56-M56)/M56</f>
        <v>-1</v>
      </c>
      <c r="CM56" s="24">
        <f>+(W56-N56)/N56</f>
        <v>-1</v>
      </c>
      <c r="CN56" s="24">
        <f>+(AJ56-O56)/O56</f>
        <v>-1</v>
      </c>
    </row>
    <row r="57" spans="1:92" s="29" customFormat="1" x14ac:dyDescent="0.3">
      <c r="A57" s="29" t="s">
        <v>58</v>
      </c>
      <c r="B57" s="100"/>
      <c r="C57" s="100"/>
      <c r="D57" s="100"/>
      <c r="E57" s="100"/>
      <c r="F57" s="100"/>
      <c r="G57" s="100"/>
      <c r="H57" s="100"/>
      <c r="I57" s="99"/>
      <c r="J57" s="99"/>
      <c r="K57" s="99"/>
      <c r="L57" s="99"/>
      <c r="M57" s="99"/>
      <c r="N57" s="99"/>
      <c r="O57" s="99"/>
      <c r="P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</row>
    <row r="58" spans="1:92" s="29" customFormat="1" x14ac:dyDescent="0.3">
      <c r="A58" s="29" t="s">
        <v>75</v>
      </c>
      <c r="B58" s="100"/>
      <c r="C58" s="100"/>
      <c r="D58" s="100"/>
      <c r="E58" s="100"/>
      <c r="F58" s="100"/>
      <c r="G58" s="100"/>
      <c r="H58" s="100"/>
      <c r="I58" s="99"/>
      <c r="J58" s="99"/>
      <c r="K58" s="99"/>
      <c r="L58" s="99"/>
      <c r="M58" s="99"/>
      <c r="N58" s="99"/>
      <c r="O58" s="99"/>
      <c r="P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</row>
    <row r="59" spans="1:92" s="29" customFormat="1" x14ac:dyDescent="0.3">
      <c r="A59" s="29" t="s">
        <v>237</v>
      </c>
      <c r="B59" s="100"/>
      <c r="C59" s="100"/>
      <c r="D59" s="100"/>
      <c r="E59" s="100"/>
      <c r="F59" s="100"/>
      <c r="G59" s="100"/>
      <c r="H59" s="100"/>
      <c r="I59" s="99"/>
      <c r="J59" s="99"/>
      <c r="K59" s="99"/>
      <c r="L59" s="99"/>
      <c r="M59" s="99"/>
      <c r="N59" s="99"/>
      <c r="O59" s="99"/>
      <c r="P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</row>
    <row r="60" spans="1:92" x14ac:dyDescent="0.3">
      <c r="R60" s="27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</row>
    <row r="61" spans="1:92" x14ac:dyDescent="0.3">
      <c r="A61" s="1" t="s">
        <v>55</v>
      </c>
      <c r="B61" s="1">
        <f>SUM(B3:B56)</f>
        <v>2127310.2177036502</v>
      </c>
      <c r="C61" s="1">
        <f t="shared" ref="C61:L61" si="27">SUM(C3:C56)</f>
        <v>15490.833791244006</v>
      </c>
      <c r="D61" s="1">
        <f t="shared" si="27"/>
        <v>31431.739992162788</v>
      </c>
      <c r="E61" s="1">
        <f t="shared" si="27"/>
        <v>318627.2064503539</v>
      </c>
      <c r="F61" s="1">
        <f t="shared" si="27"/>
        <v>318098.93321966397</v>
      </c>
      <c r="G61" s="1">
        <f t="shared" si="27"/>
        <v>7716.9372926792985</v>
      </c>
      <c r="H61" s="1">
        <f t="shared" si="27"/>
        <v>342317.87586803001</v>
      </c>
      <c r="I61" s="1">
        <f t="shared" si="27"/>
        <v>7832.9562936315006</v>
      </c>
      <c r="J61" s="1">
        <f t="shared" si="27"/>
        <v>16839.4836237132</v>
      </c>
      <c r="K61" s="1">
        <f t="shared" si="27"/>
        <v>61.352428549999999</v>
      </c>
      <c r="L61" s="1">
        <f t="shared" si="27"/>
        <v>16147.189399163704</v>
      </c>
      <c r="M61" s="1">
        <f t="shared" ref="M61:O61" si="28">SUM(M3:M56)</f>
        <v>814.13894967379997</v>
      </c>
      <c r="N61" s="1">
        <f t="shared" si="28"/>
        <v>2228.120576237201</v>
      </c>
      <c r="O61" s="1">
        <f t="shared" si="28"/>
        <v>2075.3056300566</v>
      </c>
      <c r="R61" s="1">
        <f t="shared" ref="R61:BY61" si="29">SUM(R3:R56)</f>
        <v>20578.07275081415</v>
      </c>
      <c r="S61" s="1">
        <f t="shared" si="29"/>
        <v>818.49773014847824</v>
      </c>
      <c r="T61" s="1">
        <f t="shared" si="29"/>
        <v>7863.176129212452</v>
      </c>
      <c r="U61" s="1">
        <f t="shared" si="29"/>
        <v>7863.176129212452</v>
      </c>
      <c r="V61" s="1">
        <f t="shared" si="29"/>
        <v>61412.149184632515</v>
      </c>
      <c r="W61" s="1">
        <f t="shared" si="29"/>
        <v>16861.306890990123</v>
      </c>
      <c r="X61" s="1">
        <f t="shared" si="29"/>
        <v>2231.3273043577678</v>
      </c>
      <c r="Y61" s="1">
        <f t="shared" si="29"/>
        <v>131438.4178035754</v>
      </c>
      <c r="Z61" s="1">
        <f t="shared" si="29"/>
        <v>61.577042283019097</v>
      </c>
      <c r="AA61" s="1">
        <f t="shared" si="29"/>
        <v>2132403.8876339085</v>
      </c>
      <c r="AB61" s="1">
        <f t="shared" si="29"/>
        <v>38525.349603138406</v>
      </c>
      <c r="AC61" s="1">
        <f t="shared" si="29"/>
        <v>14233.048812029125</v>
      </c>
      <c r="AD61" s="1">
        <f t="shared" si="29"/>
        <v>19294.429760616458</v>
      </c>
      <c r="AE61" s="1">
        <f t="shared" si="29"/>
        <v>7807.6997002544376</v>
      </c>
      <c r="AF61" s="1">
        <f t="shared" si="29"/>
        <v>16172.951578137579</v>
      </c>
      <c r="AG61" s="1">
        <f t="shared" si="29"/>
        <v>16172.951578137579</v>
      </c>
      <c r="AH61" s="1">
        <f t="shared" si="29"/>
        <v>0</v>
      </c>
      <c r="AI61" s="1">
        <f t="shared" si="29"/>
        <v>7484.3106263233276</v>
      </c>
      <c r="AJ61" s="1">
        <f t="shared" si="29"/>
        <v>1126.9188774683123</v>
      </c>
      <c r="AK61" s="1">
        <f t="shared" si="29"/>
        <v>4684.0677649462796</v>
      </c>
      <c r="AL61" s="1">
        <f t="shared" si="29"/>
        <v>0</v>
      </c>
      <c r="AM61" s="1">
        <f t="shared" si="29"/>
        <v>2049.2428560588087</v>
      </c>
      <c r="AN61" s="1">
        <f t="shared" si="29"/>
        <v>15553.73412826202</v>
      </c>
      <c r="AO61" s="1">
        <f t="shared" si="29"/>
        <v>0</v>
      </c>
      <c r="AP61" s="1">
        <f t="shared" si="29"/>
        <v>28342.620437972015</v>
      </c>
      <c r="AQ61" s="1">
        <f t="shared" si="29"/>
        <v>3149.1804331291664</v>
      </c>
      <c r="AR61" s="1">
        <f t="shared" si="29"/>
        <v>31491.800871101168</v>
      </c>
      <c r="AS61" s="1">
        <f t="shared" si="29"/>
        <v>6033.4593460278593</v>
      </c>
      <c r="AT61" s="1">
        <f t="shared" si="29"/>
        <v>16137.43227410144</v>
      </c>
      <c r="AU61" s="1">
        <f t="shared" si="29"/>
        <v>35.088935669083533</v>
      </c>
      <c r="AV61" s="1">
        <f t="shared" si="29"/>
        <v>45959.510112523982</v>
      </c>
      <c r="AW61" s="1">
        <f t="shared" si="29"/>
        <v>31.899031661140164</v>
      </c>
      <c r="AX61" s="1">
        <f t="shared" si="29"/>
        <v>945.80629738071582</v>
      </c>
      <c r="AY61" s="1">
        <f t="shared" si="29"/>
        <v>17799.658982326266</v>
      </c>
      <c r="AZ61" s="1">
        <f t="shared" si="29"/>
        <v>28.70913058308615</v>
      </c>
      <c r="BA61" s="1">
        <f t="shared" si="29"/>
        <v>0</v>
      </c>
      <c r="BB61" s="1">
        <f t="shared" si="29"/>
        <v>3084.795789266575</v>
      </c>
      <c r="BC61" s="1">
        <f t="shared" si="29"/>
        <v>319527.14044429956</v>
      </c>
      <c r="BD61" s="1">
        <f t="shared" si="29"/>
        <v>318999.41414801357</v>
      </c>
      <c r="BE61" s="1">
        <f t="shared" si="29"/>
        <v>527.72629628598304</v>
      </c>
      <c r="BF61" s="1">
        <f t="shared" si="29"/>
        <v>36.045905052704832</v>
      </c>
      <c r="BG61" s="1">
        <f t="shared" si="29"/>
        <v>0</v>
      </c>
      <c r="BH61" s="1">
        <f t="shared" si="29"/>
        <v>7815.2625956817737</v>
      </c>
      <c r="BI61" s="1">
        <f t="shared" si="29"/>
        <v>299.85089800963431</v>
      </c>
      <c r="BJ61" s="1">
        <f t="shared" si="29"/>
        <v>117930.72941613093</v>
      </c>
      <c r="BK61" s="1">
        <f t="shared" si="29"/>
        <v>478.48547700090393</v>
      </c>
      <c r="BL61" s="1">
        <f t="shared" si="29"/>
        <v>606.08159830146519</v>
      </c>
      <c r="BM61" s="1">
        <f t="shared" si="29"/>
        <v>168490.68306034495</v>
      </c>
      <c r="BN61" s="1">
        <f t="shared" si="29"/>
        <v>5312.9586021802161</v>
      </c>
      <c r="BO61" s="1">
        <f t="shared" si="29"/>
        <v>108.45670859506531</v>
      </c>
      <c r="BP61" s="1">
        <f t="shared" si="29"/>
        <v>1307.8603220093789</v>
      </c>
      <c r="BQ61" s="1">
        <f t="shared" si="29"/>
        <v>0</v>
      </c>
      <c r="BR61" s="1">
        <f t="shared" si="29"/>
        <v>7738.9264520111201</v>
      </c>
      <c r="BS61" s="1">
        <f t="shared" si="29"/>
        <v>1756.9356078377134</v>
      </c>
      <c r="BT61" s="1">
        <f t="shared" si="29"/>
        <v>0</v>
      </c>
      <c r="BU61" s="1">
        <f t="shared" si="29"/>
        <v>0</v>
      </c>
      <c r="BV61" s="1">
        <f t="shared" si="29"/>
        <v>34666.150162064951</v>
      </c>
      <c r="BW61" s="1">
        <f t="shared" si="29"/>
        <v>39260.24629698637</v>
      </c>
      <c r="BX61" s="1">
        <f t="shared" si="29"/>
        <v>342959.04100499308</v>
      </c>
      <c r="BY61" s="1">
        <f t="shared" si="29"/>
        <v>9263.0388391411034</v>
      </c>
      <c r="CA61" s="24">
        <f>+(AA61-B61)/B61</f>
        <v>2.3944180251043597E-3</v>
      </c>
      <c r="CB61" s="24">
        <f>+(AN61-C61)/C61</f>
        <v>4.0604875028462314E-3</v>
      </c>
      <c r="CC61" s="24">
        <f>+(AR61-D61)/D61</f>
        <v>1.9108353197550027E-3</v>
      </c>
      <c r="CD61" s="24">
        <f>+(BC61-E61)/E61</f>
        <v>2.8244103947409646E-3</v>
      </c>
      <c r="CE61" s="24">
        <f>+(BD61-F61)/F61</f>
        <v>2.8308203338983551E-3</v>
      </c>
      <c r="CF61" s="24">
        <f>+(BR61-G61)/G61</f>
        <v>2.8494671522965088E-3</v>
      </c>
      <c r="CG61" s="24">
        <f>+(BX61-H61)/H61</f>
        <v>1.8730109706869415E-3</v>
      </c>
      <c r="CH61" s="24">
        <f>+(U61-I61)/I61</f>
        <v>3.8580370486072219E-3</v>
      </c>
      <c r="CI61" s="24">
        <f>+(W61-J61)/J61</f>
        <v>1.2959582232195878E-3</v>
      </c>
      <c r="CJ61" s="24"/>
      <c r="CK61" s="24">
        <f>+(AG61-L61)/L61</f>
        <v>1.595459019958565E-3</v>
      </c>
      <c r="CL61" s="24">
        <f t="shared" ref="CL61" si="30">+(S61-M61)/M61</f>
        <v>5.3538532659869629E-3</v>
      </c>
      <c r="CM61" s="24">
        <f t="shared" ref="CM61" si="31">+(X61-N61)/N61</f>
        <v>1.4392076240246708E-3</v>
      </c>
      <c r="CN61" s="24">
        <f t="shared" ref="CN61" si="32">+(AM61-O61)/O61</f>
        <v>-1.2558523246082299E-2</v>
      </c>
    </row>
    <row r="62" spans="1:92" x14ac:dyDescent="0.3">
      <c r="A62" s="29" t="s">
        <v>56</v>
      </c>
      <c r="B62" s="27">
        <f>SUM(B2:B51)</f>
        <v>2118073.9464280503</v>
      </c>
      <c r="C62" s="27">
        <f t="shared" ref="C62:L62" si="33">SUM(C2:C51)</f>
        <v>15426.637652517604</v>
      </c>
      <c r="D62" s="27">
        <f t="shared" si="33"/>
        <v>31267.831715280288</v>
      </c>
      <c r="E62" s="27">
        <f t="shared" si="33"/>
        <v>317333.62262059696</v>
      </c>
      <c r="F62" s="27">
        <f t="shared" si="33"/>
        <v>316808.09388048697</v>
      </c>
      <c r="G62" s="27">
        <f t="shared" si="33"/>
        <v>7691.3655678885989</v>
      </c>
      <c r="H62" s="27">
        <f t="shared" si="33"/>
        <v>340812.22938504402</v>
      </c>
      <c r="I62" s="27">
        <f t="shared" si="33"/>
        <v>7801.3047732034001</v>
      </c>
      <c r="J62" s="27">
        <f t="shared" si="33"/>
        <v>16764.905186199099</v>
      </c>
      <c r="K62" s="27">
        <f t="shared" si="33"/>
        <v>61.352428549999999</v>
      </c>
      <c r="L62" s="27">
        <f t="shared" si="33"/>
        <v>16068.868840287403</v>
      </c>
      <c r="M62" s="27">
        <f t="shared" ref="M62:O62" si="34">SUM(M2:M51)</f>
        <v>811.00380655829997</v>
      </c>
      <c r="N62" s="27">
        <f t="shared" si="34"/>
        <v>2216.262439338801</v>
      </c>
      <c r="O62" s="27">
        <f t="shared" si="34"/>
        <v>2065.8935396431002</v>
      </c>
      <c r="R62" s="27"/>
    </row>
    <row r="63" spans="1:92" x14ac:dyDescent="0.3">
      <c r="A63" s="29" t="s">
        <v>242</v>
      </c>
      <c r="B63" s="27">
        <f>+B3+B5+B8+B9+B11+B12+B14+B15+B16+B17+B18+B19+B20+B21+B22+B23+B24+B25+B26+B28+B30+B31+B33+B34+B35+B36+B37+B39+B40+B41+B42+B43+B44+B46+B47+B49+B50+B10</f>
        <v>1817971.0577978501</v>
      </c>
      <c r="C63" s="27">
        <f t="shared" ref="C63:O63" si="35">+C3+C5+C8+C9+C11+C12+C14+C15+C16+C17+C18+C19+C20+C21+C22+C23+C24+C25+C26+C28+C30+C31+C33+C34+C35+C36+C37+C39+C40+C41+C42+C43+C44+C46+C47+C49+C50+C10</f>
        <v>13079.148570073599</v>
      </c>
      <c r="D63" s="27">
        <f t="shared" si="35"/>
        <v>26129.344287076299</v>
      </c>
      <c r="E63" s="27">
        <f t="shared" si="35"/>
        <v>274350.113985117</v>
      </c>
      <c r="F63" s="27">
        <f t="shared" si="35"/>
        <v>274131.85180102696</v>
      </c>
      <c r="G63" s="27">
        <f t="shared" si="35"/>
        <v>6877.6772953486006</v>
      </c>
      <c r="H63" s="27">
        <f t="shared" si="35"/>
        <v>291906.60499640403</v>
      </c>
      <c r="I63" s="27">
        <f t="shared" si="35"/>
        <v>6342.2491723794019</v>
      </c>
      <c r="J63" s="27">
        <f t="shared" si="35"/>
        <v>14592.2109640161</v>
      </c>
      <c r="K63" s="27">
        <f t="shared" si="35"/>
        <v>0</v>
      </c>
      <c r="L63" s="27">
        <f t="shared" si="35"/>
        <v>13210.837037520403</v>
      </c>
      <c r="M63" s="27">
        <f t="shared" si="35"/>
        <v>610.5782458596999</v>
      </c>
      <c r="N63" s="27">
        <f t="shared" si="35"/>
        <v>1764.3123663325</v>
      </c>
      <c r="O63" s="27">
        <f t="shared" si="35"/>
        <v>1713.8147403349999</v>
      </c>
      <c r="R63" s="27"/>
    </row>
    <row r="64" spans="1:92" x14ac:dyDescent="0.3">
      <c r="R64" s="27"/>
    </row>
    <row r="65" spans="18:18" x14ac:dyDescent="0.3">
      <c r="R65" s="27"/>
    </row>
    <row r="66" spans="18:18" x14ac:dyDescent="0.3">
      <c r="R66" s="27"/>
    </row>
    <row r="67" spans="18:18" x14ac:dyDescent="0.3">
      <c r="R67" s="27"/>
    </row>
    <row r="68" spans="18:18" x14ac:dyDescent="0.3">
      <c r="R68" s="27"/>
    </row>
    <row r="69" spans="18:18" x14ac:dyDescent="0.3">
      <c r="R69" s="27"/>
    </row>
    <row r="70" spans="18:18" x14ac:dyDescent="0.3">
      <c r="R70" s="27"/>
    </row>
    <row r="71" spans="18:18" x14ac:dyDescent="0.3">
      <c r="R71" s="27"/>
    </row>
    <row r="72" spans="18:18" x14ac:dyDescent="0.3">
      <c r="R72" s="27"/>
    </row>
    <row r="73" spans="18:18" x14ac:dyDescent="0.3">
      <c r="R73" s="27"/>
    </row>
    <row r="74" spans="18:18" x14ac:dyDescent="0.3">
      <c r="R74" s="27"/>
    </row>
    <row r="75" spans="18:18" x14ac:dyDescent="0.3">
      <c r="R75" s="27"/>
    </row>
    <row r="76" spans="18:18" x14ac:dyDescent="0.3">
      <c r="R76" s="27"/>
    </row>
    <row r="77" spans="18:18" x14ac:dyDescent="0.3">
      <c r="R77" s="27"/>
    </row>
    <row r="78" spans="18:18" x14ac:dyDescent="0.3">
      <c r="R78" s="27"/>
    </row>
    <row r="79" spans="18:18" x14ac:dyDescent="0.3">
      <c r="R79" s="2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9" sqref="A9"/>
    </sheetView>
  </sheetViews>
  <sheetFormatPr defaultRowHeight="14.4" x14ac:dyDescent="0.3"/>
  <cols>
    <col min="1" max="1" width="25.44140625" customWidth="1"/>
    <col min="2" max="3" width="9.33203125" bestFit="1" customWidth="1"/>
    <col min="4" max="4" width="10.44140625" customWidth="1"/>
    <col min="5" max="5" width="10.44140625" bestFit="1" customWidth="1"/>
    <col min="6" max="6" width="10.44140625" style="29" customWidth="1"/>
    <col min="7" max="8" width="9.33203125" bestFit="1" customWidth="1"/>
    <col min="9" max="9" width="9.33203125" style="29" customWidth="1"/>
    <col min="10" max="10" width="9.44140625" bestFit="1" customWidth="1"/>
    <col min="11" max="11" width="10.44140625" bestFit="1" customWidth="1"/>
    <col min="12" max="12" width="9.44140625" bestFit="1" customWidth="1"/>
    <col min="13" max="15" width="9.33203125" bestFit="1" customWidth="1"/>
    <col min="16" max="16" width="9.44140625" bestFit="1" customWidth="1"/>
    <col min="17" max="20" width="9.33203125" bestFit="1" customWidth="1"/>
    <col min="21" max="21" width="9.33203125" style="29" customWidth="1"/>
    <col min="22" max="22" width="9.33203125" bestFit="1" customWidth="1"/>
  </cols>
  <sheetData>
    <row r="1" spans="1:22" x14ac:dyDescent="0.3">
      <c r="A1" s="46" t="s">
        <v>245</v>
      </c>
      <c r="B1" s="29">
        <v>43.65</v>
      </c>
      <c r="C1" s="29">
        <v>78.111800000000002</v>
      </c>
      <c r="D1" s="29">
        <v>70.91</v>
      </c>
      <c r="E1" s="29">
        <v>28</v>
      </c>
      <c r="F1" s="29">
        <v>30.026</v>
      </c>
      <c r="G1" s="29">
        <v>36.46</v>
      </c>
      <c r="H1" s="32">
        <v>46</v>
      </c>
      <c r="I1" s="63">
        <v>128.1705</v>
      </c>
      <c r="J1" s="32">
        <v>17</v>
      </c>
      <c r="K1" s="32">
        <v>46</v>
      </c>
      <c r="L1" s="32">
        <v>46</v>
      </c>
      <c r="M1" s="32">
        <v>1</v>
      </c>
      <c r="N1" s="32">
        <v>1</v>
      </c>
      <c r="O1" s="32">
        <v>1</v>
      </c>
      <c r="P1" s="32">
        <v>1</v>
      </c>
      <c r="Q1" s="32">
        <v>1</v>
      </c>
      <c r="R1" s="32">
        <v>1</v>
      </c>
      <c r="S1" s="32">
        <v>1</v>
      </c>
      <c r="T1" s="32">
        <v>64</v>
      </c>
      <c r="U1" s="32">
        <v>92.1006</v>
      </c>
      <c r="V1" s="32">
        <v>98</v>
      </c>
    </row>
    <row r="2" spans="1:22" x14ac:dyDescent="0.3">
      <c r="A2" s="29" t="s">
        <v>220</v>
      </c>
      <c r="B2" s="29" t="s">
        <v>133</v>
      </c>
      <c r="C2" s="29" t="s">
        <v>392</v>
      </c>
      <c r="D2" s="29" t="s">
        <v>135</v>
      </c>
      <c r="E2" s="29" t="s">
        <v>59</v>
      </c>
      <c r="F2" s="29" t="s">
        <v>140</v>
      </c>
      <c r="G2" s="29" t="s">
        <v>67</v>
      </c>
      <c r="H2" s="29" t="s">
        <v>141</v>
      </c>
      <c r="I2" s="29" t="s">
        <v>400</v>
      </c>
      <c r="J2" s="29" t="s">
        <v>57</v>
      </c>
      <c r="K2" s="29" t="s">
        <v>145</v>
      </c>
      <c r="L2" s="29" t="s">
        <v>146</v>
      </c>
      <c r="M2" s="27" t="s">
        <v>152</v>
      </c>
      <c r="N2" s="27" t="s">
        <v>153</v>
      </c>
      <c r="O2" s="27" t="s">
        <v>154</v>
      </c>
      <c r="P2" s="29" t="s">
        <v>157</v>
      </c>
      <c r="Q2" s="27" t="s">
        <v>166</v>
      </c>
      <c r="R2" s="27" t="s">
        <v>167</v>
      </c>
      <c r="S2" s="27" t="s">
        <v>168</v>
      </c>
      <c r="T2" s="29" t="s">
        <v>61</v>
      </c>
      <c r="U2" s="29" t="s">
        <v>401</v>
      </c>
      <c r="V2" s="29" t="s">
        <v>169</v>
      </c>
    </row>
    <row r="3" spans="1:22" x14ac:dyDescent="0.3">
      <c r="A3" s="29" t="s">
        <v>221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>
        <f>afdust!AJ62</f>
        <v>1672.4252157762351</v>
      </c>
      <c r="N3" s="27">
        <f>afdust!AK62</f>
        <v>6792.4433088714059</v>
      </c>
      <c r="O3" s="27">
        <f>afdust!AL62</f>
        <v>43770.06475553655</v>
      </c>
      <c r="P3" s="27">
        <f>afdust!AO62</f>
        <v>6195714.4419059549</v>
      </c>
      <c r="Q3" s="27">
        <f>afdust!AX62</f>
        <v>171575.96851760024</v>
      </c>
      <c r="R3" s="27">
        <f>afdust!AY62</f>
        <v>9024.0575793660882</v>
      </c>
      <c r="S3" s="27">
        <f>afdust!AZ62</f>
        <v>3791.4813610985657</v>
      </c>
      <c r="T3" s="27"/>
      <c r="U3" s="27"/>
      <c r="V3" s="27"/>
    </row>
    <row r="4" spans="1:22" x14ac:dyDescent="0.3">
      <c r="A4" s="29" t="s">
        <v>213</v>
      </c>
      <c r="B4" s="27">
        <f>ag!M61</f>
        <v>13258.435437739363</v>
      </c>
      <c r="C4" s="27">
        <f>ag!N61</f>
        <v>383.04492134556</v>
      </c>
      <c r="D4" s="27"/>
      <c r="E4" s="27"/>
      <c r="F4" s="27">
        <f>ag!V61</f>
        <v>0</v>
      </c>
      <c r="G4" s="27"/>
      <c r="H4" s="27"/>
      <c r="I4" s="27">
        <f>ag!AA61</f>
        <v>0</v>
      </c>
      <c r="J4" s="27">
        <f>ag!AB61</f>
        <v>2862778.6934854826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>
        <f>ag!AH61</f>
        <v>8020.9963836181578</v>
      </c>
      <c r="V4" s="27"/>
    </row>
    <row r="5" spans="1:22" s="29" customFormat="1" x14ac:dyDescent="0.3">
      <c r="A5" s="29" t="s">
        <v>403</v>
      </c>
      <c r="B5" s="27">
        <f>ptagfire!S61</f>
        <v>4305.7039234111198</v>
      </c>
      <c r="C5" s="27">
        <f>ptagfire!T61</f>
        <v>314.04419527915559</v>
      </c>
      <c r="D5" s="27"/>
      <c r="E5" s="27">
        <f>ptagfire!V61</f>
        <v>278720.70556548092</v>
      </c>
      <c r="F5" s="27">
        <f>ptagfire!AB61</f>
        <v>1487.9341200097454</v>
      </c>
      <c r="H5" s="27">
        <f>ptagfire!AD61</f>
        <v>0</v>
      </c>
      <c r="I5" s="27">
        <f>ptagfire!AI61</f>
        <v>0</v>
      </c>
      <c r="J5" s="27">
        <f>ptagfire!AJ61</f>
        <v>54453.504141121368</v>
      </c>
      <c r="K5" s="27">
        <f>ptagfire!AL61</f>
        <v>9742.2187697450918</v>
      </c>
      <c r="L5" s="27">
        <f>ptagfire!AM61</f>
        <v>1082.4688404467315</v>
      </c>
      <c r="M5" s="27">
        <f>ptagfire!AT61</f>
        <v>2591.1854659667174</v>
      </c>
      <c r="N5" s="27">
        <f>ptagfire!AU61</f>
        <v>3121.046723412725</v>
      </c>
      <c r="O5" s="27">
        <f>ptagfire!AV61</f>
        <v>2.8639041129611895</v>
      </c>
      <c r="P5" s="27">
        <f>ptagfire!BA61</f>
        <v>12485.159104414386</v>
      </c>
      <c r="Q5" s="27">
        <f>ptagfire!BK61</f>
        <v>4.2949367683168189</v>
      </c>
      <c r="R5" s="27">
        <f>ptagfire!BL61</f>
        <v>472.43069902370456</v>
      </c>
      <c r="S5" s="27">
        <f>ptagfire!BM61</f>
        <v>0.28739994755388348</v>
      </c>
      <c r="T5" s="27">
        <f>ptagfire!BN61</f>
        <v>3908.9486425132268</v>
      </c>
      <c r="U5" s="27">
        <f>ptagfire!BO61</f>
        <v>952.37647738982218</v>
      </c>
      <c r="V5" s="27">
        <f>ptagfire!BP61</f>
        <v>0</v>
      </c>
    </row>
    <row r="6" spans="1:22" x14ac:dyDescent="0.3">
      <c r="A6" s="65" t="s">
        <v>457</v>
      </c>
      <c r="B6" s="27">
        <v>343671.42084068846</v>
      </c>
      <c r="C6" s="27"/>
      <c r="D6" s="27"/>
      <c r="E6" s="27">
        <v>9972725.192943003</v>
      </c>
      <c r="F6" s="27">
        <v>1418430.2385890244</v>
      </c>
      <c r="G6" s="27"/>
      <c r="H6" s="27"/>
      <c r="I6" s="27"/>
      <c r="J6" s="27"/>
      <c r="K6" s="27">
        <v>1982371.6068321217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</row>
    <row r="7" spans="1:22" s="29" customFormat="1" x14ac:dyDescent="0.3">
      <c r="A7" s="29" t="s">
        <v>415</v>
      </c>
      <c r="B7" s="27">
        <f>cmv_c1c2!W61</f>
        <v>0</v>
      </c>
      <c r="C7" s="27">
        <f>cmv_c1c2!X61</f>
        <v>137.42104544868937</v>
      </c>
      <c r="D7" s="27">
        <f>cmv_c1c2!AA61</f>
        <v>1.55558096060318E-2</v>
      </c>
      <c r="E7" s="27">
        <f>cmv_c1c2!AB61</f>
        <v>104735.30859349927</v>
      </c>
      <c r="F7" s="27">
        <f>cmv_c1c2!AH61</f>
        <v>1010.5064163483521</v>
      </c>
      <c r="G7" s="27"/>
      <c r="H7" s="27">
        <f>cmv_c1c2!AI61</f>
        <v>4116.898176411557</v>
      </c>
      <c r="I7" s="27">
        <f>cmv_c1c2!AN61</f>
        <v>13.43049652748407</v>
      </c>
      <c r="J7" s="27">
        <f>cmv_c1c2!AO61</f>
        <v>309.40651036195197</v>
      </c>
      <c r="K7" s="27">
        <f>cmv_c1c2!AQ61</f>
        <v>463149.32298369415</v>
      </c>
      <c r="L7" s="27">
        <f>cmv_c1c2!AR61</f>
        <v>47344.3431881793</v>
      </c>
      <c r="M7" s="27">
        <f>cmv_c1c2!AY61</f>
        <v>2.812580190140308</v>
      </c>
      <c r="N7" s="27">
        <f>cmv_c1c2!AZ61</f>
        <v>10580.766086300648</v>
      </c>
      <c r="O7" s="27">
        <f>cmv_c1c2!BA61</f>
        <v>3.5946149482029224</v>
      </c>
      <c r="P7" s="27">
        <f>cmv_c1c2!BF61</f>
        <v>545.63794445945859</v>
      </c>
      <c r="Q7" s="27">
        <f>cmv_c1c2!BP61</f>
        <v>0</v>
      </c>
      <c r="R7" s="27">
        <f>cmv_c1c2!BQ61</f>
        <v>40.473540974964095</v>
      </c>
      <c r="S7" s="27">
        <f>cmv_c1c2!BR61</f>
        <v>5.4879103809071628E-2</v>
      </c>
      <c r="T7" s="27">
        <f>cmv_c1c2!BS61</f>
        <v>3129.7328099473052</v>
      </c>
      <c r="U7" s="27">
        <f>cmv_c1c2!BT61</f>
        <v>2063.5561112339128</v>
      </c>
      <c r="V7" s="27">
        <f>cmv_c1c2!BU61</f>
        <v>0</v>
      </c>
    </row>
    <row r="8" spans="1:22" s="29" customFormat="1" x14ac:dyDescent="0.3">
      <c r="A8" s="29" t="s">
        <v>515</v>
      </c>
      <c r="B8" s="27">
        <f>'cmv_c3 12'!U61</f>
        <v>0</v>
      </c>
      <c r="C8" s="27">
        <f>'cmv_c3 12'!V61</f>
        <v>0.38672109953750256</v>
      </c>
      <c r="D8" s="27"/>
      <c r="E8" s="27">
        <f>'cmv_c3 12'!X61</f>
        <v>89125.158386214724</v>
      </c>
      <c r="F8" s="27">
        <f>'cmv_c3 12'!AD61</f>
        <v>61.832820963356838</v>
      </c>
      <c r="H8" s="27">
        <f>'cmv_c3 12'!AE61</f>
        <v>7748.5527198076597</v>
      </c>
      <c r="I8" s="27">
        <f>'cmv_c3 12'!AJ61</f>
        <v>0.33376268414100946</v>
      </c>
      <c r="J8" s="27">
        <f>'cmv_c3 12'!AK61</f>
        <v>94.047660546160841</v>
      </c>
      <c r="K8" s="27">
        <f>'cmv_c3 12'!AM61</f>
        <v>871301.65059643809</v>
      </c>
      <c r="L8" s="27">
        <f>'cmv_c3 12'!AN61</f>
        <v>89109.719115812622</v>
      </c>
      <c r="M8" s="27">
        <f>'cmv_c3 12'!AU61</f>
        <v>0</v>
      </c>
      <c r="N8" s="27">
        <f>'cmv_c3 12'!AV61</f>
        <v>2760.0160923762514</v>
      </c>
      <c r="O8" s="27">
        <f>'cmv_c3 12'!AW61</f>
        <v>30.347120691354629</v>
      </c>
      <c r="P8" s="27">
        <f>'cmv_c3 12'!BB61</f>
        <v>3623.0739139023672</v>
      </c>
      <c r="Q8" s="27">
        <f>'cmv_c3 12'!BL61</f>
        <v>132.29042454051165</v>
      </c>
      <c r="R8" s="27">
        <f>'cmv_c3 12'!BM61</f>
        <v>4689.8696396367968</v>
      </c>
      <c r="S8" s="27">
        <f>'cmv_c3 12'!BN61</f>
        <v>5.5216024629668254</v>
      </c>
      <c r="T8" s="27">
        <f>'cmv_c3 12'!BO61</f>
        <v>273756.79432862625</v>
      </c>
      <c r="U8" s="27">
        <f>'cmv_c3 12'!BP61</f>
        <v>10303.348420121907</v>
      </c>
      <c r="V8" s="27">
        <f>'cmv_c3 12'!BQ61</f>
        <v>0</v>
      </c>
    </row>
    <row r="9" spans="1:22" x14ac:dyDescent="0.3">
      <c r="A9" s="29" t="s">
        <v>216</v>
      </c>
      <c r="B9" s="27">
        <f>nonpt!X61</f>
        <v>6686.3528402350939</v>
      </c>
      <c r="C9" s="27">
        <f>nonpt!Y61</f>
        <v>14547.655277507301</v>
      </c>
      <c r="D9" s="27">
        <f>nonpt!AB61</f>
        <v>446.80841073532122</v>
      </c>
      <c r="E9" s="27">
        <f>nonpt!AC61</f>
        <v>2703019.7133610449</v>
      </c>
      <c r="F9" s="27">
        <f>nonpt!AI61</f>
        <v>6446.1804208258382</v>
      </c>
      <c r="G9" s="27">
        <f>nonpt!AJ61</f>
        <v>2501.2891650758743</v>
      </c>
      <c r="H9" s="27">
        <f>nonpt!AK61</f>
        <v>0</v>
      </c>
      <c r="I9" s="27">
        <f>nonpt!AP61</f>
        <v>5191.7849296129552</v>
      </c>
      <c r="J9" s="27">
        <f>nonpt!AQ61</f>
        <v>121721.21067900468</v>
      </c>
      <c r="K9" s="27">
        <f>nonpt!AS61</f>
        <v>683893.46518455248</v>
      </c>
      <c r="L9" s="27">
        <f>nonpt!AT61</f>
        <v>75988.172412147411</v>
      </c>
      <c r="M9" s="27">
        <f>nonpt!BA61</f>
        <v>21953.003934770815</v>
      </c>
      <c r="N9" s="27">
        <f>nonpt!BB61</f>
        <v>35002.19213670733</v>
      </c>
      <c r="O9" s="27">
        <f>nonpt!BC61</f>
        <v>402.38047989871927</v>
      </c>
      <c r="P9" s="27">
        <f>nonpt!BH61</f>
        <v>112869.84612208516</v>
      </c>
      <c r="Q9" s="27">
        <f>nonpt!BR61</f>
        <v>20321.851179108242</v>
      </c>
      <c r="R9" s="27">
        <f>nonpt!BS61</f>
        <v>17474.940423124921</v>
      </c>
      <c r="S9" s="27">
        <f>nonpt!BT61</f>
        <v>63.655098296904121</v>
      </c>
      <c r="T9" s="27">
        <f>nonpt!BU61</f>
        <v>161732.31983907451</v>
      </c>
      <c r="U9" s="27">
        <f>nonpt!BV61</f>
        <v>1168775.0366133745</v>
      </c>
      <c r="V9" s="27">
        <f>nonpt!BW61</f>
        <v>2041.2430120725553</v>
      </c>
    </row>
    <row r="10" spans="1:22" s="29" customFormat="1" x14ac:dyDescent="0.3">
      <c r="A10" s="29" t="s">
        <v>217</v>
      </c>
      <c r="B10" s="27">
        <f>nonroad!U61</f>
        <v>5808.9252620263214</v>
      </c>
      <c r="C10" s="27">
        <f>nonroad!V61</f>
        <v>28454.796402426527</v>
      </c>
      <c r="D10" s="27"/>
      <c r="E10" s="27">
        <f>nonroad!Y61</f>
        <v>10869678.586383924</v>
      </c>
      <c r="F10" s="27">
        <f>nonroad!AE61</f>
        <v>28495.390398531803</v>
      </c>
      <c r="H10" s="27">
        <f>nonroad!AF61</f>
        <v>8652.7898383879165</v>
      </c>
      <c r="I10" s="27">
        <f>nonroad!AK61</f>
        <v>1926.0521754696997</v>
      </c>
      <c r="J10" s="27">
        <f>nonroad!AL61</f>
        <v>1783.2352052401518</v>
      </c>
      <c r="K10" s="27">
        <f>nonroad!AN61</f>
        <v>973438.5316648283</v>
      </c>
      <c r="L10" s="27">
        <f>nonroad!AO61</f>
        <v>99507.068872276199</v>
      </c>
      <c r="M10" s="27">
        <f>nonroad!AU61</f>
        <v>15.321766330799864</v>
      </c>
      <c r="N10" s="27">
        <f>nonroad!AV61</f>
        <v>53358.022548645298</v>
      </c>
      <c r="O10" s="27">
        <f>nonroad!AW61</f>
        <v>24.454090403289261</v>
      </c>
      <c r="P10" s="27">
        <f>nonroad!BB61</f>
        <v>5845.9550387369627</v>
      </c>
      <c r="Q10" s="27">
        <f>nonroad!BL61</f>
        <v>52.691492154764376</v>
      </c>
      <c r="R10" s="27">
        <f>nonroad!BM61</f>
        <v>273.95080552794587</v>
      </c>
      <c r="S10" s="27">
        <f>nonroad!BN61</f>
        <v>0.32839775962950191</v>
      </c>
      <c r="T10" s="27">
        <f>nonroad!BO61</f>
        <v>2198.4552015575182</v>
      </c>
      <c r="U10" s="27">
        <f>nonroad!BP61</f>
        <v>290099.7058933918</v>
      </c>
      <c r="V10" s="27">
        <f>nonroad!BQ61</f>
        <v>0</v>
      </c>
    </row>
    <row r="11" spans="1:22" s="29" customFormat="1" x14ac:dyDescent="0.3">
      <c r="A11" s="29" t="s">
        <v>315</v>
      </c>
      <c r="B11" s="27">
        <f>'onroad all'!H62</f>
        <v>7465.6397698707724</v>
      </c>
      <c r="C11" s="27">
        <f>'onroad all'!I62</f>
        <v>47239.323342380972</v>
      </c>
      <c r="D11" s="27"/>
      <c r="E11" s="27">
        <f>'onroad all'!P62</f>
        <v>20330092.729704842</v>
      </c>
      <c r="F11" s="27">
        <f>'onroad all'!AD62</f>
        <v>30945.372652083603</v>
      </c>
      <c r="G11" s="27"/>
      <c r="H11" s="27">
        <f>'onroad all'!AF62</f>
        <v>32525.62083809817</v>
      </c>
      <c r="I11" s="27">
        <f>'onroad all'!AO62</f>
        <v>4094.5421642549254</v>
      </c>
      <c r="J11" s="27">
        <f>'onroad all'!AP62</f>
        <v>100840.80089570938</v>
      </c>
      <c r="K11" s="27">
        <f>'onroad all'!AR62</f>
        <v>3583238.6526870681</v>
      </c>
      <c r="L11" s="27">
        <f>'onroad all'!AS62</f>
        <v>449938.21136450674</v>
      </c>
      <c r="M11" s="27">
        <f>'onroad all'!BB62</f>
        <v>270.71993437927426</v>
      </c>
      <c r="N11" s="27">
        <f>'onroad all'!BC62</f>
        <v>51193.066894702519</v>
      </c>
      <c r="O11" s="27">
        <f>'onroad all'!BD62</f>
        <v>2769.5894278180767</v>
      </c>
      <c r="P11" s="27">
        <f>'onroad all'!BK62</f>
        <v>142206.43877186326</v>
      </c>
      <c r="Q11" s="27">
        <f>'onroad all'!BV62</f>
        <v>1934.6881014114456</v>
      </c>
      <c r="R11" s="27">
        <f>'onroad all'!BW62</f>
        <v>5426.4044873639814</v>
      </c>
      <c r="S11" s="27">
        <f>'onroad all'!BX62</f>
        <v>86.491920406811644</v>
      </c>
      <c r="T11" s="27">
        <f>'onroad all'!BZ62</f>
        <v>27546.692356049043</v>
      </c>
      <c r="U11" s="27">
        <f>'onroad all'!CN62</f>
        <v>606185.2728288651</v>
      </c>
      <c r="V11" s="27"/>
    </row>
    <row r="12" spans="1:22" s="29" customFormat="1" x14ac:dyDescent="0.3">
      <c r="A12" s="29" t="s">
        <v>234</v>
      </c>
      <c r="B12" s="27">
        <f>np_oilgas!W61</f>
        <v>5.6412464022122055</v>
      </c>
      <c r="C12" s="27">
        <f>np_oilgas!X61</f>
        <v>27262.518393596405</v>
      </c>
      <c r="D12" s="27">
        <f>np_oilgas!AA61</f>
        <v>0.80427110217841413</v>
      </c>
      <c r="E12" s="27">
        <f>np_oilgas!AB61</f>
        <v>742139.20841546904</v>
      </c>
      <c r="F12" s="27">
        <f>np_oilgas!AH61</f>
        <v>16507.362140240159</v>
      </c>
      <c r="H12" s="27">
        <f>np_oilgas!AI61</f>
        <v>0</v>
      </c>
      <c r="I12" s="27">
        <f>np_oilgas!AN61</f>
        <v>63.169752602294515</v>
      </c>
      <c r="J12" s="27">
        <f>np_oilgas!AO61</f>
        <v>11.537985007068439</v>
      </c>
      <c r="K12" s="27">
        <f>np_oilgas!AQ61</f>
        <v>509980.07335440343</v>
      </c>
      <c r="L12" s="27">
        <f>np_oilgas!AR61</f>
        <v>56664.446547895539</v>
      </c>
      <c r="M12" s="27">
        <f>np_oilgas!AY61</f>
        <v>0</v>
      </c>
      <c r="N12" s="27">
        <f>np_oilgas!AZ61</f>
        <v>0</v>
      </c>
      <c r="O12" s="27">
        <f>np_oilgas!BA61</f>
        <v>0</v>
      </c>
      <c r="P12" s="27">
        <f>np_oilgas!BF61</f>
        <v>86.527336701055233</v>
      </c>
      <c r="Q12" s="27">
        <f>np_oilgas!BP61</f>
        <v>0</v>
      </c>
      <c r="R12" s="27">
        <f>np_oilgas!BQ61</f>
        <v>3371.8739979668921</v>
      </c>
      <c r="S12" s="27">
        <f>np_oilgas!BR61</f>
        <v>0</v>
      </c>
      <c r="T12" s="27">
        <f>np_oilgas!BS61</f>
        <v>23656.548535036603</v>
      </c>
      <c r="U12" s="27">
        <f>np_oilgas!BT61</f>
        <v>1041994.0865961178</v>
      </c>
      <c r="V12" s="27">
        <f>np_oilgas!BU61</f>
        <v>0</v>
      </c>
    </row>
    <row r="13" spans="1:22" x14ac:dyDescent="0.3">
      <c r="A13" s="29" t="s">
        <v>467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>
        <f>'othafdust 12US1'!AI18</f>
        <v>267.25663762977302</v>
      </c>
      <c r="N13" s="27">
        <f>'othafdust 12US1'!AJ18</f>
        <v>460.27586137061667</v>
      </c>
      <c r="O13" s="27">
        <f>'othafdust 12US1'!AK18</f>
        <v>10897.871965837081</v>
      </c>
      <c r="P13" s="27">
        <f>'othafdust 12US1'!AN18</f>
        <v>1280975.7494679391</v>
      </c>
      <c r="Q13" s="27">
        <f>'othafdust 12US1'!AW18</f>
        <v>37445.269548258446</v>
      </c>
      <c r="R13" s="27">
        <f>'othafdust 12US1'!AX18</f>
        <v>2689.9565736515556</v>
      </c>
      <c r="S13" s="27">
        <f>'othafdust 12US1'!AY18</f>
        <v>1020.7313449089723</v>
      </c>
      <c r="T13" s="27"/>
      <c r="U13" s="27"/>
      <c r="V13" s="27"/>
    </row>
    <row r="14" spans="1:22" s="99" customFormat="1" x14ac:dyDescent="0.3">
      <c r="A14" s="95" t="s">
        <v>500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>
        <f>'othptdust 12US1'!AI18</f>
        <v>226.47348384014771</v>
      </c>
      <c r="N14" s="100">
        <f>'othptdust 12US1'!AJ18</f>
        <v>33.551626052397111</v>
      </c>
      <c r="O14" s="100">
        <f>'othptdust 12US1'!AK18</f>
        <v>9662.8679236602857</v>
      </c>
      <c r="P14" s="100">
        <f>'othptdust 12US1'!AN18</f>
        <v>544821.6496988798</v>
      </c>
      <c r="Q14" s="100">
        <f>'othptdust 12US1'!AW18</f>
        <v>41000.08681289469</v>
      </c>
      <c r="R14" s="100">
        <f>'othptdust 12US1'!AX18</f>
        <v>184.61782062986941</v>
      </c>
      <c r="S14" s="100">
        <f>'othptdust 12US1'!AY18</f>
        <v>872.34229916584695</v>
      </c>
      <c r="T14" s="100"/>
      <c r="U14" s="100"/>
      <c r="V14" s="100"/>
    </row>
    <row r="15" spans="1:22" x14ac:dyDescent="0.3">
      <c r="A15" s="29" t="s">
        <v>461</v>
      </c>
      <c r="B15" s="27">
        <f>'othar 12US1'!N49</f>
        <v>51790.602061509795</v>
      </c>
      <c r="C15" s="27">
        <f>'othar 12US1'!O49</f>
        <v>46673.895827682391</v>
      </c>
      <c r="D15" s="27"/>
      <c r="E15" s="27">
        <f>'othar 12US1'!Q49</f>
        <v>2973618.6879522265</v>
      </c>
      <c r="F15" s="27">
        <f>'othar 12US1'!W49</f>
        <v>31810.046335400184</v>
      </c>
      <c r="H15" s="27">
        <f>'othar 12US1'!X49</f>
        <v>3390.6440143464429</v>
      </c>
      <c r="I15" s="27">
        <f>'othar 12US1'!AC49</f>
        <v>6290.3128631319933</v>
      </c>
      <c r="J15" s="27">
        <f>'othar 12US1'!AD49</f>
        <v>206881.9393488318</v>
      </c>
      <c r="K15" s="27">
        <f>'othar 12US1'!AF49</f>
        <v>592610.04027177615</v>
      </c>
      <c r="L15" s="27">
        <f>'othar 12US1'!AG49</f>
        <v>62456.835039671751</v>
      </c>
      <c r="M15" s="27">
        <f>'othar 12US1'!AN49</f>
        <v>1297.2248299954679</v>
      </c>
      <c r="N15" s="27">
        <f>'othar 12US1'!AO49</f>
        <v>37780.727209899807</v>
      </c>
      <c r="O15" s="27">
        <f>'othar 12US1'!AP49</f>
        <v>1750.5102974325048</v>
      </c>
      <c r="P15" s="27">
        <f>'othar 12US1'!AU49</f>
        <v>126256.26641895314</v>
      </c>
      <c r="Q15" s="27">
        <f>'othar 12US1'!BE49</f>
        <v>8844.5568326756347</v>
      </c>
      <c r="R15" s="27">
        <f>'othar 12US1'!BF49</f>
        <v>7117.1482444904941</v>
      </c>
      <c r="S15" s="27">
        <f>'othar 12US1'!BG49</f>
        <v>102.945699659707</v>
      </c>
      <c r="T15" s="27">
        <f>'othar 12US1'!BH49</f>
        <v>28257.410909082668</v>
      </c>
      <c r="U15" s="27">
        <f>'othar 12US1'!BI49</f>
        <v>303654.18990747945</v>
      </c>
      <c r="V15" s="27">
        <f>'othar 12US1'!BJ49</f>
        <v>3.7278319627448123E-3</v>
      </c>
    </row>
    <row r="16" spans="1:22" x14ac:dyDescent="0.3">
      <c r="A16" s="29" t="s">
        <v>458</v>
      </c>
      <c r="B16" s="27">
        <f>'onroad_can 12US1'!N49</f>
        <v>749.44032884439071</v>
      </c>
      <c r="C16" s="27">
        <f>'onroad_can 12US1'!O49</f>
        <v>6495.4251023145252</v>
      </c>
      <c r="D16" s="27"/>
      <c r="E16" s="27">
        <f>'onroad_can 12US1'!Q49</f>
        <v>1665792.3130135508</v>
      </c>
      <c r="F16" s="27">
        <f>'onroad_can 12US1'!W49</f>
        <v>3305.5203376578306</v>
      </c>
      <c r="H16" s="27">
        <f>'onroad_can 12US1'!X49</f>
        <v>3238.7599184289829</v>
      </c>
      <c r="I16" s="27">
        <f>'onroad_can 12US1'!AC49</f>
        <v>54.716520884046169</v>
      </c>
      <c r="J16" s="27">
        <f>'onroad_can 12US1'!AD49</f>
        <v>6877.3853113752684</v>
      </c>
      <c r="K16" s="27">
        <f>'onroad_can 12US1'!AF49</f>
        <v>364370.5642926193</v>
      </c>
      <c r="L16" s="27">
        <f>'onroad_can 12US1'!AG49</f>
        <v>37246.787873697176</v>
      </c>
      <c r="M16" s="27">
        <f>'onroad_can 12US1'!AN49</f>
        <v>9.1279874590077821</v>
      </c>
      <c r="N16" s="27">
        <f>'onroad_can 12US1'!AO49</f>
        <v>7837.5415422432889</v>
      </c>
      <c r="O16" s="27">
        <f>'onroad_can 12US1'!AP49</f>
        <v>144.8001506307973</v>
      </c>
      <c r="P16" s="27">
        <f>'onroad_can 12US1'!AU49</f>
        <v>11128.59667410725</v>
      </c>
      <c r="Q16" s="27">
        <f>'onroad_can 12US1'!BE49</f>
        <v>114.11696157895017</v>
      </c>
      <c r="R16" s="27">
        <f>'onroad_can 12US1'!BF49</f>
        <v>104.23843746314141</v>
      </c>
      <c r="S16" s="27">
        <f>'onroad_can 12US1'!BG49</f>
        <v>4.3357848818046909</v>
      </c>
      <c r="T16" s="27">
        <f>'onroad_can 12US1'!BH49</f>
        <v>1555.6713122020301</v>
      </c>
      <c r="U16" s="27">
        <f>'onroad_can 12US1'!BI49</f>
        <v>45209.004844158451</v>
      </c>
      <c r="V16" s="27">
        <f>'onroad_can 12US1'!BJ49</f>
        <v>0</v>
      </c>
    </row>
    <row r="17" spans="1:22" s="29" customFormat="1" x14ac:dyDescent="0.3">
      <c r="A17" s="29" t="s">
        <v>459</v>
      </c>
      <c r="B17" s="27">
        <f>'onroad_mex 12US1'!U36</f>
        <v>425.45774138049552</v>
      </c>
      <c r="C17" s="27">
        <f>'onroad_mex 12US1'!V36</f>
        <v>3998.5960225541685</v>
      </c>
      <c r="D17" s="27"/>
      <c r="E17" s="27">
        <f>'onroad_mex 12US1'!Y36</f>
        <v>1828101.2294164614</v>
      </c>
      <c r="F17" s="27">
        <f>'onroad_mex 12US1'!AE36</f>
        <v>1633.9167890037729</v>
      </c>
      <c r="H17" s="27">
        <f>'onroad_mex 12US1'!AF36</f>
        <v>3539.289372499853</v>
      </c>
      <c r="I17" s="27">
        <f>'onroad_mex 12US1'!AK36</f>
        <v>241.98744124906216</v>
      </c>
      <c r="J17" s="27">
        <f>'onroad_mex 12US1'!AL36</f>
        <v>2789.381858205104</v>
      </c>
      <c r="K17" s="27">
        <f>'onroad_mex 12US1'!AN36</f>
        <v>380317.33869479207</v>
      </c>
      <c r="L17" s="27">
        <f>'onroad_mex 12US1'!AO36</f>
        <v>58553.393800787097</v>
      </c>
      <c r="M17" s="27">
        <f>'onroad_mex 12US1'!AU36</f>
        <v>11.936095688255836</v>
      </c>
      <c r="N17" s="27">
        <f>'onroad_mex 12US1'!AV36</f>
        <v>4706.6020366132643</v>
      </c>
      <c r="O17" s="27">
        <f>'onroad_mex 12US1'!AW36</f>
        <v>89.334111977302939</v>
      </c>
      <c r="P17" s="27">
        <f>'onroad_mex 12US1'!BB36</f>
        <v>4315.2333439718896</v>
      </c>
      <c r="Q17" s="27">
        <f>'onroad_mex 12US1'!BL36</f>
        <v>52.19756595932926</v>
      </c>
      <c r="R17" s="27">
        <f>'onroad_mex 12US1'!BM36</f>
        <v>2505.6177734370576</v>
      </c>
      <c r="S17" s="27">
        <f>'onroad_mex 12US1'!BN36</f>
        <v>2.622547228583588</v>
      </c>
      <c r="T17" s="27">
        <f>'onroad_mex 12US1'!BO36</f>
        <v>6246.9173746309152</v>
      </c>
      <c r="U17" s="27">
        <f>'onroad_mex 12US1'!BV36</f>
        <v>56871.557727553642</v>
      </c>
      <c r="V17" s="27">
        <f>'onroad_mex 12US1'!BP36</f>
        <v>0</v>
      </c>
    </row>
    <row r="18" spans="1:22" x14ac:dyDescent="0.3">
      <c r="A18" s="29" t="s">
        <v>460</v>
      </c>
      <c r="B18" s="27">
        <f>'othpt 12US1'!Q49</f>
        <v>8704.416641804195</v>
      </c>
      <c r="C18" s="27">
        <f>'othpt 12US1'!R49</f>
        <v>50047.238276370939</v>
      </c>
      <c r="D18" s="27"/>
      <c r="E18" s="27">
        <f>'othpt 12US1'!T49</f>
        <v>1300976.5553798901</v>
      </c>
      <c r="F18" s="27">
        <f>'othpt 12US1'!Z49</f>
        <v>10981.027958425419</v>
      </c>
      <c r="H18" s="27">
        <f>'othpt 12US1'!AA49</f>
        <v>1893.4418109493506</v>
      </c>
      <c r="I18" s="27">
        <f>'othpt 12US1'!AF49</f>
        <v>122.73543798671602</v>
      </c>
      <c r="J18" s="27">
        <f>'othpt 12US1'!AG49</f>
        <v>508474.18827014242</v>
      </c>
      <c r="K18" s="27">
        <f>'othpt 12US1'!AI49</f>
        <v>1134274.7644142727</v>
      </c>
      <c r="L18" s="27">
        <f>'othpt 12US1'!AJ49</f>
        <v>124137.17571496186</v>
      </c>
      <c r="M18" s="27">
        <f>'othpt 12US1'!AQ49</f>
        <v>994.88765233760341</v>
      </c>
      <c r="N18" s="27">
        <f>'othpt 12US1'!AR49</f>
        <v>8452.5843421358095</v>
      </c>
      <c r="O18" s="27">
        <f>'othpt 12US1'!AS49</f>
        <v>1764.6834764736925</v>
      </c>
      <c r="P18" s="27">
        <f>'othpt 12US1'!AX49</f>
        <v>84579.19881102712</v>
      </c>
      <c r="Q18" s="27">
        <f>'othpt 12US1'!BH49</f>
        <v>5416.1367458035711</v>
      </c>
      <c r="R18" s="27">
        <f>'othpt 12US1'!BI49</f>
        <v>10444.851554601997</v>
      </c>
      <c r="S18" s="27">
        <f>'othpt 12US1'!BJ49</f>
        <v>495.52704695927662</v>
      </c>
      <c r="T18" s="27">
        <f>'othpt 12US1'!BK49</f>
        <v>1475803.8164950516</v>
      </c>
      <c r="U18" s="27">
        <f>'othpt 12US1'!BL49</f>
        <v>224757.87255117577</v>
      </c>
      <c r="V18" s="27">
        <f>'othpt 12US1'!BM49</f>
        <v>14968.145146841114</v>
      </c>
    </row>
    <row r="19" spans="1:22" s="29" customFormat="1" x14ac:dyDescent="0.3">
      <c r="A19" s="29" t="s">
        <v>233</v>
      </c>
      <c r="B19" s="27">
        <f>ptegu!X61</f>
        <v>6.0223913309660704</v>
      </c>
      <c r="C19" s="27">
        <f>ptegu!Y61</f>
        <v>1721.9334211440571</v>
      </c>
      <c r="D19" s="27">
        <f>ptegu!AB61</f>
        <v>255.11393540472949</v>
      </c>
      <c r="E19" s="27">
        <f>ptegu!AC61</f>
        <v>657735.56122031482</v>
      </c>
      <c r="F19" s="27">
        <f>ptegu!AI61</f>
        <v>8162.2500755932251</v>
      </c>
      <c r="G19" s="27">
        <f>ptegu!AJ61</f>
        <v>11282.21551130749</v>
      </c>
      <c r="H19" s="27">
        <f>ptegu!AK61</f>
        <v>0</v>
      </c>
      <c r="I19" s="27">
        <f>ptegu!AP61</f>
        <v>2.2207335194791789</v>
      </c>
      <c r="J19" s="27">
        <f>ptegu!AQ61</f>
        <v>23864.96501288443</v>
      </c>
      <c r="K19" s="27">
        <f>ptegu!AS61</f>
        <v>1158864.4330794394</v>
      </c>
      <c r="L19" s="27">
        <f>ptegu!AT61</f>
        <v>128762.72490604992</v>
      </c>
      <c r="M19" s="27">
        <f>ptegu!BA61</f>
        <v>998.80897904388974</v>
      </c>
      <c r="N19" s="27">
        <f>ptegu!BB61</f>
        <v>6415.5457635628663</v>
      </c>
      <c r="O19" s="27">
        <f>ptegu!BC61</f>
        <v>3264.247371661429</v>
      </c>
      <c r="P19" s="27">
        <f>ptegu!BH61</f>
        <v>30479.660015512905</v>
      </c>
      <c r="Q19" s="27">
        <f>ptegu!BR61</f>
        <v>9767.2922982445925</v>
      </c>
      <c r="R19" s="27">
        <f>ptegu!BS61</f>
        <v>13772.856925053755</v>
      </c>
      <c r="S19" s="27">
        <f>ptegu!BT61</f>
        <v>443.8886098663645</v>
      </c>
      <c r="T19" s="27">
        <f>ptegu!BU61</f>
        <v>1539274.675850743</v>
      </c>
      <c r="U19" s="27">
        <f>ptegu!BV61</f>
        <v>5127.7204089456327</v>
      </c>
      <c r="V19" s="27">
        <f>ptegu!BW61</f>
        <v>35040.208648518492</v>
      </c>
    </row>
    <row r="20" spans="1:22" x14ac:dyDescent="0.3">
      <c r="A20" s="29" t="s">
        <v>376</v>
      </c>
      <c r="B20" s="27">
        <f>ptfire!V61</f>
        <v>126847.39390552044</v>
      </c>
      <c r="C20" s="27">
        <f>ptfire!W61</f>
        <v>37031.624829471453</v>
      </c>
      <c r="D20" s="27"/>
      <c r="E20" s="27">
        <f>ptfire!Z61</f>
        <v>14611235.804451162</v>
      </c>
      <c r="F20" s="27">
        <f>ptfire!AF61</f>
        <v>211409.10853171829</v>
      </c>
      <c r="G20" s="27"/>
      <c r="H20" s="27">
        <f>ptfire!AH61</f>
        <v>0</v>
      </c>
      <c r="I20" s="27">
        <f>ptfire!AM61</f>
        <v>31129.728747197027</v>
      </c>
      <c r="J20" s="27">
        <f>ptfire!AN61</f>
        <v>254131.21065319559</v>
      </c>
      <c r="K20" s="27">
        <f>ptfire!AP61</f>
        <v>209095.93295930637</v>
      </c>
      <c r="L20" s="27">
        <f>ptfire!AQ61</f>
        <v>23232.883047281728</v>
      </c>
      <c r="M20" s="27">
        <f>ptfire!AX61</f>
        <v>32987.315555937479</v>
      </c>
      <c r="N20" s="27">
        <f>ptfire!AY61</f>
        <v>133117.22160378215</v>
      </c>
      <c r="O20" s="27">
        <f>ptfire!AZ61</f>
        <v>558.61366287883232</v>
      </c>
      <c r="P20" s="27">
        <f>ptfire!BE61</f>
        <v>240516.90239865362</v>
      </c>
      <c r="Q20" s="27">
        <f>ptfire!BO61</f>
        <v>1275.7951903673415</v>
      </c>
      <c r="R20" s="27">
        <f>ptfire!BP61</f>
        <v>11071.725484459908</v>
      </c>
      <c r="S20" s="27">
        <f>ptfire!BQ61</f>
        <v>434.53870362911579</v>
      </c>
      <c r="T20" s="27">
        <f>ptfire!BR61</f>
        <v>115806.13574849241</v>
      </c>
      <c r="U20" s="27">
        <f>ptfire!BS61</f>
        <v>41547.998009783092</v>
      </c>
      <c r="V20" s="27">
        <f>ptfire!BT61</f>
        <v>0</v>
      </c>
    </row>
    <row r="21" spans="1:22" s="29" customFormat="1" x14ac:dyDescent="0.3">
      <c r="A21" s="29" t="s">
        <v>513</v>
      </c>
      <c r="B21" s="27">
        <f>'ptfire_othna 12US1'!N59</f>
        <v>40314.199544107854</v>
      </c>
      <c r="C21" s="27">
        <f>'ptfire_othna 12US1'!O59</f>
        <v>7160.0076375507388</v>
      </c>
      <c r="D21" s="27"/>
      <c r="E21" s="27">
        <f>'ptfire_othna 12US1'!Q59</f>
        <v>1145109.0361905321</v>
      </c>
      <c r="F21" s="27">
        <f>'ptfire_othna 12US1'!W59</f>
        <v>32283.468012429239</v>
      </c>
      <c r="G21" s="27"/>
      <c r="H21" s="27">
        <f>'ptfire_othna 12US1'!Y59</f>
        <v>0</v>
      </c>
      <c r="I21" s="27">
        <f>'ptfire_othna 12US1'!AD59</f>
        <v>0</v>
      </c>
      <c r="J21" s="27">
        <f>'ptfire_othna 12US1'!AE59</f>
        <v>20481.00597364084</v>
      </c>
      <c r="K21" s="27">
        <f>'ptfire_othna 12US1'!AG59</f>
        <v>29702.333945375165</v>
      </c>
      <c r="L21" s="27">
        <f>'ptfire_othna 12US1'!AH59</f>
        <v>3300.2632643730553</v>
      </c>
      <c r="M21" s="27">
        <f>'ptfire_othna 12US1'!AO59</f>
        <v>4983.8184138025808</v>
      </c>
      <c r="N21" s="27">
        <f>'ptfire_othna 12US1'!AP59</f>
        <v>10559.626161825276</v>
      </c>
      <c r="O21" s="27">
        <f>'ptfire_othna 12US1'!AQ59</f>
        <v>44.88609696996749</v>
      </c>
      <c r="P21" s="27">
        <f>'ptfire_othna 12US1'!AV59</f>
        <v>19558.56655665853</v>
      </c>
      <c r="Q21" s="27">
        <f>'ptfire_othna 12US1'!BF59</f>
        <v>185.77797728863419</v>
      </c>
      <c r="R21" s="27">
        <f>'ptfire_othna 12US1'!BG59</f>
        <v>1419.3460117081927</v>
      </c>
      <c r="S21" s="27">
        <f>'ptfire_othna 12US1'!BH59</f>
        <v>5.310395960582456</v>
      </c>
      <c r="T21" s="27">
        <f>'ptfire_othna 12US1'!BI59</f>
        <v>9518.9058580098936</v>
      </c>
      <c r="U21" s="27">
        <f>'ptfire_othna 12US1'!BJ59</f>
        <v>9629.5968809204496</v>
      </c>
      <c r="V21" s="27">
        <f>'ptfire_othna 12US1'!BK59</f>
        <v>0</v>
      </c>
    </row>
    <row r="22" spans="1:22" x14ac:dyDescent="0.3">
      <c r="A22" s="29" t="s">
        <v>218</v>
      </c>
      <c r="B22" s="27">
        <f>ptnonipm!X61</f>
        <v>7608.145110502338</v>
      </c>
      <c r="C22" s="27">
        <f>ptnonipm!Y61</f>
        <v>24532.376548362743</v>
      </c>
      <c r="D22" s="27">
        <f>ptnonipm!AB61</f>
        <v>3438.9042305533339</v>
      </c>
      <c r="E22" s="27">
        <f>ptnonipm!AC61</f>
        <v>1855394.2257427846</v>
      </c>
      <c r="F22" s="27">
        <f>ptnonipm!AI61</f>
        <v>18329.816625923435</v>
      </c>
      <c r="G22" s="27">
        <f>ptnonipm!AJ61</f>
        <v>19943.050177434085</v>
      </c>
      <c r="H22" s="27">
        <f>ptnonipm!AK61</f>
        <v>1234.5093312276379</v>
      </c>
      <c r="I22" s="27">
        <f>ptnonipm!AP61</f>
        <v>946.81125994396155</v>
      </c>
      <c r="J22" s="27">
        <f>ptnonipm!AQ61</f>
        <v>63725.338077852226</v>
      </c>
      <c r="K22" s="27">
        <f>ptnonipm!AS61</f>
        <v>981145.51239278272</v>
      </c>
      <c r="L22" s="27">
        <f>ptnonipm!AT61</f>
        <v>107781.58319021556</v>
      </c>
      <c r="M22" s="27">
        <f>ptnonipm!BA61</f>
        <v>4550.2650071658754</v>
      </c>
      <c r="N22" s="27">
        <f>ptnonipm!BB61</f>
        <v>16251.878013646427</v>
      </c>
      <c r="O22" s="27">
        <f>ptnonipm!BC61</f>
        <v>4055.5344302658445</v>
      </c>
      <c r="P22" s="27">
        <f>ptnonipm!BH61</f>
        <v>143528.75348698394</v>
      </c>
      <c r="Q22" s="27">
        <f>ptnonipm!BR61</f>
        <v>12038.555032173041</v>
      </c>
      <c r="R22" s="27">
        <f>ptnonipm!BS61</f>
        <v>32260.479493567924</v>
      </c>
      <c r="S22" s="27">
        <f>ptnonipm!BT61</f>
        <v>1429.9630492100994</v>
      </c>
      <c r="T22" s="27">
        <f>ptnonipm!BU61</f>
        <v>677079.05900527211</v>
      </c>
      <c r="U22" s="27">
        <f>ptnonipm!BV61</f>
        <v>189081.72363323887</v>
      </c>
      <c r="V22" s="27">
        <f>ptnonipm!BW61</f>
        <v>3497.7793802978454</v>
      </c>
    </row>
    <row r="23" spans="1:22" x14ac:dyDescent="0.3">
      <c r="A23" s="29" t="s">
        <v>230</v>
      </c>
      <c r="B23" s="27">
        <f>pt_oilgas!X61</f>
        <v>82.451788593381053</v>
      </c>
      <c r="C23" s="27">
        <f>pt_oilgas!Y61</f>
        <v>1998.2610327910079</v>
      </c>
      <c r="D23" s="27">
        <f>pt_oilgas!AB61</f>
        <v>3.4089055514479631</v>
      </c>
      <c r="E23" s="27">
        <f>pt_oilgas!AC61</f>
        <v>218566.51821213705</v>
      </c>
      <c r="F23" s="27">
        <f>pt_oilgas!AI61</f>
        <v>7221.9210184727417</v>
      </c>
      <c r="G23" s="27">
        <f>pt_oilgas!AJ61</f>
        <v>5.2143955659687915</v>
      </c>
      <c r="H23" s="27">
        <f>pt_oilgas!AK61</f>
        <v>0</v>
      </c>
      <c r="I23" s="27">
        <f>pt_oilgas!AP61</f>
        <v>2.1032351895091717</v>
      </c>
      <c r="J23" s="27">
        <f>pt_oilgas!AQ61</f>
        <v>4364.2912395111662</v>
      </c>
      <c r="K23" s="27">
        <f>pt_oilgas!AS61</f>
        <v>350260.97676716623</v>
      </c>
      <c r="L23" s="27">
        <f>pt_oilgas!AT61</f>
        <v>38918.095205894584</v>
      </c>
      <c r="M23" s="27">
        <f>pt_oilgas!BA61</f>
        <v>284.44958406744075</v>
      </c>
      <c r="N23" s="27">
        <f>pt_oilgas!BB61</f>
        <v>944.02004308876155</v>
      </c>
      <c r="O23" s="27">
        <f>pt_oilgas!BC61</f>
        <v>163.27980515059451</v>
      </c>
      <c r="P23" s="27">
        <f>pt_oilgas!BH61</f>
        <v>502.28736919738731</v>
      </c>
      <c r="Q23" s="27">
        <f>pt_oilgas!BR61</f>
        <v>268.65797087584133</v>
      </c>
      <c r="R23" s="27">
        <f>pt_oilgas!BS61</f>
        <v>1059.6356725888929</v>
      </c>
      <c r="S23" s="27">
        <f>pt_oilgas!BT61</f>
        <v>78.765296383724788</v>
      </c>
      <c r="T23" s="27">
        <f>pt_oilgas!BU61</f>
        <v>33818.417330387398</v>
      </c>
      <c r="U23" s="27">
        <f>pt_oilgas!BV61</f>
        <v>60828.8447126338</v>
      </c>
      <c r="V23" s="27">
        <f>pt_oilgas!BW61</f>
        <v>0.20696880485898017</v>
      </c>
    </row>
    <row r="24" spans="1:22" x14ac:dyDescent="0.3">
      <c r="A24" s="29" t="s">
        <v>390</v>
      </c>
      <c r="B24" s="27">
        <f>rail!U60</f>
        <v>622.69563237259365</v>
      </c>
      <c r="C24" s="27">
        <f>rail!V60</f>
        <v>60.234641647747722</v>
      </c>
      <c r="D24" s="27"/>
      <c r="E24" s="27">
        <f>rail!Y60</f>
        <v>103161.0857917489</v>
      </c>
      <c r="F24" s="27">
        <f>rail!AE60</f>
        <v>1008.589448243205</v>
      </c>
      <c r="G24" s="27"/>
      <c r="H24" s="27">
        <f>rail!AF60</f>
        <v>4469.8568609628655</v>
      </c>
      <c r="I24" s="27">
        <f>rail!AK60</f>
        <v>42.303640022866901</v>
      </c>
      <c r="J24" s="27">
        <f>rail!AL60</f>
        <v>322.76541294979978</v>
      </c>
      <c r="K24" s="27">
        <f>rail!AN60</f>
        <v>502858.87725217448</v>
      </c>
      <c r="L24" s="27">
        <f>rail!AO60</f>
        <v>51403.370274565277</v>
      </c>
      <c r="M24" s="27">
        <f>rail!AV60</f>
        <v>3.3124403451922269</v>
      </c>
      <c r="N24" s="27">
        <f>rail!AW60</f>
        <v>12461.236125666015</v>
      </c>
      <c r="O24" s="27">
        <f>rail!AX60</f>
        <v>4.2334603298689704</v>
      </c>
      <c r="P24" s="27">
        <f>rail!BC60</f>
        <v>499.27586366227933</v>
      </c>
      <c r="Q24" s="27">
        <f>rail!BM60</f>
        <v>0</v>
      </c>
      <c r="R24" s="27">
        <f>rail!BN60</f>
        <v>47.666822487492375</v>
      </c>
      <c r="S24" s="27">
        <f>rail!BO60</f>
        <v>6.4632985026288933E-2</v>
      </c>
      <c r="T24" s="27">
        <f>rail!BP60</f>
        <v>363.78995393490322</v>
      </c>
      <c r="U24" s="27">
        <f>rail!BQ60</f>
        <v>5332.7631960651261</v>
      </c>
      <c r="V24" s="27">
        <f>rail!BR60</f>
        <v>0</v>
      </c>
    </row>
    <row r="25" spans="1:22" x14ac:dyDescent="0.3">
      <c r="A25" s="29" t="s">
        <v>219</v>
      </c>
      <c r="B25" s="27">
        <f>rwc!V61</f>
        <v>61412.149184632515</v>
      </c>
      <c r="C25" s="27">
        <f>rwc!W61</f>
        <v>16861.306890990123</v>
      </c>
      <c r="D25" s="27">
        <f>rwc!Z61</f>
        <v>61.577042283019097</v>
      </c>
      <c r="E25" s="27">
        <f>rwc!AA61</f>
        <v>2132403.8876339085</v>
      </c>
      <c r="F25" s="27">
        <f>rwc!AG61</f>
        <v>16172.951578137579</v>
      </c>
      <c r="H25" s="27">
        <f>rwc!AH61</f>
        <v>0</v>
      </c>
      <c r="I25" s="27">
        <f>rwc!AM61</f>
        <v>2049.2428560588087</v>
      </c>
      <c r="J25" s="27">
        <f>rwc!AN61</f>
        <v>15553.73412826202</v>
      </c>
      <c r="K25" s="27">
        <f>rwc!AP61</f>
        <v>28342.620437972015</v>
      </c>
      <c r="L25" s="27">
        <f>rwc!AQ61</f>
        <v>3149.1804331291664</v>
      </c>
      <c r="M25" s="27">
        <f>rwc!AX61</f>
        <v>945.80629738071582</v>
      </c>
      <c r="N25" s="27">
        <f>rwc!AY61</f>
        <v>17799.658982326266</v>
      </c>
      <c r="O25" s="27">
        <f>rwc!AZ61</f>
        <v>28.70913058308615</v>
      </c>
      <c r="P25" s="27">
        <f>rwc!BE61</f>
        <v>527.72629628598304</v>
      </c>
      <c r="Q25" s="27">
        <f>rwc!BO61</f>
        <v>108.45670859506531</v>
      </c>
      <c r="R25" s="27">
        <f>rwc!BP61</f>
        <v>1307.8603220093789</v>
      </c>
      <c r="S25" s="27">
        <f>rwc!BQ61</f>
        <v>0</v>
      </c>
      <c r="T25" s="27">
        <f>rwc!BR61</f>
        <v>7738.9264520111201</v>
      </c>
      <c r="U25" s="27">
        <f>rwc!BS61</f>
        <v>1756.9356078377134</v>
      </c>
      <c r="V25" s="27">
        <f>rwc!BT61</f>
        <v>0</v>
      </c>
    </row>
    <row r="26" spans="1:22" x14ac:dyDescent="0.3">
      <c r="A26" s="27" t="s">
        <v>447</v>
      </c>
      <c r="B26" s="27"/>
      <c r="C26" s="27"/>
      <c r="D26" s="33">
        <v>79027.682927232498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</row>
    <row r="27" spans="1:22" x14ac:dyDescent="0.3">
      <c r="A27" s="34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4"/>
      <c r="U27" s="34"/>
      <c r="V27" s="34"/>
    </row>
    <row r="28" spans="1:22" x14ac:dyDescent="0.3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</row>
    <row r="29" spans="1:22" x14ac:dyDescent="0.3">
      <c r="A29" s="35" t="s">
        <v>222</v>
      </c>
      <c r="B29" s="27">
        <f>SUM(B3:B26)</f>
        <v>679765.09365097247</v>
      </c>
      <c r="C29" s="27">
        <f t="shared" ref="C29:V29" si="0">SUM(C3:C26)</f>
        <v>314920.09052996401</v>
      </c>
      <c r="D29" s="27">
        <f t="shared" si="0"/>
        <v>83234.315278672133</v>
      </c>
      <c r="E29" s="27">
        <f t="shared" si="0"/>
        <v>73582331.50835821</v>
      </c>
      <c r="F29" s="27">
        <f t="shared" si="0"/>
        <v>1845703.4342690315</v>
      </c>
      <c r="G29" s="27">
        <f t="shared" si="0"/>
        <v>33731.769249383418</v>
      </c>
      <c r="H29" s="27">
        <f t="shared" si="0"/>
        <v>70810.36288112044</v>
      </c>
      <c r="I29" s="27">
        <f t="shared" si="0"/>
        <v>52171.476016334971</v>
      </c>
      <c r="J29" s="27">
        <f t="shared" si="0"/>
        <v>4249458.6418493241</v>
      </c>
      <c r="K29" s="27">
        <f t="shared" si="0"/>
        <v>14808958.916580528</v>
      </c>
      <c r="L29" s="27">
        <f t="shared" si="0"/>
        <v>1458576.7230918915</v>
      </c>
      <c r="M29" s="27">
        <f t="shared" si="0"/>
        <v>74066.151862107392</v>
      </c>
      <c r="N29" s="27">
        <f t="shared" si="0"/>
        <v>419628.02310322912</v>
      </c>
      <c r="O29" s="27">
        <f t="shared" si="0"/>
        <v>79432.866277260458</v>
      </c>
      <c r="P29" s="27">
        <f t="shared" si="0"/>
        <v>8961066.9465399459</v>
      </c>
      <c r="Q29" s="27">
        <f t="shared" si="0"/>
        <v>310538.68429629866</v>
      </c>
      <c r="R29" s="27">
        <f t="shared" si="0"/>
        <v>124760.00230913496</v>
      </c>
      <c r="S29" s="27">
        <f t="shared" si="0"/>
        <v>8838.8560699153441</v>
      </c>
      <c r="T29" s="27">
        <f t="shared" si="0"/>
        <v>4391393.2180026229</v>
      </c>
      <c r="U29" s="27">
        <f t="shared" ref="U29" si="1">SUM(U3:U26)</f>
        <v>4072192.5868039047</v>
      </c>
      <c r="V29" s="27">
        <f t="shared" si="0"/>
        <v>55547.586884366829</v>
      </c>
    </row>
    <row r="30" spans="1:22" x14ac:dyDescent="0.3">
      <c r="A30" s="35" t="s">
        <v>314</v>
      </c>
      <c r="B30" s="27">
        <f>SUM(B3:B25)-B6-B15-B16-B18</f>
        <v>274849.21377812559</v>
      </c>
      <c r="C30" s="27">
        <f t="shared" ref="C30:V30" si="2">SUM(C3:C25)-C6-C15-C16-C18</f>
        <v>211703.53132359614</v>
      </c>
      <c r="D30" s="27">
        <f t="shared" si="2"/>
        <v>4206.6323514396363</v>
      </c>
      <c r="E30" s="27">
        <f t="shared" si="2"/>
        <v>57669218.759069532</v>
      </c>
      <c r="F30" s="27">
        <f t="shared" si="2"/>
        <v>381176.60104852368</v>
      </c>
      <c r="G30" s="27">
        <f t="shared" si="2"/>
        <v>33731.769249383418</v>
      </c>
      <c r="H30" s="27">
        <f>SUM(H3:H25)-H6-H15-H16-H18</f>
        <v>62287.517137395662</v>
      </c>
      <c r="I30" s="27">
        <f t="shared" si="2"/>
        <v>45703.711194332216</v>
      </c>
      <c r="J30" s="27">
        <f t="shared" si="2"/>
        <v>3527225.1289189747</v>
      </c>
      <c r="K30" s="27">
        <f>SUM(K3:K25)-K6-K15-K16-K18</f>
        <v>10735331.940769738</v>
      </c>
      <c r="L30" s="27">
        <f t="shared" si="2"/>
        <v>1234735.9244635606</v>
      </c>
      <c r="M30" s="27">
        <f t="shared" si="2"/>
        <v>71764.911392315305</v>
      </c>
      <c r="N30" s="27">
        <f t="shared" si="2"/>
        <v>365557.17000895023</v>
      </c>
      <c r="O30" s="27">
        <f t="shared" si="2"/>
        <v>75772.872352723469</v>
      </c>
      <c r="P30" s="27">
        <f t="shared" si="2"/>
        <v>8739102.8846358601</v>
      </c>
      <c r="Q30" s="27">
        <f t="shared" si="2"/>
        <v>296163.87375624047</v>
      </c>
      <c r="R30" s="27">
        <f t="shared" si="2"/>
        <v>107093.76407257933</v>
      </c>
      <c r="S30" s="27">
        <f t="shared" si="2"/>
        <v>8236.0475384145557</v>
      </c>
      <c r="T30" s="27">
        <f t="shared" si="2"/>
        <v>2885776.3192862868</v>
      </c>
      <c r="U30" s="27">
        <f t="shared" ref="U30" si="3">SUM(U3:U25)-U6-U15-U16-U18</f>
        <v>3498571.519501091</v>
      </c>
      <c r="V30" s="27">
        <f t="shared" si="2"/>
        <v>40579.438009693753</v>
      </c>
    </row>
    <row r="31" spans="1:22" x14ac:dyDescent="0.3">
      <c r="A31" s="32" t="s">
        <v>223</v>
      </c>
      <c r="B31" s="27">
        <v>497547</v>
      </c>
      <c r="C31" s="27">
        <v>206808</v>
      </c>
      <c r="D31" s="27">
        <v>79951</v>
      </c>
      <c r="E31" s="27">
        <v>54026273</v>
      </c>
      <c r="F31" s="27">
        <v>1565091</v>
      </c>
      <c r="G31" s="27">
        <v>4074</v>
      </c>
      <c r="H31" s="27">
        <v>61098</v>
      </c>
      <c r="I31" s="27">
        <v>20515</v>
      </c>
      <c r="J31" s="27">
        <v>3334819</v>
      </c>
      <c r="K31" s="27">
        <v>10314769</v>
      </c>
      <c r="L31" s="27">
        <v>968886</v>
      </c>
      <c r="M31" s="27">
        <v>27403</v>
      </c>
      <c r="N31" s="27">
        <v>247560</v>
      </c>
      <c r="O31" s="27">
        <v>70403</v>
      </c>
      <c r="P31" s="27">
        <v>8488862</v>
      </c>
      <c r="Q31" s="27">
        <v>284763</v>
      </c>
      <c r="R31" s="27">
        <v>53929</v>
      </c>
      <c r="S31" s="27">
        <v>6796</v>
      </c>
      <c r="T31" s="27">
        <v>302455</v>
      </c>
      <c r="U31" s="27">
        <v>3688407</v>
      </c>
      <c r="V31" s="27">
        <v>2090</v>
      </c>
    </row>
    <row r="32" spans="1:22" s="29" customFormat="1" x14ac:dyDescent="0.3">
      <c r="A32" s="32" t="s">
        <v>419</v>
      </c>
      <c r="B32" s="27">
        <f>B8</f>
        <v>0</v>
      </c>
      <c r="C32" s="27">
        <f t="shared" ref="C32:V32" si="4">C8</f>
        <v>0.38672109953750256</v>
      </c>
      <c r="D32" s="27">
        <f t="shared" si="4"/>
        <v>0</v>
      </c>
      <c r="E32" s="27">
        <f t="shared" si="4"/>
        <v>89125.158386214724</v>
      </c>
      <c r="F32" s="27">
        <f t="shared" si="4"/>
        <v>61.832820963356838</v>
      </c>
      <c r="G32" s="27">
        <f t="shared" si="4"/>
        <v>0</v>
      </c>
      <c r="H32" s="27">
        <f t="shared" si="4"/>
        <v>7748.5527198076597</v>
      </c>
      <c r="I32" s="27">
        <f t="shared" si="4"/>
        <v>0.33376268414100946</v>
      </c>
      <c r="J32" s="27">
        <f t="shared" si="4"/>
        <v>94.047660546160841</v>
      </c>
      <c r="K32" s="27">
        <f t="shared" si="4"/>
        <v>871301.65059643809</v>
      </c>
      <c r="L32" s="27">
        <f t="shared" si="4"/>
        <v>89109.719115812622</v>
      </c>
      <c r="M32" s="27">
        <f t="shared" si="4"/>
        <v>0</v>
      </c>
      <c r="N32" s="27">
        <f t="shared" si="4"/>
        <v>2760.0160923762514</v>
      </c>
      <c r="O32" s="27">
        <f t="shared" si="4"/>
        <v>30.347120691354629</v>
      </c>
      <c r="P32" s="27">
        <f t="shared" si="4"/>
        <v>3623.0739139023672</v>
      </c>
      <c r="Q32" s="27">
        <f t="shared" si="4"/>
        <v>132.29042454051165</v>
      </c>
      <c r="R32" s="27">
        <f t="shared" si="4"/>
        <v>4689.8696396367968</v>
      </c>
      <c r="S32" s="27">
        <f t="shared" si="4"/>
        <v>5.5216024629668254</v>
      </c>
      <c r="T32" s="27">
        <f t="shared" si="4"/>
        <v>273756.79432862625</v>
      </c>
      <c r="U32" s="27">
        <f t="shared" si="4"/>
        <v>10303.348420121907</v>
      </c>
      <c r="V32" s="27">
        <f t="shared" si="4"/>
        <v>0</v>
      </c>
    </row>
    <row r="33" spans="1:22" s="99" customFormat="1" x14ac:dyDescent="0.3">
      <c r="A33" s="32" t="s">
        <v>506</v>
      </c>
      <c r="B33" s="100">
        <f>B5</f>
        <v>4305.7039234111198</v>
      </c>
      <c r="C33" s="100">
        <f t="shared" ref="C33:V33" si="5">C5</f>
        <v>314.04419527915559</v>
      </c>
      <c r="D33" s="100">
        <f t="shared" si="5"/>
        <v>0</v>
      </c>
      <c r="E33" s="100">
        <f t="shared" si="5"/>
        <v>278720.70556548092</v>
      </c>
      <c r="F33" s="100">
        <f t="shared" si="5"/>
        <v>1487.9341200097454</v>
      </c>
      <c r="G33" s="100">
        <f t="shared" si="5"/>
        <v>0</v>
      </c>
      <c r="H33" s="100">
        <f t="shared" si="5"/>
        <v>0</v>
      </c>
      <c r="I33" s="100">
        <f t="shared" si="5"/>
        <v>0</v>
      </c>
      <c r="J33" s="100">
        <f t="shared" si="5"/>
        <v>54453.504141121368</v>
      </c>
      <c r="K33" s="100">
        <f t="shared" si="5"/>
        <v>9742.2187697450918</v>
      </c>
      <c r="L33" s="100">
        <f t="shared" si="5"/>
        <v>1082.4688404467315</v>
      </c>
      <c r="M33" s="100">
        <f t="shared" si="5"/>
        <v>2591.1854659667174</v>
      </c>
      <c r="N33" s="100">
        <f t="shared" si="5"/>
        <v>3121.046723412725</v>
      </c>
      <c r="O33" s="100">
        <f t="shared" si="5"/>
        <v>2.8639041129611895</v>
      </c>
      <c r="P33" s="100">
        <f t="shared" si="5"/>
        <v>12485.159104414386</v>
      </c>
      <c r="Q33" s="100">
        <f t="shared" si="5"/>
        <v>4.2949367683168189</v>
      </c>
      <c r="R33" s="100">
        <f t="shared" si="5"/>
        <v>472.43069902370456</v>
      </c>
      <c r="S33" s="100">
        <f t="shared" si="5"/>
        <v>0.28739994755388348</v>
      </c>
      <c r="T33" s="100">
        <f t="shared" si="5"/>
        <v>3908.9486425132268</v>
      </c>
      <c r="U33" s="100">
        <f t="shared" si="5"/>
        <v>952.37647738982218</v>
      </c>
      <c r="V33" s="100">
        <f t="shared" si="5"/>
        <v>0</v>
      </c>
    </row>
    <row r="34" spans="1:22" s="29" customFormat="1" x14ac:dyDescent="0.3">
      <c r="A34" s="33" t="s">
        <v>414</v>
      </c>
      <c r="B34" s="27">
        <f>B19</f>
        <v>6.0223913309660704</v>
      </c>
      <c r="C34" s="27">
        <f t="shared" ref="C34:V34" si="6">C19</f>
        <v>1721.9334211440571</v>
      </c>
      <c r="D34" s="27">
        <f t="shared" si="6"/>
        <v>255.11393540472949</v>
      </c>
      <c r="E34" s="27">
        <f t="shared" si="6"/>
        <v>657735.56122031482</v>
      </c>
      <c r="F34" s="27">
        <f t="shared" si="6"/>
        <v>8162.2500755932251</v>
      </c>
      <c r="G34" s="27">
        <f t="shared" si="6"/>
        <v>11282.21551130749</v>
      </c>
      <c r="H34" s="27">
        <f t="shared" si="6"/>
        <v>0</v>
      </c>
      <c r="I34" s="27">
        <f t="shared" si="6"/>
        <v>2.2207335194791789</v>
      </c>
      <c r="J34" s="27">
        <f t="shared" si="6"/>
        <v>23864.96501288443</v>
      </c>
      <c r="K34" s="27">
        <f t="shared" si="6"/>
        <v>1158864.4330794394</v>
      </c>
      <c r="L34" s="27">
        <f t="shared" si="6"/>
        <v>128762.72490604992</v>
      </c>
      <c r="M34" s="27">
        <f t="shared" si="6"/>
        <v>998.80897904388974</v>
      </c>
      <c r="N34" s="27">
        <f t="shared" si="6"/>
        <v>6415.5457635628663</v>
      </c>
      <c r="O34" s="27">
        <f t="shared" si="6"/>
        <v>3264.247371661429</v>
      </c>
      <c r="P34" s="27">
        <f t="shared" si="6"/>
        <v>30479.660015512905</v>
      </c>
      <c r="Q34" s="27">
        <f t="shared" si="6"/>
        <v>9767.2922982445925</v>
      </c>
      <c r="R34" s="27">
        <f t="shared" si="6"/>
        <v>13772.856925053755</v>
      </c>
      <c r="S34" s="27">
        <f t="shared" si="6"/>
        <v>443.8886098663645</v>
      </c>
      <c r="T34" s="27">
        <f t="shared" si="6"/>
        <v>1539274.675850743</v>
      </c>
      <c r="U34" s="27">
        <f t="shared" si="6"/>
        <v>5127.7204089456327</v>
      </c>
      <c r="V34" s="27">
        <f t="shared" si="6"/>
        <v>35040.208648518492</v>
      </c>
    </row>
    <row r="35" spans="1:22" x14ac:dyDescent="0.3">
      <c r="A35" s="96" t="s">
        <v>410</v>
      </c>
      <c r="B35" s="100">
        <v>1990.1779609451214</v>
      </c>
      <c r="C35" s="100">
        <v>10884.601237233861</v>
      </c>
      <c r="D35" s="100">
        <v>3084.9666399907405</v>
      </c>
      <c r="E35" s="100">
        <v>1278214.9616671351</v>
      </c>
      <c r="F35" s="100">
        <v>9956.5605011105781</v>
      </c>
      <c r="G35" s="100">
        <v>18328.566609897651</v>
      </c>
      <c r="H35" s="100">
        <v>0.35229463450123183</v>
      </c>
      <c r="I35" s="100">
        <v>402.04580253311065</v>
      </c>
      <c r="J35" s="100">
        <v>48634.952077029491</v>
      </c>
      <c r="K35" s="100">
        <v>753512.43682380114</v>
      </c>
      <c r="L35" s="100">
        <v>83723.260415461016</v>
      </c>
      <c r="M35" s="100">
        <v>3830.2507206358132</v>
      </c>
      <c r="N35" s="100">
        <v>6633.1586170406254</v>
      </c>
      <c r="O35" s="100">
        <v>3211.1300341165252</v>
      </c>
      <c r="P35" s="100">
        <v>80428.832046385243</v>
      </c>
      <c r="Q35" s="100">
        <v>8741.753887024146</v>
      </c>
      <c r="R35" s="100">
        <v>27963.921361133616</v>
      </c>
      <c r="S35" s="100">
        <v>601.20030644245662</v>
      </c>
      <c r="T35" s="100">
        <v>637729.83900747914</v>
      </c>
      <c r="U35" s="100">
        <v>73511.747936308471</v>
      </c>
      <c r="V35" s="100">
        <v>3436.6884593550376</v>
      </c>
    </row>
    <row r="36" spans="1:22" s="29" customFormat="1" x14ac:dyDescent="0.3">
      <c r="A36" s="32" t="s">
        <v>411</v>
      </c>
      <c r="B36" s="100">
        <v>64.5115517783032</v>
      </c>
      <c r="C36" s="100">
        <v>1018.3107445140738</v>
      </c>
      <c r="D36" s="100">
        <v>3.3866166082992994</v>
      </c>
      <c r="E36" s="100">
        <v>191372.20743288303</v>
      </c>
      <c r="F36" s="100">
        <v>6241.7513340718815</v>
      </c>
      <c r="G36" s="100">
        <v>4.8564662929832387</v>
      </c>
      <c r="H36" s="100">
        <v>0</v>
      </c>
      <c r="I36" s="100">
        <v>0.78119219335802514</v>
      </c>
      <c r="J36" s="100">
        <v>4324.6526342477</v>
      </c>
      <c r="K36" s="100">
        <v>317115.46156517137</v>
      </c>
      <c r="L36" s="100">
        <v>35235.05635564962</v>
      </c>
      <c r="M36" s="100">
        <v>254.30424885773024</v>
      </c>
      <c r="N36" s="100">
        <v>848.40776688327082</v>
      </c>
      <c r="O36" s="100">
        <v>145.85734993413692</v>
      </c>
      <c r="P36" s="100">
        <v>371.28435765582543</v>
      </c>
      <c r="Q36" s="100">
        <v>237.02387054459675</v>
      </c>
      <c r="R36" s="100">
        <v>926.27424395244634</v>
      </c>
      <c r="S36" s="100">
        <v>56.760881187409403</v>
      </c>
      <c r="T36" s="100">
        <v>31138.003384094754</v>
      </c>
      <c r="U36" s="100">
        <v>18156.564983548007</v>
      </c>
      <c r="V36" s="100">
        <v>0.20637043381449208</v>
      </c>
    </row>
    <row r="37" spans="1:22" x14ac:dyDescent="0.3">
      <c r="A37" s="32" t="s">
        <v>413</v>
      </c>
      <c r="B37" s="27">
        <f>B18</f>
        <v>8704.416641804195</v>
      </c>
      <c r="C37" s="27">
        <f t="shared" ref="C37:V37" si="7">C18</f>
        <v>50047.238276370939</v>
      </c>
      <c r="D37" s="27">
        <f t="shared" si="7"/>
        <v>0</v>
      </c>
      <c r="E37" s="27">
        <f t="shared" si="7"/>
        <v>1300976.5553798901</v>
      </c>
      <c r="F37" s="27">
        <f t="shared" si="7"/>
        <v>10981.027958425419</v>
      </c>
      <c r="G37" s="27">
        <f t="shared" si="7"/>
        <v>0</v>
      </c>
      <c r="H37" s="27">
        <f t="shared" si="7"/>
        <v>1893.4418109493506</v>
      </c>
      <c r="I37" s="27">
        <f t="shared" si="7"/>
        <v>122.73543798671602</v>
      </c>
      <c r="J37" s="27">
        <f t="shared" si="7"/>
        <v>508474.18827014242</v>
      </c>
      <c r="K37" s="27">
        <f t="shared" si="7"/>
        <v>1134274.7644142727</v>
      </c>
      <c r="L37" s="27">
        <f t="shared" si="7"/>
        <v>124137.17571496186</v>
      </c>
      <c r="M37" s="27">
        <f t="shared" si="7"/>
        <v>994.88765233760341</v>
      </c>
      <c r="N37" s="27">
        <f t="shared" si="7"/>
        <v>8452.5843421358095</v>
      </c>
      <c r="O37" s="27">
        <f t="shared" si="7"/>
        <v>1764.6834764736925</v>
      </c>
      <c r="P37" s="27">
        <f t="shared" si="7"/>
        <v>84579.19881102712</v>
      </c>
      <c r="Q37" s="27">
        <f t="shared" si="7"/>
        <v>5416.1367458035711</v>
      </c>
      <c r="R37" s="27">
        <f t="shared" si="7"/>
        <v>10444.851554601997</v>
      </c>
      <c r="S37" s="27">
        <f t="shared" si="7"/>
        <v>495.52704695927662</v>
      </c>
      <c r="T37" s="27">
        <f t="shared" si="7"/>
        <v>1475803.8164950516</v>
      </c>
      <c r="U37" s="27">
        <f t="shared" si="7"/>
        <v>224757.87255117577</v>
      </c>
      <c r="V37" s="27">
        <f t="shared" si="7"/>
        <v>14968.145146841114</v>
      </c>
    </row>
    <row r="38" spans="1:22" x14ac:dyDescent="0.3">
      <c r="A38" s="27" t="s">
        <v>508</v>
      </c>
      <c r="B38" s="27">
        <f>B20+B21</f>
        <v>167161.5934496283</v>
      </c>
      <c r="C38" s="27">
        <f t="shared" ref="C38:V38" si="8">C20+C21</f>
        <v>44191.632467022195</v>
      </c>
      <c r="D38" s="27">
        <f t="shared" si="8"/>
        <v>0</v>
      </c>
      <c r="E38" s="27">
        <f t="shared" si="8"/>
        <v>15756344.840641694</v>
      </c>
      <c r="F38" s="27">
        <f t="shared" si="8"/>
        <v>243692.57654414754</v>
      </c>
      <c r="G38" s="27">
        <f t="shared" si="8"/>
        <v>0</v>
      </c>
      <c r="H38" s="27">
        <f t="shared" si="8"/>
        <v>0</v>
      </c>
      <c r="I38" s="27">
        <f t="shared" si="8"/>
        <v>31129.728747197027</v>
      </c>
      <c r="J38" s="27">
        <f t="shared" si="8"/>
        <v>274612.21662683645</v>
      </c>
      <c r="K38" s="27">
        <f t="shared" si="8"/>
        <v>238798.26690468154</v>
      </c>
      <c r="L38" s="27">
        <f t="shared" si="8"/>
        <v>26533.146311654782</v>
      </c>
      <c r="M38" s="27">
        <f>M20+M21</f>
        <v>37971.133969740062</v>
      </c>
      <c r="N38" s="27">
        <f t="shared" si="8"/>
        <v>143676.84776560741</v>
      </c>
      <c r="O38" s="27">
        <f t="shared" si="8"/>
        <v>603.49975984879984</v>
      </c>
      <c r="P38" s="27">
        <f t="shared" si="8"/>
        <v>260075.46895531216</v>
      </c>
      <c r="Q38" s="27">
        <f t="shared" si="8"/>
        <v>1461.5731676559758</v>
      </c>
      <c r="R38" s="27">
        <f t="shared" si="8"/>
        <v>12491.071496168101</v>
      </c>
      <c r="S38" s="27">
        <f t="shared" si="8"/>
        <v>439.84909958969826</v>
      </c>
      <c r="T38" s="27">
        <f t="shared" si="8"/>
        <v>125325.0416065023</v>
      </c>
      <c r="U38" s="27">
        <f t="shared" si="8"/>
        <v>51177.594890703542</v>
      </c>
      <c r="V38" s="27">
        <f t="shared" si="8"/>
        <v>0</v>
      </c>
    </row>
    <row r="39" spans="1:22" x14ac:dyDescent="0.3">
      <c r="A39" s="35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</row>
    <row r="40" spans="1:22" x14ac:dyDescent="0.3">
      <c r="A40" s="35" t="s">
        <v>224</v>
      </c>
      <c r="B40" s="27">
        <f>+B31+B34+B35+B36+B37+B38+B32+B33</f>
        <v>679779.42591889796</v>
      </c>
      <c r="C40" s="100">
        <f t="shared" ref="C40:V40" si="9">+C31+C34+C35+C36+C37+C38+C32+C33</f>
        <v>314986.14706266386</v>
      </c>
      <c r="D40" s="100">
        <f t="shared" si="9"/>
        <v>83294.46719200378</v>
      </c>
      <c r="E40" s="100">
        <f t="shared" si="9"/>
        <v>73578762.990293622</v>
      </c>
      <c r="F40" s="100">
        <f t="shared" si="9"/>
        <v>1845674.9333543214</v>
      </c>
      <c r="G40" s="100">
        <f t="shared" si="9"/>
        <v>33689.638587498128</v>
      </c>
      <c r="H40" s="100">
        <f t="shared" si="9"/>
        <v>70740.34682539152</v>
      </c>
      <c r="I40" s="100">
        <f t="shared" si="9"/>
        <v>52172.84567611383</v>
      </c>
      <c r="J40" s="100">
        <f t="shared" si="9"/>
        <v>4249277.526422807</v>
      </c>
      <c r="K40" s="100">
        <f t="shared" si="9"/>
        <v>14798378.23215355</v>
      </c>
      <c r="L40" s="100">
        <f t="shared" si="9"/>
        <v>1457469.5516600364</v>
      </c>
      <c r="M40" s="100">
        <f t="shared" si="9"/>
        <v>74043.571036581809</v>
      </c>
      <c r="N40" s="100">
        <f t="shared" si="9"/>
        <v>419467.60707101895</v>
      </c>
      <c r="O40" s="100">
        <f t="shared" si="9"/>
        <v>79425.62901683891</v>
      </c>
      <c r="P40" s="100">
        <f t="shared" si="9"/>
        <v>8960904.6772042084</v>
      </c>
      <c r="Q40" s="100">
        <f t="shared" si="9"/>
        <v>310523.36533058173</v>
      </c>
      <c r="R40" s="100">
        <f t="shared" si="9"/>
        <v>124690.27591957041</v>
      </c>
      <c r="S40" s="100">
        <f t="shared" si="9"/>
        <v>8839.0349464557275</v>
      </c>
      <c r="T40" s="100">
        <f t="shared" si="9"/>
        <v>4389392.1193150096</v>
      </c>
      <c r="U40" s="100">
        <f t="shared" si="9"/>
        <v>4072394.2256681928</v>
      </c>
      <c r="V40" s="100">
        <f t="shared" si="9"/>
        <v>55535.248625148452</v>
      </c>
    </row>
    <row r="41" spans="1:22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</row>
    <row r="42" spans="1:22" x14ac:dyDescent="0.3">
      <c r="A42" s="27" t="s">
        <v>225</v>
      </c>
      <c r="B42" s="31">
        <f t="shared" ref="B42:V42" si="10">(B40-B29)/B40</f>
        <v>2.1083703594175002E-5</v>
      </c>
      <c r="C42" s="31">
        <f t="shared" si="10"/>
        <v>2.0971250106026473E-4</v>
      </c>
      <c r="D42" s="31">
        <f t="shared" si="10"/>
        <v>7.2215977074431049E-4</v>
      </c>
      <c r="E42" s="31">
        <f t="shared" si="10"/>
        <v>-4.8499294083797805E-5</v>
      </c>
      <c r="F42" s="31">
        <f t="shared" si="10"/>
        <v>-1.5442001294513307E-5</v>
      </c>
      <c r="G42" s="31">
        <f t="shared" si="10"/>
        <v>-1.2505525037280962E-3</v>
      </c>
      <c r="H42" s="31">
        <f t="shared" si="10"/>
        <v>-9.8976127303617486E-4</v>
      </c>
      <c r="I42" s="31">
        <f t="shared" si="10"/>
        <v>2.6252349495391715E-5</v>
      </c>
      <c r="J42" s="31">
        <f t="shared" si="10"/>
        <v>-4.2622640058429204E-5</v>
      </c>
      <c r="K42" s="31">
        <f t="shared" si="10"/>
        <v>-7.1498945769535619E-4</v>
      </c>
      <c r="L42" s="31">
        <f t="shared" si="10"/>
        <v>-7.5965321580407199E-4</v>
      </c>
      <c r="M42" s="31">
        <f t="shared" si="10"/>
        <v>-3.0496672715078955E-4</v>
      </c>
      <c r="N42" s="31">
        <f t="shared" si="10"/>
        <v>-3.8242770003216821E-4</v>
      </c>
      <c r="O42" s="31">
        <f t="shared" si="10"/>
        <v>-9.111996355753749E-5</v>
      </c>
      <c r="P42" s="31">
        <f t="shared" si="10"/>
        <v>-1.8108588539084845E-5</v>
      </c>
      <c r="Q42" s="31">
        <f t="shared" si="10"/>
        <v>-4.9332731212091813E-5</v>
      </c>
      <c r="R42" s="31">
        <f t="shared" si="10"/>
        <v>-5.5919668996097678E-4</v>
      </c>
      <c r="S42" s="31">
        <f t="shared" si="10"/>
        <v>2.0237112022645015E-5</v>
      </c>
      <c r="T42" s="31">
        <f t="shared" si="10"/>
        <v>-4.5589426353771876E-4</v>
      </c>
      <c r="U42" s="31">
        <f t="shared" si="10"/>
        <v>4.9513591542091418E-5</v>
      </c>
      <c r="V42" s="31">
        <f t="shared" si="10"/>
        <v>-2.2216987451803417E-4</v>
      </c>
    </row>
    <row r="43" spans="1:22" x14ac:dyDescent="0.3">
      <c r="A43" s="29"/>
      <c r="B43" s="68" t="s">
        <v>379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</row>
    <row r="44" spans="1:22" x14ac:dyDescent="0.3">
      <c r="A44" s="34"/>
      <c r="B44" s="27">
        <f t="shared" ref="B44:V44" si="11">+B40-B29</f>
        <v>14.332267925492488</v>
      </c>
      <c r="C44" s="27">
        <f t="shared" si="11"/>
        <v>66.056532699847594</v>
      </c>
      <c r="D44" s="27">
        <f t="shared" si="11"/>
        <v>60.151913331646938</v>
      </c>
      <c r="E44" s="27">
        <f t="shared" si="11"/>
        <v>-3568.5180645883083</v>
      </c>
      <c r="F44" s="27">
        <f t="shared" si="11"/>
        <v>-28.500914710108191</v>
      </c>
      <c r="G44" s="27">
        <f t="shared" si="11"/>
        <v>-42.130661885290465</v>
      </c>
      <c r="H44" s="27">
        <f t="shared" si="11"/>
        <v>-70.016055728920037</v>
      </c>
      <c r="I44" s="27">
        <f t="shared" si="11"/>
        <v>1.3696597788584768</v>
      </c>
      <c r="J44" s="27">
        <f t="shared" si="11"/>
        <v>-181.11542651709169</v>
      </c>
      <c r="K44" s="27">
        <f t="shared" si="11"/>
        <v>-10580.68442697823</v>
      </c>
      <c r="L44" s="27">
        <f t="shared" si="11"/>
        <v>-1107.1714318550657</v>
      </c>
      <c r="M44" s="27">
        <f t="shared" si="11"/>
        <v>-22.58082552558335</v>
      </c>
      <c r="N44" s="27">
        <f t="shared" si="11"/>
        <v>-160.41603221016703</v>
      </c>
      <c r="O44" s="27">
        <f t="shared" si="11"/>
        <v>-7.2372604215488536</v>
      </c>
      <c r="P44" s="27">
        <f t="shared" si="11"/>
        <v>-162.26933573745191</v>
      </c>
      <c r="Q44" s="27">
        <f t="shared" si="11"/>
        <v>-15.318965716927778</v>
      </c>
      <c r="R44" s="27">
        <f t="shared" si="11"/>
        <v>-69.726389564544661</v>
      </c>
      <c r="S44" s="27">
        <f t="shared" si="11"/>
        <v>0.17887654038349865</v>
      </c>
      <c r="T44" s="27">
        <f t="shared" si="11"/>
        <v>-2001.0986876133829</v>
      </c>
      <c r="U44" s="27">
        <f t="shared" si="11"/>
        <v>201.63886428810656</v>
      </c>
      <c r="V44" s="27">
        <f t="shared" si="11"/>
        <v>-12.338259218377061</v>
      </c>
    </row>
    <row r="46" spans="1:22" x14ac:dyDescent="0.3">
      <c r="A46" s="29" t="s">
        <v>228</v>
      </c>
      <c r="B46" s="37">
        <f>B35/B22</f>
        <v>0.26158517378932028</v>
      </c>
      <c r="C46" s="37">
        <f t="shared" ref="C46:V46" si="12">C35/C22</f>
        <v>0.44368311466995985</v>
      </c>
      <c r="D46" s="37">
        <f t="shared" si="12"/>
        <v>0.89707838112559379</v>
      </c>
      <c r="E46" s="37">
        <f t="shared" si="12"/>
        <v>0.68891826002930312</v>
      </c>
      <c r="F46" s="37">
        <f t="shared" si="12"/>
        <v>0.54318931303596596</v>
      </c>
      <c r="G46" s="37">
        <f t="shared" si="12"/>
        <v>0.91904530384408045</v>
      </c>
      <c r="H46" s="37">
        <f t="shared" si="12"/>
        <v>2.853721924895441E-4</v>
      </c>
      <c r="I46" s="37">
        <f t="shared" si="12"/>
        <v>0.42463141234389873</v>
      </c>
      <c r="J46" s="37">
        <f t="shared" si="12"/>
        <v>0.763196454408966</v>
      </c>
      <c r="K46" s="37">
        <f t="shared" si="12"/>
        <v>0.76799254270262307</v>
      </c>
      <c r="L46" s="37">
        <f t="shared" si="12"/>
        <v>0.7767863296988704</v>
      </c>
      <c r="M46" s="37">
        <f t="shared" si="12"/>
        <v>0.84176431803506713</v>
      </c>
      <c r="N46" s="37">
        <f t="shared" si="12"/>
        <v>0.40814720683178118</v>
      </c>
      <c r="O46" s="37">
        <f t="shared" si="12"/>
        <v>0.791789612277076</v>
      </c>
      <c r="P46" s="37">
        <f t="shared" si="12"/>
        <v>0.5603673834851427</v>
      </c>
      <c r="Q46" s="37">
        <f t="shared" si="12"/>
        <v>0.72614644063692091</v>
      </c>
      <c r="R46" s="37">
        <f t="shared" si="12"/>
        <v>0.8668166685714962</v>
      </c>
      <c r="S46" s="37">
        <f t="shared" si="12"/>
        <v>0.4204306585226486</v>
      </c>
      <c r="T46" s="37">
        <f t="shared" si="12"/>
        <v>0.94188386204765706</v>
      </c>
      <c r="U46" s="37">
        <f t="shared" si="12"/>
        <v>0.3887829374715186</v>
      </c>
      <c r="V46" s="37">
        <f t="shared" si="12"/>
        <v>0.9825343698670882</v>
      </c>
    </row>
    <row r="47" spans="1:22" x14ac:dyDescent="0.3">
      <c r="A47" s="29" t="s">
        <v>340</v>
      </c>
      <c r="B47" s="37">
        <f>B36/B23</f>
        <v>0.78241543184039508</v>
      </c>
      <c r="C47" s="37">
        <f t="shared" ref="C47:V47" si="13">C36/C23</f>
        <v>0.50959845976267704</v>
      </c>
      <c r="D47" s="37">
        <f t="shared" si="13"/>
        <v>0.99346155450414397</v>
      </c>
      <c r="E47" s="37">
        <f t="shared" si="13"/>
        <v>0.87557878946097467</v>
      </c>
      <c r="F47" s="37">
        <f t="shared" si="13"/>
        <v>0.86427853726263237</v>
      </c>
      <c r="G47" s="37">
        <f t="shared" si="13"/>
        <v>0.93135747596106044</v>
      </c>
      <c r="H47" s="37" t="e">
        <f t="shared" si="13"/>
        <v>#DIV/0!</v>
      </c>
      <c r="I47" s="37">
        <f t="shared" si="13"/>
        <v>0.37142407908282032</v>
      </c>
      <c r="J47" s="37">
        <f t="shared" si="13"/>
        <v>0.99091751602079015</v>
      </c>
      <c r="K47" s="37">
        <f t="shared" si="13"/>
        <v>0.90536908933469873</v>
      </c>
      <c r="L47" s="37">
        <f t="shared" si="13"/>
        <v>0.90536435992666142</v>
      </c>
      <c r="M47" s="37">
        <f t="shared" si="13"/>
        <v>0.89402222081448612</v>
      </c>
      <c r="N47" s="37">
        <f t="shared" si="13"/>
        <v>0.89871795953330114</v>
      </c>
      <c r="O47" s="37">
        <f t="shared" si="13"/>
        <v>0.8932969377297536</v>
      </c>
      <c r="P47" s="37">
        <f t="shared" si="13"/>
        <v>0.73918712757819571</v>
      </c>
      <c r="Q47" s="37">
        <f t="shared" si="13"/>
        <v>0.88225139857896084</v>
      </c>
      <c r="R47" s="37">
        <f t="shared" si="13"/>
        <v>0.87414407415086448</v>
      </c>
      <c r="S47" s="37">
        <f t="shared" si="13"/>
        <v>0.72063311881522807</v>
      </c>
      <c r="T47" s="37">
        <f t="shared" si="13"/>
        <v>0.92074099978995272</v>
      </c>
      <c r="U47" s="37">
        <f t="shared" si="13"/>
        <v>0.29848610588155711</v>
      </c>
      <c r="V47" s="37">
        <f t="shared" si="13"/>
        <v>0.99710888293095279</v>
      </c>
    </row>
    <row r="48" spans="1:22" s="29" customFormat="1" x14ac:dyDescent="0.3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</row>
    <row r="49" spans="1:28" x14ac:dyDescent="0.3">
      <c r="B49" s="61">
        <f t="shared" ref="B49:V49" si="14">B52/907185*B1</f>
        <v>2080.6035681806907</v>
      </c>
      <c r="C49" s="61">
        <f t="shared" si="14"/>
        <v>12744.221491647239</v>
      </c>
      <c r="D49" s="61">
        <f t="shared" si="14"/>
        <v>3236.0507406978732</v>
      </c>
      <c r="E49" s="61">
        <f t="shared" si="14"/>
        <v>1290640.7844045041</v>
      </c>
      <c r="F49" s="61">
        <f t="shared" si="14"/>
        <v>9875.8609820488655</v>
      </c>
      <c r="G49" s="61">
        <f t="shared" si="14"/>
        <v>17274.339948301615</v>
      </c>
      <c r="H49" s="61">
        <f t="shared" si="14"/>
        <v>0.35229463450123183</v>
      </c>
      <c r="I49" s="61">
        <f t="shared" si="14"/>
        <v>416.88172669852349</v>
      </c>
      <c r="J49" s="61">
        <f t="shared" si="14"/>
        <v>48013.276233623794</v>
      </c>
      <c r="K49" s="61">
        <f t="shared" si="14"/>
        <v>747211.16420575744</v>
      </c>
      <c r="L49" s="61">
        <f t="shared" si="14"/>
        <v>83023.158451693977</v>
      </c>
      <c r="M49" s="61">
        <f t="shared" si="14"/>
        <v>3903.3306326713955</v>
      </c>
      <c r="N49" s="61">
        <f t="shared" si="14"/>
        <v>6775.0282467192465</v>
      </c>
      <c r="O49" s="61">
        <f t="shared" si="14"/>
        <v>3334.5083968540043</v>
      </c>
      <c r="P49" s="61">
        <f t="shared" si="14"/>
        <v>93436.917497533577</v>
      </c>
      <c r="Q49" s="61">
        <f t="shared" si="14"/>
        <v>9232.3594415692496</v>
      </c>
      <c r="R49" s="61">
        <f t="shared" si="14"/>
        <v>28468.879004833634</v>
      </c>
      <c r="S49" s="61">
        <f t="shared" si="14"/>
        <v>799.07990101247265</v>
      </c>
      <c r="T49" s="61">
        <f t="shared" si="14"/>
        <v>639587.08311976062</v>
      </c>
      <c r="U49" s="61">
        <f t="shared" si="14"/>
        <v>85267.509799765205</v>
      </c>
      <c r="V49" s="61">
        <f t="shared" si="14"/>
        <v>3319.7670816867562</v>
      </c>
    </row>
    <row r="50" spans="1:28" x14ac:dyDescent="0.3">
      <c r="A50" t="s">
        <v>354</v>
      </c>
      <c r="B50" s="61" t="s">
        <v>355</v>
      </c>
      <c r="C50" s="61" t="s">
        <v>355</v>
      </c>
      <c r="D50" s="61" t="s">
        <v>355</v>
      </c>
      <c r="E50" s="61" t="s">
        <v>355</v>
      </c>
      <c r="F50" s="61" t="s">
        <v>355</v>
      </c>
      <c r="G50" s="61" t="s">
        <v>355</v>
      </c>
      <c r="H50" s="61" t="s">
        <v>355</v>
      </c>
      <c r="I50" s="61" t="s">
        <v>355</v>
      </c>
      <c r="J50" s="61" t="s">
        <v>355</v>
      </c>
      <c r="K50" s="61" t="s">
        <v>355</v>
      </c>
      <c r="L50" s="61" t="s">
        <v>355</v>
      </c>
      <c r="M50" s="61" t="s">
        <v>356</v>
      </c>
      <c r="N50" s="61" t="s">
        <v>356</v>
      </c>
      <c r="O50" s="61" t="s">
        <v>356</v>
      </c>
      <c r="P50" s="61" t="s">
        <v>356</v>
      </c>
      <c r="Q50" s="61" t="s">
        <v>356</v>
      </c>
      <c r="R50" s="61" t="s">
        <v>356</v>
      </c>
      <c r="S50" s="61" t="s">
        <v>356</v>
      </c>
      <c r="T50" s="61" t="s">
        <v>355</v>
      </c>
      <c r="U50" s="61" t="s">
        <v>355</v>
      </c>
      <c r="V50" s="61" t="s">
        <v>357</v>
      </c>
    </row>
    <row r="51" spans="1:28" x14ac:dyDescent="0.3">
      <c r="A51" s="29" t="s">
        <v>358</v>
      </c>
      <c r="B51" s="29" t="s">
        <v>359</v>
      </c>
      <c r="C51" s="29" t="s">
        <v>396</v>
      </c>
      <c r="D51" s="29" t="s">
        <v>360</v>
      </c>
      <c r="E51" s="29" t="s">
        <v>361</v>
      </c>
      <c r="F51" s="29" t="s">
        <v>362</v>
      </c>
      <c r="G51" s="29" t="s">
        <v>363</v>
      </c>
      <c r="H51" s="29" t="s">
        <v>364</v>
      </c>
      <c r="I51" s="29" t="s">
        <v>405</v>
      </c>
      <c r="J51" s="29" t="s">
        <v>365</v>
      </c>
      <c r="K51" s="29" t="s">
        <v>366</v>
      </c>
      <c r="L51" s="29" t="s">
        <v>367</v>
      </c>
      <c r="M51" t="s">
        <v>406</v>
      </c>
      <c r="N51" t="s">
        <v>368</v>
      </c>
      <c r="O51" t="s">
        <v>407</v>
      </c>
      <c r="P51" t="s">
        <v>369</v>
      </c>
      <c r="Q51" t="s">
        <v>408</v>
      </c>
      <c r="R51" t="s">
        <v>370</v>
      </c>
      <c r="S51" t="s">
        <v>371</v>
      </c>
      <c r="T51" t="s">
        <v>372</v>
      </c>
      <c r="U51" s="29" t="s">
        <v>409</v>
      </c>
      <c r="V51" t="s">
        <v>373</v>
      </c>
    </row>
    <row r="52" spans="1:28" x14ac:dyDescent="0.3">
      <c r="A52" s="29" t="s">
        <v>374</v>
      </c>
      <c r="B52" s="61">
        <v>43241520</v>
      </c>
      <c r="C52" s="61">
        <v>148010500</v>
      </c>
      <c r="D52" s="61">
        <v>41400320</v>
      </c>
      <c r="E52" s="61">
        <v>41816070000</v>
      </c>
      <c r="F52" s="61">
        <v>298382500</v>
      </c>
      <c r="G52" s="61">
        <v>429814100</v>
      </c>
      <c r="H52" s="61">
        <v>6947.7479999999996</v>
      </c>
      <c r="I52" s="61">
        <v>2950670</v>
      </c>
      <c r="J52" s="61">
        <v>2562172000</v>
      </c>
      <c r="K52" s="61">
        <v>14736060000</v>
      </c>
      <c r="L52" s="61">
        <v>1637334000</v>
      </c>
      <c r="M52" s="61">
        <v>3541043000</v>
      </c>
      <c r="N52" s="61">
        <v>6146204000</v>
      </c>
      <c r="O52" s="61">
        <v>3025016000</v>
      </c>
      <c r="P52" s="61">
        <v>84764570000</v>
      </c>
      <c r="Q52" s="61">
        <v>8375458000</v>
      </c>
      <c r="R52" s="61">
        <v>25826540000</v>
      </c>
      <c r="S52" s="61">
        <v>724913300</v>
      </c>
      <c r="T52" s="61">
        <v>9065997000</v>
      </c>
      <c r="U52" s="61">
        <v>839879500</v>
      </c>
      <c r="V52" s="61">
        <v>30731050</v>
      </c>
      <c r="W52" s="61"/>
      <c r="X52" s="61"/>
      <c r="Y52" s="61"/>
      <c r="Z52" s="61"/>
      <c r="AA52" s="61"/>
      <c r="AB52" s="61"/>
    </row>
    <row r="53" spans="1:28" x14ac:dyDescent="0.3">
      <c r="A53" s="29" t="s">
        <v>375</v>
      </c>
      <c r="B53" s="61">
        <v>112312200</v>
      </c>
      <c r="C53" s="61">
        <v>136086500</v>
      </c>
      <c r="D53" s="61">
        <v>5071912</v>
      </c>
      <c r="E53" s="61">
        <v>18089670000</v>
      </c>
      <c r="F53" s="61">
        <v>244173900</v>
      </c>
      <c r="G53" s="61">
        <v>26106440</v>
      </c>
      <c r="H53" s="61">
        <v>23024720</v>
      </c>
      <c r="I53" s="61">
        <v>3769308</v>
      </c>
      <c r="J53" s="61">
        <v>714080800</v>
      </c>
      <c r="K53" s="61">
        <v>4308362000</v>
      </c>
      <c r="L53" s="61">
        <v>455682200</v>
      </c>
      <c r="M53" s="61">
        <v>644777200</v>
      </c>
      <c r="N53" s="61">
        <v>8604900000</v>
      </c>
      <c r="O53" s="61">
        <v>694557300</v>
      </c>
      <c r="P53" s="61">
        <v>45569650000</v>
      </c>
      <c r="Q53" s="61">
        <v>2605994000</v>
      </c>
      <c r="R53" s="61">
        <v>3657345000</v>
      </c>
      <c r="S53" s="61">
        <v>674381600</v>
      </c>
      <c r="T53" s="61">
        <v>473442400</v>
      </c>
      <c r="U53" s="61">
        <v>1006168000</v>
      </c>
      <c r="V53" s="61">
        <v>873800</v>
      </c>
      <c r="W53" s="61"/>
      <c r="X53" s="61"/>
      <c r="Y53" s="61"/>
      <c r="Z53" s="61"/>
      <c r="AA53" s="61"/>
      <c r="AB53" s="61"/>
    </row>
    <row r="54" spans="1:28" x14ac:dyDescent="0.3">
      <c r="A54" s="29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x14ac:dyDescent="0.3">
      <c r="A55" s="29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x14ac:dyDescent="0.3">
      <c r="A56" s="29"/>
      <c r="B56" s="61"/>
      <c r="C56" s="61"/>
      <c r="D56" s="29"/>
      <c r="E56" s="61"/>
      <c r="F56" s="61"/>
      <c r="G56" s="29"/>
      <c r="H56" s="61"/>
      <c r="J56" s="29"/>
      <c r="K56" s="61"/>
      <c r="L56" s="61"/>
      <c r="W56" s="61"/>
    </row>
    <row r="57" spans="1:28" x14ac:dyDescent="0.3">
      <c r="A57" s="29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x14ac:dyDescent="0.3">
      <c r="A58" s="29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x14ac:dyDescent="0.3">
      <c r="A59" s="29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x14ac:dyDescent="0.3">
      <c r="A60" s="29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x14ac:dyDescent="0.3">
      <c r="A61" s="29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x14ac:dyDescent="0.3">
      <c r="A62" s="29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x14ac:dyDescent="0.3">
      <c r="A63" s="29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x14ac:dyDescent="0.3">
      <c r="A64" s="29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x14ac:dyDescent="0.3">
      <c r="A65" s="29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x14ac:dyDescent="0.3">
      <c r="A66" s="29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x14ac:dyDescent="0.3">
      <c r="A67" s="29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x14ac:dyDescent="0.3">
      <c r="A68" s="29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x14ac:dyDescent="0.3">
      <c r="A69" s="29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x14ac:dyDescent="0.3">
      <c r="A70" s="29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x14ac:dyDescent="0.3">
      <c r="A71" s="29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x14ac:dyDescent="0.3">
      <c r="A72" s="29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x14ac:dyDescent="0.3">
      <c r="A73" s="29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x14ac:dyDescent="0.3">
      <c r="A74" s="29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x14ac:dyDescent="0.3">
      <c r="A75" s="29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x14ac:dyDescent="0.3">
      <c r="A76" s="29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x14ac:dyDescent="0.3">
      <c r="A77" s="29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x14ac:dyDescent="0.3">
      <c r="A78" s="29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x14ac:dyDescent="0.3">
      <c r="A79" s="29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x14ac:dyDescent="0.3">
      <c r="A80" s="29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x14ac:dyDescent="0.3">
      <c r="A81" s="29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x14ac:dyDescent="0.3">
      <c r="A82" s="29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x14ac:dyDescent="0.3">
      <c r="A83" s="29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x14ac:dyDescent="0.3">
      <c r="A84" s="29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x14ac:dyDescent="0.3">
      <c r="A85" s="29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x14ac:dyDescent="0.3">
      <c r="A86" s="29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x14ac:dyDescent="0.3">
      <c r="A87" s="29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x14ac:dyDescent="0.3">
      <c r="A88" s="29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x14ac:dyDescent="0.3">
      <c r="A89" s="29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x14ac:dyDescent="0.3">
      <c r="A90" s="29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x14ac:dyDescent="0.3">
      <c r="A91" s="29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x14ac:dyDescent="0.3">
      <c r="A92" s="29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x14ac:dyDescent="0.3">
      <c r="A93" s="29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x14ac:dyDescent="0.3">
      <c r="A94" s="29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x14ac:dyDescent="0.3">
      <c r="A95" s="29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x14ac:dyDescent="0.3">
      <c r="A96" s="29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x14ac:dyDescent="0.3">
      <c r="A97" s="29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x14ac:dyDescent="0.3">
      <c r="A98" s="29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x14ac:dyDescent="0.3">
      <c r="A99" s="29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x14ac:dyDescent="0.3">
      <c r="A100" s="29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x14ac:dyDescent="0.3">
      <c r="A101" s="29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x14ac:dyDescent="0.3">
      <c r="A102" s="29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x14ac:dyDescent="0.3">
      <c r="A103" s="29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x14ac:dyDescent="0.3">
      <c r="A104" s="29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x14ac:dyDescent="0.3">
      <c r="A105" s="29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x14ac:dyDescent="0.3">
      <c r="A106" s="29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x14ac:dyDescent="0.3">
      <c r="A107" s="29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x14ac:dyDescent="0.3">
      <c r="A108" s="29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x14ac:dyDescent="0.3">
      <c r="A109" s="29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x14ac:dyDescent="0.3">
      <c r="A110" s="29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x14ac:dyDescent="0.3">
      <c r="A111" s="29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x14ac:dyDescent="0.3">
      <c r="A112" s="29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x14ac:dyDescent="0.3">
      <c r="A113" s="29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x14ac:dyDescent="0.3">
      <c r="A114" s="29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x14ac:dyDescent="0.3">
      <c r="A115" s="29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x14ac:dyDescent="0.3">
      <c r="A116" s="29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x14ac:dyDescent="0.3">
      <c r="A117" s="29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x14ac:dyDescent="0.3">
      <c r="A118" s="29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x14ac:dyDescent="0.3">
      <c r="A119" s="29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x14ac:dyDescent="0.3">
      <c r="A120" s="29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x14ac:dyDescent="0.3">
      <c r="A121" s="29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x14ac:dyDescent="0.3">
      <c r="A122" s="29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x14ac:dyDescent="0.3">
      <c r="A123" s="29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x14ac:dyDescent="0.3">
      <c r="A124" s="29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x14ac:dyDescent="0.3">
      <c r="A125" s="29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x14ac:dyDescent="0.3">
      <c r="A126" s="29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x14ac:dyDescent="0.3">
      <c r="A127" s="29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x14ac:dyDescent="0.3">
      <c r="A128" s="29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x14ac:dyDescent="0.3">
      <c r="A129" s="29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x14ac:dyDescent="0.3">
      <c r="A130" s="29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x14ac:dyDescent="0.3">
      <c r="A131" s="29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x14ac:dyDescent="0.3">
      <c r="A132" s="29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x14ac:dyDescent="0.3">
      <c r="A133" s="29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x14ac:dyDescent="0.3">
      <c r="A134" s="29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x14ac:dyDescent="0.3">
      <c r="A135" s="29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x14ac:dyDescent="0.3">
      <c r="A136" s="29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x14ac:dyDescent="0.3">
      <c r="A137" s="29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x14ac:dyDescent="0.3">
      <c r="A138" s="29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x14ac:dyDescent="0.3">
      <c r="A139" s="29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x14ac:dyDescent="0.3">
      <c r="A140" s="29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x14ac:dyDescent="0.3">
      <c r="A141" s="29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x14ac:dyDescent="0.3">
      <c r="A142" s="29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x14ac:dyDescent="0.3">
      <c r="A143" s="29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x14ac:dyDescent="0.3">
      <c r="A144" s="29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x14ac:dyDescent="0.3">
      <c r="A145" s="29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x14ac:dyDescent="0.3">
      <c r="A146" s="29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x14ac:dyDescent="0.3">
      <c r="A147" s="29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x14ac:dyDescent="0.3">
      <c r="A148" s="29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x14ac:dyDescent="0.3">
      <c r="A149" s="29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x14ac:dyDescent="0.3">
      <c r="A150" s="29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x14ac:dyDescent="0.3">
      <c r="A151" s="29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x14ac:dyDescent="0.3">
      <c r="A152" s="29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x14ac:dyDescent="0.3">
      <c r="A153" s="29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x14ac:dyDescent="0.3">
      <c r="A154" s="29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x14ac:dyDescent="0.3">
      <c r="A155" s="29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x14ac:dyDescent="0.3">
      <c r="A156" s="29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x14ac:dyDescent="0.3">
      <c r="A157" s="29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x14ac:dyDescent="0.3">
      <c r="A158" s="29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x14ac:dyDescent="0.3">
      <c r="A159" s="29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x14ac:dyDescent="0.3">
      <c r="A160" s="29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x14ac:dyDescent="0.3">
      <c r="A161" s="29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x14ac:dyDescent="0.3">
      <c r="A162" s="29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x14ac:dyDescent="0.3">
      <c r="A163" s="29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x14ac:dyDescent="0.3">
      <c r="A164" s="29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x14ac:dyDescent="0.3">
      <c r="A165" s="29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x14ac:dyDescent="0.3">
      <c r="A166" s="29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x14ac:dyDescent="0.3">
      <c r="A167" s="29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x14ac:dyDescent="0.3">
      <c r="A168" s="29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x14ac:dyDescent="0.3">
      <c r="A169" s="29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x14ac:dyDescent="0.3">
      <c r="A170" s="29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x14ac:dyDescent="0.3">
      <c r="A171" s="29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x14ac:dyDescent="0.3">
      <c r="A172" s="29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x14ac:dyDescent="0.3">
      <c r="A173" s="29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x14ac:dyDescent="0.3">
      <c r="A174" s="29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x14ac:dyDescent="0.3">
      <c r="A175" s="29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x14ac:dyDescent="0.3">
      <c r="A176" s="29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x14ac:dyDescent="0.3">
      <c r="A177" s="29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x14ac:dyDescent="0.3">
      <c r="A178" s="29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x14ac:dyDescent="0.3">
      <c r="A179" s="29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x14ac:dyDescent="0.3">
      <c r="A180" s="29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x14ac:dyDescent="0.3">
      <c r="A181" s="29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x14ac:dyDescent="0.3">
      <c r="A182" s="29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x14ac:dyDescent="0.3">
      <c r="A183" s="29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x14ac:dyDescent="0.3">
      <c r="A184" s="29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x14ac:dyDescent="0.3">
      <c r="A185" s="29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x14ac:dyDescent="0.3">
      <c r="A186" s="29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x14ac:dyDescent="0.3">
      <c r="A187" s="29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x14ac:dyDescent="0.3">
      <c r="A188" s="29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x14ac:dyDescent="0.3">
      <c r="A189" s="29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x14ac:dyDescent="0.3">
      <c r="A190" s="29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x14ac:dyDescent="0.3">
      <c r="A191" s="29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x14ac:dyDescent="0.3">
      <c r="A192" s="29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x14ac:dyDescent="0.3">
      <c r="A193" s="29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x14ac:dyDescent="0.3">
      <c r="A194" s="29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x14ac:dyDescent="0.3">
      <c r="A195" s="29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x14ac:dyDescent="0.3">
      <c r="A196" s="29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x14ac:dyDescent="0.3">
      <c r="A197" s="29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x14ac:dyDescent="0.3">
      <c r="A198" s="29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x14ac:dyDescent="0.3">
      <c r="A199" s="29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x14ac:dyDescent="0.3">
      <c r="A200" s="29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x14ac:dyDescent="0.3">
      <c r="A201" s="29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x14ac:dyDescent="0.3">
      <c r="A202" s="29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x14ac:dyDescent="0.3">
      <c r="A203" s="29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x14ac:dyDescent="0.3">
      <c r="A204" s="29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x14ac:dyDescent="0.3">
      <c r="A205" s="29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x14ac:dyDescent="0.3">
      <c r="A206" s="29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x14ac:dyDescent="0.3">
      <c r="A207" s="29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x14ac:dyDescent="0.3">
      <c r="A208" s="29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x14ac:dyDescent="0.3">
      <c r="A209" s="29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x14ac:dyDescent="0.3">
      <c r="A210" s="29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x14ac:dyDescent="0.3">
      <c r="A211" s="29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x14ac:dyDescent="0.3">
      <c r="A212" s="29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x14ac:dyDescent="0.3">
      <c r="A213" s="29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x14ac:dyDescent="0.3">
      <c r="A214" s="29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x14ac:dyDescent="0.3">
      <c r="A215" s="29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x14ac:dyDescent="0.3">
      <c r="A216" s="29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x14ac:dyDescent="0.3">
      <c r="A217" s="29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x14ac:dyDescent="0.3">
      <c r="A218" s="29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x14ac:dyDescent="0.3">
      <c r="A219" s="29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x14ac:dyDescent="0.3">
      <c r="A220" s="29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x14ac:dyDescent="0.3">
      <c r="A221" s="29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x14ac:dyDescent="0.3">
      <c r="A222" s="29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x14ac:dyDescent="0.3">
      <c r="A223" s="29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x14ac:dyDescent="0.3">
      <c r="A224" s="29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x14ac:dyDescent="0.3">
      <c r="A225" s="29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x14ac:dyDescent="0.3">
      <c r="A226" s="29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x14ac:dyDescent="0.3">
      <c r="A227" s="29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x14ac:dyDescent="0.3">
      <c r="A228" s="29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x14ac:dyDescent="0.3">
      <c r="A229" s="29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x14ac:dyDescent="0.3">
      <c r="A230" s="29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1:28" x14ac:dyDescent="0.3">
      <c r="A231" s="29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1:28" x14ac:dyDescent="0.3">
      <c r="A232" s="29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1:28" x14ac:dyDescent="0.3">
      <c r="A233" s="29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1:28" x14ac:dyDescent="0.3">
      <c r="A234" s="29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1:28" x14ac:dyDescent="0.3">
      <c r="A235" s="29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1:28" x14ac:dyDescent="0.3">
      <c r="A236" s="29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1:28" x14ac:dyDescent="0.3">
      <c r="A237" s="29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1:28" x14ac:dyDescent="0.3">
      <c r="A238" s="29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1:28" x14ac:dyDescent="0.3">
      <c r="A239" s="29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1:28" x14ac:dyDescent="0.3">
      <c r="A240" s="29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1:28" x14ac:dyDescent="0.3">
      <c r="A241" s="29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1:28" x14ac:dyDescent="0.3">
      <c r="A242" s="29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1:28" x14ac:dyDescent="0.3">
      <c r="A243" s="29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1:28" x14ac:dyDescent="0.3">
      <c r="A244" s="29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1:28" x14ac:dyDescent="0.3">
      <c r="A245" s="29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1:28" x14ac:dyDescent="0.3">
      <c r="A246" s="29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1:28" x14ac:dyDescent="0.3">
      <c r="A247" s="29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1:28" x14ac:dyDescent="0.3">
      <c r="A248" s="29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1:28" x14ac:dyDescent="0.3">
      <c r="A249" s="29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1:28" x14ac:dyDescent="0.3">
      <c r="A250" s="29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</row>
    <row r="251" spans="1:28" x14ac:dyDescent="0.3">
      <c r="A251" s="29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</row>
    <row r="252" spans="1:28" x14ac:dyDescent="0.3">
      <c r="A252" s="29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</row>
    <row r="253" spans="1:28" x14ac:dyDescent="0.3">
      <c r="A253" s="29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</row>
    <row r="254" spans="1:28" x14ac:dyDescent="0.3">
      <c r="A254" s="29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</row>
    <row r="255" spans="1:28" x14ac:dyDescent="0.3">
      <c r="A255" s="29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</row>
    <row r="256" spans="1:28" x14ac:dyDescent="0.3">
      <c r="A256" s="29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</row>
    <row r="257" spans="1:28" x14ac:dyDescent="0.3">
      <c r="A257" s="29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</row>
    <row r="258" spans="1:28" x14ac:dyDescent="0.3">
      <c r="A258" s="29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</row>
    <row r="259" spans="1:28" x14ac:dyDescent="0.3">
      <c r="A259" s="29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</row>
    <row r="260" spans="1:28" x14ac:dyDescent="0.3">
      <c r="A260" s="29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</row>
    <row r="261" spans="1:28" x14ac:dyDescent="0.3">
      <c r="A261" s="29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</row>
    <row r="262" spans="1:28" x14ac:dyDescent="0.3">
      <c r="A262" s="29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</row>
    <row r="263" spans="1:28" x14ac:dyDescent="0.3">
      <c r="A263" s="29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</row>
    <row r="264" spans="1:28" x14ac:dyDescent="0.3">
      <c r="A264" s="29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</row>
    <row r="265" spans="1:28" x14ac:dyDescent="0.3">
      <c r="A265" s="29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</row>
    <row r="266" spans="1:28" x14ac:dyDescent="0.3">
      <c r="A266" s="29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</row>
    <row r="267" spans="1:28" x14ac:dyDescent="0.3">
      <c r="A267" s="29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</row>
    <row r="268" spans="1:28" x14ac:dyDescent="0.3">
      <c r="A268" s="29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</row>
    <row r="269" spans="1:28" x14ac:dyDescent="0.3">
      <c r="A269" s="29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</row>
    <row r="270" spans="1:28" x14ac:dyDescent="0.3">
      <c r="A270" s="29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</row>
    <row r="271" spans="1:28" x14ac:dyDescent="0.3">
      <c r="A271" s="29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</row>
    <row r="272" spans="1:28" x14ac:dyDescent="0.3">
      <c r="A272" s="29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</row>
    <row r="273" spans="1:28" x14ac:dyDescent="0.3">
      <c r="A273" s="29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</row>
    <row r="274" spans="1:28" x14ac:dyDescent="0.3">
      <c r="A274" s="29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</row>
    <row r="275" spans="1:28" x14ac:dyDescent="0.3">
      <c r="A275" s="29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</row>
    <row r="276" spans="1:28" x14ac:dyDescent="0.3">
      <c r="A276" s="29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</row>
    <row r="277" spans="1:28" x14ac:dyDescent="0.3">
      <c r="A277" s="29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</row>
    <row r="278" spans="1:28" x14ac:dyDescent="0.3">
      <c r="A278" s="29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</row>
    <row r="279" spans="1:28" x14ac:dyDescent="0.3">
      <c r="A279" s="29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</row>
    <row r="280" spans="1:28" x14ac:dyDescent="0.3">
      <c r="A280" s="29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</row>
    <row r="281" spans="1:28" x14ac:dyDescent="0.3">
      <c r="A281" s="29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</row>
    <row r="282" spans="1:28" x14ac:dyDescent="0.3">
      <c r="A282" s="29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</row>
    <row r="283" spans="1:28" x14ac:dyDescent="0.3">
      <c r="A283" s="29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</row>
    <row r="284" spans="1:28" x14ac:dyDescent="0.3">
      <c r="A284" s="29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</row>
    <row r="285" spans="1:28" x14ac:dyDescent="0.3">
      <c r="A285" s="29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</row>
    <row r="286" spans="1:28" x14ac:dyDescent="0.3">
      <c r="A286" s="29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</row>
    <row r="287" spans="1:28" x14ac:dyDescent="0.3">
      <c r="A287" s="29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</row>
    <row r="288" spans="1:28" x14ac:dyDescent="0.3">
      <c r="A288" s="29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spans="1:28" x14ac:dyDescent="0.3">
      <c r="A289" s="29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</row>
    <row r="290" spans="1:28" x14ac:dyDescent="0.3">
      <c r="A290" s="29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</row>
    <row r="291" spans="1:28" x14ac:dyDescent="0.3">
      <c r="A291" s="29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</row>
    <row r="292" spans="1:28" x14ac:dyDescent="0.3">
      <c r="A292" s="29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</row>
    <row r="293" spans="1:28" x14ac:dyDescent="0.3">
      <c r="A293" s="29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</row>
    <row r="294" spans="1:28" x14ac:dyDescent="0.3">
      <c r="A294" s="29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</row>
    <row r="295" spans="1:28" x14ac:dyDescent="0.3">
      <c r="A295" s="29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</row>
    <row r="296" spans="1:28" x14ac:dyDescent="0.3">
      <c r="A296" s="29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</row>
    <row r="297" spans="1:28" x14ac:dyDescent="0.3">
      <c r="A297" s="29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</row>
    <row r="298" spans="1:28" x14ac:dyDescent="0.3">
      <c r="A298" s="29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</row>
    <row r="299" spans="1:28" x14ac:dyDescent="0.3">
      <c r="A299" s="29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</row>
    <row r="300" spans="1:28" x14ac:dyDescent="0.3">
      <c r="A300" s="29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</row>
    <row r="301" spans="1:28" x14ac:dyDescent="0.3">
      <c r="A301" s="29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</row>
    <row r="302" spans="1:28" x14ac:dyDescent="0.3">
      <c r="A302" s="29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</row>
    <row r="303" spans="1:28" x14ac:dyDescent="0.3">
      <c r="A303" s="29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</row>
    <row r="304" spans="1:28" x14ac:dyDescent="0.3">
      <c r="A304" s="29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</row>
    <row r="305" spans="1:28" x14ac:dyDescent="0.3">
      <c r="A305" s="29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</row>
    <row r="306" spans="1:28" x14ac:dyDescent="0.3">
      <c r="A306" s="29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</row>
    <row r="307" spans="1:28" x14ac:dyDescent="0.3">
      <c r="A307" s="29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</row>
    <row r="308" spans="1:28" x14ac:dyDescent="0.3">
      <c r="A308" s="29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</row>
    <row r="309" spans="1:28" x14ac:dyDescent="0.3">
      <c r="A309" s="29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</row>
    <row r="310" spans="1:28" x14ac:dyDescent="0.3">
      <c r="A310" s="29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</row>
    <row r="311" spans="1:28" x14ac:dyDescent="0.3">
      <c r="A311" s="29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</row>
    <row r="312" spans="1:28" x14ac:dyDescent="0.3">
      <c r="A312" s="29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</row>
    <row r="313" spans="1:28" x14ac:dyDescent="0.3">
      <c r="A313" s="29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</row>
    <row r="314" spans="1:28" x14ac:dyDescent="0.3">
      <c r="A314" s="29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</row>
    <row r="315" spans="1:28" x14ac:dyDescent="0.3">
      <c r="A315" s="29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</row>
    <row r="316" spans="1:28" x14ac:dyDescent="0.3">
      <c r="A316" s="29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</row>
    <row r="317" spans="1:28" x14ac:dyDescent="0.3">
      <c r="A317" s="29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</row>
    <row r="318" spans="1:28" x14ac:dyDescent="0.3">
      <c r="A318" s="29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</row>
    <row r="319" spans="1:28" x14ac:dyDescent="0.3">
      <c r="A319" s="29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</row>
    <row r="320" spans="1:28" x14ac:dyDescent="0.3">
      <c r="A320" s="29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</row>
    <row r="321" spans="1:28" x14ac:dyDescent="0.3">
      <c r="A321" s="29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</row>
    <row r="322" spans="1:28" x14ac:dyDescent="0.3">
      <c r="A322" s="29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</row>
    <row r="323" spans="1:28" x14ac:dyDescent="0.3">
      <c r="A323" s="29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</row>
    <row r="324" spans="1:28" x14ac:dyDescent="0.3">
      <c r="A324" s="29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</row>
    <row r="325" spans="1:28" x14ac:dyDescent="0.3">
      <c r="A325" s="29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</row>
    <row r="326" spans="1:28" x14ac:dyDescent="0.3">
      <c r="A326" s="29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</row>
    <row r="327" spans="1:28" x14ac:dyDescent="0.3">
      <c r="A327" s="29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</row>
    <row r="328" spans="1:28" x14ac:dyDescent="0.3">
      <c r="A328" s="29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</row>
    <row r="329" spans="1:28" x14ac:dyDescent="0.3">
      <c r="A329" s="29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</row>
    <row r="330" spans="1:28" x14ac:dyDescent="0.3">
      <c r="A330" s="29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</row>
    <row r="331" spans="1:28" x14ac:dyDescent="0.3">
      <c r="A331" s="29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</row>
    <row r="332" spans="1:28" x14ac:dyDescent="0.3">
      <c r="A332" s="29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</row>
    <row r="333" spans="1:28" x14ac:dyDescent="0.3">
      <c r="A333" s="29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</row>
    <row r="334" spans="1:28" x14ac:dyDescent="0.3">
      <c r="A334" s="29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</row>
    <row r="335" spans="1:28" x14ac:dyDescent="0.3">
      <c r="A335" s="29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</row>
    <row r="336" spans="1:28" x14ac:dyDescent="0.3">
      <c r="A336" s="29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</row>
    <row r="337" spans="1:28" x14ac:dyDescent="0.3">
      <c r="A337" s="29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</row>
    <row r="338" spans="1:28" x14ac:dyDescent="0.3">
      <c r="A338" s="29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</row>
    <row r="339" spans="1:28" x14ac:dyDescent="0.3">
      <c r="A339" s="29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</row>
    <row r="340" spans="1:28" x14ac:dyDescent="0.3">
      <c r="A340" s="29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</row>
    <row r="341" spans="1:28" x14ac:dyDescent="0.3">
      <c r="A341" s="29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</row>
    <row r="342" spans="1:28" x14ac:dyDescent="0.3">
      <c r="A342" s="29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</row>
    <row r="343" spans="1:28" x14ac:dyDescent="0.3">
      <c r="A343" s="29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</row>
    <row r="344" spans="1:28" x14ac:dyDescent="0.3">
      <c r="A344" s="29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</row>
    <row r="345" spans="1:28" x14ac:dyDescent="0.3">
      <c r="A345" s="29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</row>
    <row r="346" spans="1:28" x14ac:dyDescent="0.3">
      <c r="A346" s="29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</row>
    <row r="347" spans="1:28" x14ac:dyDescent="0.3">
      <c r="A347" s="29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</row>
    <row r="348" spans="1:28" x14ac:dyDescent="0.3">
      <c r="A348" s="29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</row>
    <row r="349" spans="1:28" x14ac:dyDescent="0.3">
      <c r="A349" s="29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</row>
    <row r="350" spans="1:28" x14ac:dyDescent="0.3">
      <c r="A350" s="29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</row>
    <row r="351" spans="1:28" x14ac:dyDescent="0.3">
      <c r="A351" s="29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</row>
    <row r="352" spans="1:28" x14ac:dyDescent="0.3">
      <c r="A352" s="29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</row>
    <row r="353" spans="1:28" x14ac:dyDescent="0.3">
      <c r="A353" s="29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</row>
    <row r="354" spans="1:28" x14ac:dyDescent="0.3">
      <c r="A354" s="29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</row>
    <row r="355" spans="1:28" x14ac:dyDescent="0.3">
      <c r="A355" s="29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</row>
    <row r="356" spans="1:28" x14ac:dyDescent="0.3">
      <c r="A356" s="29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</row>
    <row r="357" spans="1:28" x14ac:dyDescent="0.3">
      <c r="A357" s="29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</row>
    <row r="358" spans="1:28" x14ac:dyDescent="0.3">
      <c r="A358" s="29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</row>
    <row r="359" spans="1:28" x14ac:dyDescent="0.3">
      <c r="A359" s="29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</row>
    <row r="360" spans="1:28" x14ac:dyDescent="0.3">
      <c r="A360" s="29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</row>
    <row r="361" spans="1:28" x14ac:dyDescent="0.3">
      <c r="A361" s="29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</row>
    <row r="362" spans="1:28" x14ac:dyDescent="0.3">
      <c r="A362" s="29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</row>
    <row r="363" spans="1:28" x14ac:dyDescent="0.3">
      <c r="A363" s="29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</row>
    <row r="364" spans="1:28" x14ac:dyDescent="0.3">
      <c r="A364" s="29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</row>
    <row r="365" spans="1:28" x14ac:dyDescent="0.3">
      <c r="A365" s="29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</row>
    <row r="366" spans="1:28" x14ac:dyDescent="0.3">
      <c r="A366" s="29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</row>
    <row r="367" spans="1:28" x14ac:dyDescent="0.3">
      <c r="A367" s="29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</row>
    <row r="368" spans="1:28" x14ac:dyDescent="0.3">
      <c r="A368" s="29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</row>
    <row r="369" spans="1:28" x14ac:dyDescent="0.3">
      <c r="A369" s="29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</row>
    <row r="370" spans="1:28" x14ac:dyDescent="0.3">
      <c r="A370" s="29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</row>
    <row r="371" spans="1:28" x14ac:dyDescent="0.3">
      <c r="A371" s="29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</row>
    <row r="372" spans="1:28" x14ac:dyDescent="0.3">
      <c r="A372" s="29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</row>
    <row r="373" spans="1:28" x14ac:dyDescent="0.3">
      <c r="A373" s="29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</row>
    <row r="374" spans="1:28" x14ac:dyDescent="0.3">
      <c r="A374" s="29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</row>
    <row r="375" spans="1:28" x14ac:dyDescent="0.3">
      <c r="A375" s="29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</row>
    <row r="376" spans="1:28" x14ac:dyDescent="0.3">
      <c r="A376" s="29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</row>
    <row r="377" spans="1:28" x14ac:dyDescent="0.3">
      <c r="A377" s="29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</row>
    <row r="378" spans="1:28" x14ac:dyDescent="0.3">
      <c r="A378" s="29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</row>
    <row r="379" spans="1:28" x14ac:dyDescent="0.3">
      <c r="A379" s="29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</row>
    <row r="380" spans="1:28" x14ac:dyDescent="0.3">
      <c r="A380" s="29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</row>
    <row r="381" spans="1:28" x14ac:dyDescent="0.3">
      <c r="A381" s="29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</row>
    <row r="382" spans="1:28" x14ac:dyDescent="0.3">
      <c r="A382" s="29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</row>
    <row r="383" spans="1:28" x14ac:dyDescent="0.3">
      <c r="A383" s="29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</row>
    <row r="384" spans="1:28" x14ac:dyDescent="0.3">
      <c r="A384" s="29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</row>
    <row r="385" spans="1:28" x14ac:dyDescent="0.3">
      <c r="A385" s="29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</row>
    <row r="386" spans="1:28" x14ac:dyDescent="0.3">
      <c r="A386" s="29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</row>
    <row r="387" spans="1:28" x14ac:dyDescent="0.3">
      <c r="A387" s="29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</row>
    <row r="388" spans="1:28" x14ac:dyDescent="0.3">
      <c r="A388" s="29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</row>
    <row r="389" spans="1:28" x14ac:dyDescent="0.3">
      <c r="A389" s="29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</row>
    <row r="390" spans="1:28" x14ac:dyDescent="0.3">
      <c r="A390" s="29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</row>
    <row r="391" spans="1:28" x14ac:dyDescent="0.3">
      <c r="A391" s="29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</row>
    <row r="392" spans="1:28" x14ac:dyDescent="0.3">
      <c r="A392" s="29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</row>
    <row r="393" spans="1:28" x14ac:dyDescent="0.3">
      <c r="A393" s="29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</row>
    <row r="394" spans="1:28" x14ac:dyDescent="0.3">
      <c r="A394" s="29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</row>
    <row r="395" spans="1:28" x14ac:dyDescent="0.3">
      <c r="A395" s="29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</row>
    <row r="396" spans="1:28" x14ac:dyDescent="0.3">
      <c r="A396" s="29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</row>
    <row r="397" spans="1:28" x14ac:dyDescent="0.3">
      <c r="A397" s="29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</row>
    <row r="398" spans="1:28" x14ac:dyDescent="0.3">
      <c r="A398" s="29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</row>
    <row r="399" spans="1:28" x14ac:dyDescent="0.3">
      <c r="A399" s="29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</row>
    <row r="400" spans="1:28" x14ac:dyDescent="0.3">
      <c r="A400" s="29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</row>
    <row r="401" spans="1:28" x14ac:dyDescent="0.3">
      <c r="A401" s="29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</row>
    <row r="402" spans="1:28" x14ac:dyDescent="0.3">
      <c r="A402" s="29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</row>
    <row r="403" spans="1:28" x14ac:dyDescent="0.3">
      <c r="A403" s="29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</row>
    <row r="404" spans="1:28" x14ac:dyDescent="0.3">
      <c r="A404" s="29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</row>
    <row r="405" spans="1:28" x14ac:dyDescent="0.3">
      <c r="A405" s="29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</row>
    <row r="406" spans="1:28" x14ac:dyDescent="0.3">
      <c r="A406" s="29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</row>
    <row r="407" spans="1:28" x14ac:dyDescent="0.3">
      <c r="A407" s="29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</row>
    <row r="408" spans="1:28" x14ac:dyDescent="0.3">
      <c r="A408" s="29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</row>
    <row r="409" spans="1:28" x14ac:dyDescent="0.3">
      <c r="A409" s="29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</row>
    <row r="410" spans="1:28" x14ac:dyDescent="0.3">
      <c r="A410" s="29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</row>
    <row r="411" spans="1:28" x14ac:dyDescent="0.3">
      <c r="A411" s="29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</row>
    <row r="412" spans="1:28" x14ac:dyDescent="0.3">
      <c r="A412" s="29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</row>
    <row r="413" spans="1:28" x14ac:dyDescent="0.3">
      <c r="A413" s="29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</row>
    <row r="414" spans="1:28" x14ac:dyDescent="0.3">
      <c r="A414" s="29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</row>
    <row r="415" spans="1:28" x14ac:dyDescent="0.3">
      <c r="A415" s="29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</row>
    <row r="416" spans="1:28" x14ac:dyDescent="0.3">
      <c r="A416" s="29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</row>
    <row r="417" spans="2:28" x14ac:dyDescent="0.3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</row>
    <row r="418" spans="2:28" x14ac:dyDescent="0.3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</row>
    <row r="419" spans="2:28" x14ac:dyDescent="0.3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</row>
    <row r="420" spans="2:28" x14ac:dyDescent="0.3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</row>
    <row r="421" spans="2:28" x14ac:dyDescent="0.3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</row>
    <row r="422" spans="2:28" x14ac:dyDescent="0.3">
      <c r="B422" s="61"/>
      <c r="C422" s="61"/>
      <c r="D422" s="61"/>
      <c r="E422" s="61"/>
      <c r="F422" s="61"/>
      <c r="G422" s="61"/>
      <c r="H422" s="61"/>
      <c r="I422" s="61"/>
      <c r="J422" s="61"/>
    </row>
  </sheetData>
  <sortState columnSort="1" ref="D56:BI421">
    <sortCondition ref="D56:BI56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9" sqref="A9"/>
    </sheetView>
  </sheetViews>
  <sheetFormatPr defaultColWidth="9.109375" defaultRowHeight="14.4" x14ac:dyDescent="0.3"/>
  <cols>
    <col min="1" max="1" width="25.44140625" style="29" customWidth="1"/>
    <col min="2" max="3" width="9.33203125" style="29" bestFit="1" customWidth="1"/>
    <col min="4" max="4" width="10.44140625" style="29" customWidth="1"/>
    <col min="5" max="5" width="11.77734375" style="29" bestFit="1" customWidth="1"/>
    <col min="6" max="6" width="10.44140625" style="29" customWidth="1"/>
    <col min="7" max="8" width="9.33203125" style="29" bestFit="1" customWidth="1"/>
    <col min="9" max="9" width="9.33203125" style="29" customWidth="1"/>
    <col min="10" max="10" width="9.44140625" style="29" bestFit="1" customWidth="1"/>
    <col min="11" max="11" width="10.44140625" style="29" bestFit="1" customWidth="1"/>
    <col min="12" max="12" width="9.44140625" style="29" bestFit="1" customWidth="1"/>
    <col min="13" max="15" width="9.33203125" style="29" bestFit="1" customWidth="1"/>
    <col min="16" max="16" width="9.44140625" style="29" bestFit="1" customWidth="1"/>
    <col min="17" max="20" width="9.33203125" style="29" bestFit="1" customWidth="1"/>
    <col min="21" max="21" width="9.33203125" style="29" customWidth="1"/>
    <col min="22" max="22" width="9.33203125" style="29" bestFit="1" customWidth="1"/>
    <col min="23" max="16384" width="9.109375" style="29"/>
  </cols>
  <sheetData>
    <row r="1" spans="1:22" x14ac:dyDescent="0.3">
      <c r="A1" s="46" t="s">
        <v>245</v>
      </c>
      <c r="B1" s="29">
        <v>43.65</v>
      </c>
      <c r="C1" s="29">
        <v>78.111800000000002</v>
      </c>
      <c r="D1" s="29">
        <v>70.91</v>
      </c>
      <c r="E1" s="29">
        <v>28</v>
      </c>
      <c r="F1" s="29">
        <v>30.026</v>
      </c>
      <c r="G1" s="29">
        <v>36.46</v>
      </c>
      <c r="H1" s="32">
        <v>46</v>
      </c>
      <c r="I1" s="63">
        <v>128.1705</v>
      </c>
      <c r="J1" s="32">
        <v>17</v>
      </c>
      <c r="K1" s="32">
        <v>46</v>
      </c>
      <c r="L1" s="32">
        <v>46</v>
      </c>
      <c r="M1" s="32">
        <v>1</v>
      </c>
      <c r="N1" s="32">
        <v>1</v>
      </c>
      <c r="O1" s="32">
        <v>1</v>
      </c>
      <c r="P1" s="32">
        <v>1</v>
      </c>
      <c r="Q1" s="32">
        <v>1</v>
      </c>
      <c r="R1" s="32">
        <v>1</v>
      </c>
      <c r="S1" s="32">
        <v>1</v>
      </c>
      <c r="T1" s="32">
        <v>64</v>
      </c>
      <c r="U1" s="32">
        <v>92.1006</v>
      </c>
      <c r="V1" s="32">
        <v>98</v>
      </c>
    </row>
    <row r="2" spans="1:22" x14ac:dyDescent="0.3">
      <c r="A2" s="29" t="s">
        <v>220</v>
      </c>
      <c r="B2" s="29" t="s">
        <v>133</v>
      </c>
      <c r="C2" s="29" t="s">
        <v>392</v>
      </c>
      <c r="D2" s="29" t="s">
        <v>135</v>
      </c>
      <c r="E2" s="29" t="s">
        <v>59</v>
      </c>
      <c r="F2" s="29" t="s">
        <v>140</v>
      </c>
      <c r="G2" s="29" t="s">
        <v>67</v>
      </c>
      <c r="H2" s="29" t="s">
        <v>141</v>
      </c>
      <c r="I2" s="29" t="s">
        <v>400</v>
      </c>
      <c r="J2" s="29" t="s">
        <v>57</v>
      </c>
      <c r="K2" s="29" t="s">
        <v>145</v>
      </c>
      <c r="L2" s="29" t="s">
        <v>146</v>
      </c>
      <c r="M2" s="27" t="s">
        <v>152</v>
      </c>
      <c r="N2" s="27" t="s">
        <v>153</v>
      </c>
      <c r="O2" s="27" t="s">
        <v>154</v>
      </c>
      <c r="P2" s="29" t="s">
        <v>157</v>
      </c>
      <c r="Q2" s="27" t="s">
        <v>166</v>
      </c>
      <c r="R2" s="27" t="s">
        <v>167</v>
      </c>
      <c r="S2" s="27" t="s">
        <v>168</v>
      </c>
      <c r="T2" s="29" t="s">
        <v>61</v>
      </c>
      <c r="U2" s="29" t="s">
        <v>401</v>
      </c>
      <c r="V2" s="29" t="s">
        <v>169</v>
      </c>
    </row>
    <row r="3" spans="1:22" x14ac:dyDescent="0.3">
      <c r="A3" s="29" t="s">
        <v>221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>
        <f>afdust!AJ62</f>
        <v>1672.4252157762351</v>
      </c>
      <c r="N3" s="27">
        <f>afdust!AK62</f>
        <v>6792.4433088714059</v>
      </c>
      <c r="O3" s="27">
        <f>afdust!AL62</f>
        <v>43770.06475553655</v>
      </c>
      <c r="P3" s="27">
        <f>afdust!AO62</f>
        <v>6195714.4419059549</v>
      </c>
      <c r="Q3" s="27">
        <f>afdust!AX62</f>
        <v>171575.96851760024</v>
      </c>
      <c r="R3" s="27">
        <f>afdust!AY62</f>
        <v>9024.0575793660882</v>
      </c>
      <c r="S3" s="27">
        <f>afdust!AZ62</f>
        <v>3791.4813610985657</v>
      </c>
      <c r="T3" s="27"/>
      <c r="U3" s="27"/>
      <c r="V3" s="27"/>
    </row>
    <row r="4" spans="1:22" x14ac:dyDescent="0.3">
      <c r="A4" s="29" t="s">
        <v>213</v>
      </c>
      <c r="B4" s="27">
        <f>ag!M61</f>
        <v>13258.435437739363</v>
      </c>
      <c r="C4" s="27">
        <f>ag!N61</f>
        <v>383.04492134556</v>
      </c>
      <c r="D4" s="27"/>
      <c r="E4" s="27"/>
      <c r="F4" s="27">
        <f>ag!V61</f>
        <v>0</v>
      </c>
      <c r="G4" s="27"/>
      <c r="H4" s="27"/>
      <c r="I4" s="27">
        <f>ag!AA61</f>
        <v>0</v>
      </c>
      <c r="J4" s="27">
        <f>ag!AB61</f>
        <v>2862778.6934854826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7">
        <f>ag!AH61</f>
        <v>8020.9963836181578</v>
      </c>
      <c r="V4" s="27"/>
    </row>
    <row r="5" spans="1:22" x14ac:dyDescent="0.3">
      <c r="A5" s="29" t="s">
        <v>403</v>
      </c>
      <c r="B5" s="27">
        <f>ptagfire!S61</f>
        <v>4305.7039234111198</v>
      </c>
      <c r="C5" s="27">
        <f>ptagfire!T61</f>
        <v>314.04419527915559</v>
      </c>
      <c r="D5" s="27"/>
      <c r="E5" s="27">
        <f>ptagfire!V61</f>
        <v>278720.70556548092</v>
      </c>
      <c r="F5" s="27">
        <f>ptagfire!AB61</f>
        <v>1487.9341200097454</v>
      </c>
      <c r="H5" s="27">
        <f>ptagfire!AD61</f>
        <v>0</v>
      </c>
      <c r="I5" s="27">
        <f>ptagfire!AI61</f>
        <v>0</v>
      </c>
      <c r="J5" s="27">
        <f>ptagfire!AJ61</f>
        <v>54453.504141121368</v>
      </c>
      <c r="K5" s="27">
        <f>ptagfire!AL61</f>
        <v>9742.2187697450918</v>
      </c>
      <c r="L5" s="27">
        <f>ptagfire!AM61</f>
        <v>1082.4688404467315</v>
      </c>
      <c r="M5" s="27">
        <f>ptagfire!AT61</f>
        <v>2591.1854659667174</v>
      </c>
      <c r="N5" s="27">
        <f>ptagfire!AU61</f>
        <v>3121.046723412725</v>
      </c>
      <c r="O5" s="27">
        <f>ptagfire!AV61</f>
        <v>2.8639041129611895</v>
      </c>
      <c r="P5" s="27">
        <f>ptagfire!BA61</f>
        <v>12485.159104414386</v>
      </c>
      <c r="Q5" s="27">
        <f>ptagfire!BK61</f>
        <v>4.2949367683168189</v>
      </c>
      <c r="R5" s="27">
        <f>ptagfire!BL61</f>
        <v>472.43069902370456</v>
      </c>
      <c r="S5" s="27">
        <f>ptagfire!BM61</f>
        <v>0.28739994755388348</v>
      </c>
      <c r="T5" s="27">
        <f>ptagfire!BN61</f>
        <v>3908.9486425132268</v>
      </c>
      <c r="U5" s="27">
        <f>ptagfire!BO61</f>
        <v>952.37647738982218</v>
      </c>
      <c r="V5" s="27">
        <f>ptagfire!BP61</f>
        <v>0</v>
      </c>
    </row>
    <row r="6" spans="1:22" x14ac:dyDescent="0.3">
      <c r="A6" s="65" t="s">
        <v>487</v>
      </c>
      <c r="B6" s="27">
        <v>451434.55862431601</v>
      </c>
      <c r="C6" s="27"/>
      <c r="D6" s="27"/>
      <c r="E6" s="27">
        <v>13082528.967211759</v>
      </c>
      <c r="F6" s="27">
        <v>1863199.2141073756</v>
      </c>
      <c r="G6" s="27"/>
      <c r="H6" s="27"/>
      <c r="I6" s="27"/>
      <c r="J6" s="27"/>
      <c r="K6" s="27">
        <v>2633143.4834570694</v>
      </c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</row>
    <row r="7" spans="1:22" x14ac:dyDescent="0.3">
      <c r="A7" s="29" t="s">
        <v>415</v>
      </c>
      <c r="B7" s="27">
        <f>cmv_c1c2!W61</f>
        <v>0</v>
      </c>
      <c r="C7" s="27">
        <f>cmv_c1c2!X61</f>
        <v>137.42104544868937</v>
      </c>
      <c r="D7" s="27">
        <f>cmv_c1c2!AA61</f>
        <v>1.55558096060318E-2</v>
      </c>
      <c r="E7" s="27">
        <f>cmv_c1c2!AB61</f>
        <v>104735.30859349927</v>
      </c>
      <c r="F7" s="27">
        <f>cmv_c1c2!AH61</f>
        <v>1010.5064163483521</v>
      </c>
      <c r="G7" s="27"/>
      <c r="H7" s="27">
        <f>cmv_c1c2!AI61</f>
        <v>4116.898176411557</v>
      </c>
      <c r="I7" s="27">
        <f>cmv_c1c2!AN61</f>
        <v>13.43049652748407</v>
      </c>
      <c r="J7" s="27">
        <f>cmv_c1c2!AO61</f>
        <v>309.40651036195197</v>
      </c>
      <c r="K7" s="27">
        <f>cmv_c1c2!AQ61</f>
        <v>463149.32298369415</v>
      </c>
      <c r="L7" s="27">
        <f>cmv_c1c2!AR61</f>
        <v>47344.3431881793</v>
      </c>
      <c r="M7" s="27">
        <f>cmv_c1c2!AY61</f>
        <v>2.812580190140308</v>
      </c>
      <c r="N7" s="27">
        <f>cmv_c1c2!AZ61</f>
        <v>10580.766086300648</v>
      </c>
      <c r="O7" s="27">
        <f>cmv_c1c2!BA61</f>
        <v>3.5946149482029224</v>
      </c>
      <c r="P7" s="27">
        <f>cmv_c1c2!BF61</f>
        <v>545.63794445945859</v>
      </c>
      <c r="Q7" s="27">
        <f>cmv_c1c2!BP61</f>
        <v>0</v>
      </c>
      <c r="R7" s="27">
        <f>cmv_c1c2!BQ61</f>
        <v>40.473540974964095</v>
      </c>
      <c r="S7" s="27">
        <f>cmv_c1c2!BR61</f>
        <v>5.4879103809071628E-2</v>
      </c>
      <c r="T7" s="27">
        <f>cmv_c1c2!BS61</f>
        <v>3129.7328099473052</v>
      </c>
      <c r="U7" s="27">
        <f>cmv_c1c2!BT61</f>
        <v>2063.5561112339128</v>
      </c>
      <c r="V7" s="27">
        <f>cmv_c1c2!BU61</f>
        <v>0</v>
      </c>
    </row>
    <row r="8" spans="1:22" x14ac:dyDescent="0.3">
      <c r="A8" s="29" t="s">
        <v>515</v>
      </c>
      <c r="B8" s="27">
        <f>'cmv_c3 36'!U61</f>
        <v>0</v>
      </c>
      <c r="C8" s="27">
        <f>'cmv_c3 36'!V61</f>
        <v>0.6148850126754043</v>
      </c>
      <c r="D8" s="27"/>
      <c r="E8" s="27">
        <f>'cmv_c3 36'!X61</f>
        <v>143654.91416801006</v>
      </c>
      <c r="F8" s="27">
        <f>'cmv_c3 36'!AD61</f>
        <v>97.970642914191245</v>
      </c>
      <c r="H8" s="27">
        <f>'cmv_c3 36'!AE61</f>
        <v>12885.011200778357</v>
      </c>
      <c r="I8" s="27">
        <f>'cmv_c3 36'!AJ61</f>
        <v>0.33968231979099239</v>
      </c>
      <c r="J8" s="27">
        <f>'cmv_c3 36'!AK61</f>
        <v>95.77761099750191</v>
      </c>
      <c r="K8" s="27">
        <f>'cmv_c3 36'!AM61</f>
        <v>1450292.1806967142</v>
      </c>
      <c r="L8" s="27">
        <f>'cmv_c3 36'!AN61</f>
        <v>147958.63280984428</v>
      </c>
      <c r="M8" s="27">
        <f>'cmv_c3 36'!AU61</f>
        <v>0</v>
      </c>
      <c r="N8" s="27">
        <f>'cmv_c3 36'!AV61</f>
        <v>6269.9098134011783</v>
      </c>
      <c r="O8" s="27">
        <f>'cmv_c3 36'!AW61</f>
        <v>68.768323465650937</v>
      </c>
      <c r="P8" s="27">
        <f>'cmv_c3 36'!BB61</f>
        <v>7905.3998075988029</v>
      </c>
      <c r="Q8" s="27">
        <f>'cmv_c3 36'!BL61</f>
        <v>300.6039069994373</v>
      </c>
      <c r="R8" s="27">
        <f>'cmv_c3 36'!BM61</f>
        <v>10689.015476240138</v>
      </c>
      <c r="S8" s="27">
        <f>'cmv_c3 36'!BN61</f>
        <v>12.536313937583383</v>
      </c>
      <c r="T8" s="27">
        <f>'cmv_c3 36'!BO61</f>
        <v>672980.49555466266</v>
      </c>
      <c r="U8" s="27">
        <f>'cmv_c3 36'!BP61</f>
        <v>16348.266533048523</v>
      </c>
      <c r="V8" s="27">
        <f>'cmv_c3 36'!BQ61</f>
        <v>0</v>
      </c>
    </row>
    <row r="9" spans="1:22" x14ac:dyDescent="0.3">
      <c r="A9" s="29" t="s">
        <v>216</v>
      </c>
      <c r="B9" s="27">
        <f>nonpt!X61</f>
        <v>6686.3528402350939</v>
      </c>
      <c r="C9" s="27">
        <f>nonpt!Y61</f>
        <v>14547.655277507301</v>
      </c>
      <c r="D9" s="27">
        <f>nonpt!AB61</f>
        <v>446.80841073532122</v>
      </c>
      <c r="E9" s="27">
        <f>nonpt!AC61</f>
        <v>2703019.7133610449</v>
      </c>
      <c r="F9" s="27">
        <f>nonpt!AI61</f>
        <v>6446.1804208258382</v>
      </c>
      <c r="G9" s="27">
        <f>nonpt!AJ61</f>
        <v>2501.2891650758743</v>
      </c>
      <c r="H9" s="27">
        <f>nonpt!AK61</f>
        <v>0</v>
      </c>
      <c r="I9" s="27">
        <f>nonpt!AP61</f>
        <v>5191.7849296129552</v>
      </c>
      <c r="J9" s="27">
        <f>nonpt!AQ61</f>
        <v>121721.21067900468</v>
      </c>
      <c r="K9" s="27">
        <f>nonpt!AS61</f>
        <v>683893.46518455248</v>
      </c>
      <c r="L9" s="27">
        <f>nonpt!AT61</f>
        <v>75988.172412147411</v>
      </c>
      <c r="M9" s="27">
        <f>nonpt!BA61</f>
        <v>21953.003934770815</v>
      </c>
      <c r="N9" s="27">
        <f>nonpt!BB61</f>
        <v>35002.19213670733</v>
      </c>
      <c r="O9" s="27">
        <f>nonpt!BC61</f>
        <v>402.38047989871927</v>
      </c>
      <c r="P9" s="27">
        <f>nonpt!BH61</f>
        <v>112869.84612208516</v>
      </c>
      <c r="Q9" s="27">
        <f>nonpt!BR61</f>
        <v>20321.851179108242</v>
      </c>
      <c r="R9" s="27">
        <f>nonpt!BS61</f>
        <v>17474.940423124921</v>
      </c>
      <c r="S9" s="27">
        <f>nonpt!BT61</f>
        <v>63.655098296904121</v>
      </c>
      <c r="T9" s="27">
        <f>nonpt!BU61</f>
        <v>161732.31983907451</v>
      </c>
      <c r="U9" s="27">
        <f>nonpt!BV61</f>
        <v>1168775.0366133745</v>
      </c>
      <c r="V9" s="27">
        <f>nonpt!BW61</f>
        <v>2041.2430120725553</v>
      </c>
    </row>
    <row r="10" spans="1:22" x14ac:dyDescent="0.3">
      <c r="A10" s="29" t="s">
        <v>217</v>
      </c>
      <c r="B10" s="27">
        <f>nonroad!U61</f>
        <v>5808.9252620263214</v>
      </c>
      <c r="C10" s="27">
        <f>nonroad!V61</f>
        <v>28454.796402426527</v>
      </c>
      <c r="D10" s="27"/>
      <c r="E10" s="27">
        <f>nonroad!Y61</f>
        <v>10869678.586383924</v>
      </c>
      <c r="F10" s="27">
        <f>nonroad!AE61</f>
        <v>28495.390398531803</v>
      </c>
      <c r="H10" s="27">
        <f>nonroad!AF61</f>
        <v>8652.7898383879165</v>
      </c>
      <c r="I10" s="27">
        <f>nonroad!AK61</f>
        <v>1926.0521754696997</v>
      </c>
      <c r="J10" s="27">
        <f>nonroad!AL61</f>
        <v>1783.2352052401518</v>
      </c>
      <c r="K10" s="27">
        <f>nonroad!AN61</f>
        <v>973438.5316648283</v>
      </c>
      <c r="L10" s="27">
        <f>nonroad!AO61</f>
        <v>99507.068872276199</v>
      </c>
      <c r="M10" s="27">
        <f>nonroad!AU61</f>
        <v>15.321766330799864</v>
      </c>
      <c r="N10" s="27">
        <f>nonroad!AV61</f>
        <v>53358.022548645298</v>
      </c>
      <c r="O10" s="27">
        <f>nonroad!AW61</f>
        <v>24.454090403289261</v>
      </c>
      <c r="P10" s="27">
        <f>nonroad!BB61</f>
        <v>5845.9550387369627</v>
      </c>
      <c r="Q10" s="27">
        <f>nonroad!BL61</f>
        <v>52.691492154764376</v>
      </c>
      <c r="R10" s="27">
        <f>nonroad!BM61</f>
        <v>273.95080552794587</v>
      </c>
      <c r="S10" s="27">
        <f>nonroad!BN61</f>
        <v>0.32839775962950191</v>
      </c>
      <c r="T10" s="27">
        <f>nonroad!BO61</f>
        <v>2198.4552015575182</v>
      </c>
      <c r="U10" s="27">
        <f>nonroad!BP61</f>
        <v>290099.7058933918</v>
      </c>
      <c r="V10" s="27">
        <f>nonroad!BQ61</f>
        <v>0</v>
      </c>
    </row>
    <row r="11" spans="1:22" x14ac:dyDescent="0.3">
      <c r="A11" s="29" t="s">
        <v>495</v>
      </c>
      <c r="B11" s="27">
        <f>'onroad all'!H64</f>
        <v>7469.3788030077549</v>
      </c>
      <c r="C11" s="27">
        <f>'onroad all'!I64</f>
        <v>47261.886621480968</v>
      </c>
      <c r="D11" s="27"/>
      <c r="E11" s="27">
        <f>'onroad all'!P64</f>
        <v>20335563.849513128</v>
      </c>
      <c r="F11" s="27">
        <f>'onroad all'!AD64</f>
        <v>30958.865974571523</v>
      </c>
      <c r="G11" s="27"/>
      <c r="H11" s="27">
        <f>'onroad all'!AF64</f>
        <v>32535.826009282784</v>
      </c>
      <c r="I11" s="27">
        <f>'onroad all'!AO64</f>
        <v>4096.449582236578</v>
      </c>
      <c r="J11" s="100">
        <f>'onroad all'!AP64</f>
        <v>100855.52182404076</v>
      </c>
      <c r="K11" s="27">
        <f>'onroad all'!AR64</f>
        <v>3584401.6207272364</v>
      </c>
      <c r="L11" s="100">
        <f>'onroad all'!AS64</f>
        <v>450040.68470099475</v>
      </c>
      <c r="M11" s="27">
        <f>'onroad all'!BB64</f>
        <v>270.83803259289175</v>
      </c>
      <c r="N11" s="100">
        <f>'onroad all'!BC64</f>
        <v>51214.276656401249</v>
      </c>
      <c r="O11" s="100">
        <f>'onroad all'!BD64</f>
        <v>2770.1678024282974</v>
      </c>
      <c r="P11" s="27">
        <f>'onroad all'!BK64</f>
        <v>142237.1564866931</v>
      </c>
      <c r="Q11" s="27">
        <f>'onroad all'!BV64</f>
        <v>1935.1567615546787</v>
      </c>
      <c r="R11" s="100">
        <f>'onroad all'!BW64</f>
        <v>5427.7205307449203</v>
      </c>
      <c r="S11" s="100">
        <f>'onroad all'!BX64</f>
        <v>86.512034395328172</v>
      </c>
      <c r="T11" s="100">
        <f>'onroad all'!BZ64</f>
        <v>27549.670060137916</v>
      </c>
      <c r="U11" s="27">
        <f>'onroad all'!CN64</f>
        <v>606432.05392003118</v>
      </c>
      <c r="V11" s="27"/>
    </row>
    <row r="12" spans="1:22" x14ac:dyDescent="0.3">
      <c r="A12" s="29" t="s">
        <v>234</v>
      </c>
      <c r="B12" s="27">
        <f>np_oilgas!W61</f>
        <v>5.6412464022122055</v>
      </c>
      <c r="C12" s="27">
        <f>np_oilgas!X61</f>
        <v>27262.518393596405</v>
      </c>
      <c r="D12" s="27">
        <f>np_oilgas!AA61</f>
        <v>0.80427110217841413</v>
      </c>
      <c r="E12" s="27">
        <f>np_oilgas!AB61</f>
        <v>742139.20841546904</v>
      </c>
      <c r="F12" s="27">
        <f>np_oilgas!AH61</f>
        <v>16507.362140240159</v>
      </c>
      <c r="H12" s="27">
        <f>np_oilgas!AI61</f>
        <v>0</v>
      </c>
      <c r="I12" s="27">
        <f>np_oilgas!AN61</f>
        <v>63.169752602294515</v>
      </c>
      <c r="J12" s="27">
        <f>np_oilgas!AO61</f>
        <v>11.537985007068439</v>
      </c>
      <c r="K12" s="27">
        <f>np_oilgas!AQ61</f>
        <v>509980.07335440343</v>
      </c>
      <c r="L12" s="27">
        <f>np_oilgas!AR61</f>
        <v>56664.446547895539</v>
      </c>
      <c r="M12" s="27">
        <f>np_oilgas!AY61</f>
        <v>0</v>
      </c>
      <c r="N12" s="27">
        <f>np_oilgas!AZ61</f>
        <v>0</v>
      </c>
      <c r="O12" s="27">
        <f>np_oilgas!BA61</f>
        <v>0</v>
      </c>
      <c r="P12" s="27">
        <f>np_oilgas!BF61</f>
        <v>86.527336701055233</v>
      </c>
      <c r="Q12" s="27">
        <f>np_oilgas!BP61</f>
        <v>0</v>
      </c>
      <c r="R12" s="27">
        <f>np_oilgas!BQ61</f>
        <v>3371.8739979668921</v>
      </c>
      <c r="S12" s="27">
        <f>np_oilgas!BR61</f>
        <v>0</v>
      </c>
      <c r="T12" s="27">
        <f>np_oilgas!BS61</f>
        <v>23656.548535036603</v>
      </c>
      <c r="U12" s="27">
        <f>np_oilgas!BT61</f>
        <v>1041994.0865961178</v>
      </c>
      <c r="V12" s="27">
        <f>np_oilgas!BU61</f>
        <v>0</v>
      </c>
    </row>
    <row r="13" spans="1:22" x14ac:dyDescent="0.3">
      <c r="A13" s="29" t="s">
        <v>469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>
        <f>'othafdust 36US3'!AI18</f>
        <v>276.40169236373072</v>
      </c>
      <c r="N13" s="27">
        <f>'othafdust 36US3'!AJ18</f>
        <v>466.06927828511198</v>
      </c>
      <c r="O13" s="27">
        <f>'othafdust 36US3'!AK18</f>
        <v>11345.042847911123</v>
      </c>
      <c r="P13" s="27">
        <f>'othafdust 36US3'!AN18</f>
        <v>1334241.9926093481</v>
      </c>
      <c r="Q13" s="27">
        <f>'othafdust 36US3'!AW18</f>
        <v>38952.618893736406</v>
      </c>
      <c r="R13" s="27">
        <f>'othafdust 36US3'!AX18</f>
        <v>2803.2788296295316</v>
      </c>
      <c r="S13" s="27">
        <f>'othafdust 36US3'!AY18</f>
        <v>1063.3338033028715</v>
      </c>
      <c r="T13" s="27"/>
      <c r="U13" s="27"/>
      <c r="V13" s="27"/>
    </row>
    <row r="14" spans="1:22" s="99" customFormat="1" x14ac:dyDescent="0.3">
      <c r="A14" s="95" t="s">
        <v>499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>
        <f>'othptdust 36US3'!AI18</f>
        <v>225.80177300205776</v>
      </c>
      <c r="N14" s="100">
        <f>'othptdust 36US3'!AJ18</f>
        <v>33.452112908138218</v>
      </c>
      <c r="O14" s="100">
        <f>'othptdust 36US3'!AK18</f>
        <v>9634.2081417565551</v>
      </c>
      <c r="P14" s="100">
        <f>'othptdust 36US3'!AN18</f>
        <v>546326.79829698848</v>
      </c>
      <c r="Q14" s="100">
        <f>'othptdust 36US3'!AW18</f>
        <v>40878.481770270933</v>
      </c>
      <c r="R14" s="100">
        <f>'othptdust 36US3'!AX18</f>
        <v>184.0702482730255</v>
      </c>
      <c r="S14" s="100">
        <f>'othptdust 36US3'!AY18</f>
        <v>869.75496179023776</v>
      </c>
      <c r="T14" s="100"/>
      <c r="U14" s="100"/>
      <c r="V14" s="100"/>
    </row>
    <row r="15" spans="1:22" x14ac:dyDescent="0.3">
      <c r="A15" s="29" t="s">
        <v>468</v>
      </c>
      <c r="B15" s="27">
        <f>'othar 36US3'!N49</f>
        <v>378983.36733459932</v>
      </c>
      <c r="C15" s="27">
        <f>'othar 36US3'!O49</f>
        <v>117103.16221728284</v>
      </c>
      <c r="D15" s="27"/>
      <c r="E15" s="27">
        <f>'othar 36US3'!Q49</f>
        <v>5623425.3491293229</v>
      </c>
      <c r="F15" s="27">
        <f>'othar 36US3'!W49</f>
        <v>204696.76582549239</v>
      </c>
      <c r="H15" s="27">
        <f>'othar 36US3'!X49</f>
        <v>5064.8038495297033</v>
      </c>
      <c r="I15" s="27">
        <f>'othar 36US3'!AC49</f>
        <v>39814.329823001804</v>
      </c>
      <c r="J15" s="27">
        <f>'othar 36US3'!AD49</f>
        <v>883581.69275123801</v>
      </c>
      <c r="K15" s="27">
        <f>'othar 36US3'!AF49</f>
        <v>1077557.5323330811</v>
      </c>
      <c r="L15" s="27">
        <f>'othar 36US3'!AG49</f>
        <v>114664.78327277926</v>
      </c>
      <c r="M15" s="27">
        <f>'othar 36US3'!AN49</f>
        <v>2610.7156816000834</v>
      </c>
      <c r="N15" s="27">
        <f>'othar 36US3'!AO49</f>
        <v>80727.60072870327</v>
      </c>
      <c r="O15" s="27">
        <f>'othar 36US3'!AP49</f>
        <v>3219.8693454629697</v>
      </c>
      <c r="P15" s="27">
        <f>'othar 36US3'!AU49</f>
        <v>237543.40428213659</v>
      </c>
      <c r="Q15" s="27">
        <f>'othar 36US3'!BE49</f>
        <v>15121.619930921475</v>
      </c>
      <c r="R15" s="27">
        <f>'othar 36US3'!BF49</f>
        <v>9822.9521937110294</v>
      </c>
      <c r="S15" s="27">
        <f>'othar 36US3'!BG49</f>
        <v>241.29651894173628</v>
      </c>
      <c r="T15" s="27">
        <f>'othar 36US3'!BH49</f>
        <v>47008.467277373544</v>
      </c>
      <c r="U15" s="27">
        <f>'othar 36US3'!BI49</f>
        <v>608535.12502839114</v>
      </c>
      <c r="V15" s="27">
        <f>'othar 36US3'!BJ49</f>
        <v>8.3629994100392745E-3</v>
      </c>
    </row>
    <row r="16" spans="1:22" x14ac:dyDescent="0.3">
      <c r="A16" s="29" t="s">
        <v>470</v>
      </c>
      <c r="B16" s="27">
        <f>'onroad_can 36US3'!N49</f>
        <v>781.52971947454273</v>
      </c>
      <c r="C16" s="27">
        <f>'onroad_can 36US3'!O49</f>
        <v>6723.9766636063841</v>
      </c>
      <c r="D16" s="27"/>
      <c r="E16" s="27">
        <f>'onroad_can 36US3'!Q49</f>
        <v>1730052.0775560611</v>
      </c>
      <c r="F16" s="27">
        <f>'onroad_can 36US3'!W49</f>
        <v>3446.6070012245855</v>
      </c>
      <c r="H16" s="27">
        <f>'onroad_can 36US3'!X49</f>
        <v>3403.6801152191715</v>
      </c>
      <c r="I16" s="27">
        <f>'onroad_can 36US3'!AC49</f>
        <v>56.591478186604363</v>
      </c>
      <c r="J16" s="27">
        <f>'onroad_can 36US3'!AD49</f>
        <v>7124.6075014570033</v>
      </c>
      <c r="K16" s="27">
        <f>'onroad_can 36US3'!AF49</f>
        <v>382915.59856984334</v>
      </c>
      <c r="L16" s="27">
        <f>'onroad_can 36US3'!AG49</f>
        <v>39142.545393908091</v>
      </c>
      <c r="M16" s="27">
        <f>'onroad_can 36US3'!AN49</f>
        <v>9.4997966685865123</v>
      </c>
      <c r="N16" s="27">
        <f>'onroad_can 36US3'!AO49</f>
        <v>8248.084247992394</v>
      </c>
      <c r="O16" s="27">
        <f>'onroad_can 36US3'!AP49</f>
        <v>149.81384436832607</v>
      </c>
      <c r="P16" s="27">
        <f>'onroad_can 36US3'!AU49</f>
        <v>11528.671863935499</v>
      </c>
      <c r="Q16" s="27">
        <f>'onroad_can 36US3'!BE49</f>
        <v>118.06871480066732</v>
      </c>
      <c r="R16" s="27">
        <f>'onroad_can 36US3'!BF49</f>
        <v>108.51150087649764</v>
      </c>
      <c r="S16" s="27">
        <f>'onroad_can 36US3'!BG49</f>
        <v>4.4833949305601495</v>
      </c>
      <c r="T16" s="27">
        <f>'onroad_can 36US3'!BH49</f>
        <v>1606.2478759115006</v>
      </c>
      <c r="U16" s="27">
        <f>'onroad_can 36US3'!BI49</f>
        <v>46790.242994580083</v>
      </c>
      <c r="V16" s="27">
        <f>'onroad_can 36US3'!BJ49</f>
        <v>0</v>
      </c>
    </row>
    <row r="17" spans="1:22" x14ac:dyDescent="0.3">
      <c r="A17" s="29" t="s">
        <v>471</v>
      </c>
      <c r="B17" s="27">
        <f>'onroad_mex 36US3'!U36</f>
        <v>1504.9336513493565</v>
      </c>
      <c r="C17" s="27">
        <f>'onroad_mex 36US3'!V36</f>
        <v>13970.513770320331</v>
      </c>
      <c r="D17" s="27"/>
      <c r="E17" s="27">
        <f>'onroad_mex 36US3'!Y36</f>
        <v>6273194.1050842823</v>
      </c>
      <c r="F17" s="27">
        <f>'onroad_mex 36US3'!AE36</f>
        <v>5913.184018160392</v>
      </c>
      <c r="H17" s="27">
        <f>'onroad_mex 36US3'!AF36</f>
        <v>11976.224179317393</v>
      </c>
      <c r="I17" s="27">
        <f>'onroad_mex 36US3'!AK36</f>
        <v>854.54831675711921</v>
      </c>
      <c r="J17" s="27">
        <f>'onroad_mex 36US3'!AL36</f>
        <v>10318.638529675627</v>
      </c>
      <c r="K17" s="27">
        <f>'onroad_mex 36US3'!AN36</f>
        <v>1287666.3071792193</v>
      </c>
      <c r="L17" s="27">
        <f>'onroad_mex 36US3'!AO36</f>
        <v>197385.44140928527</v>
      </c>
      <c r="M17" s="27">
        <f>'onroad_mex 36US3'!AU36</f>
        <v>44.037718835196692</v>
      </c>
      <c r="N17" s="27">
        <f>'onroad_mex 36US3'!AV36</f>
        <v>17380.212742690379</v>
      </c>
      <c r="O17" s="27">
        <f>'onroad_mex 36US3'!AW36</f>
        <v>328.98486331827519</v>
      </c>
      <c r="P17" s="27">
        <f>'onroad_mex 36US3'!BB36</f>
        <v>17386.750308822091</v>
      </c>
      <c r="Q17" s="27">
        <f>'onroad_mex 36US3'!BL36</f>
        <v>192.61887015660497</v>
      </c>
      <c r="R17" s="27">
        <f>'onroad_mex 36US3'!BM36</f>
        <v>26076.8267422879</v>
      </c>
      <c r="S17" s="27">
        <f>'onroad_mex 36US3'!BN36</f>
        <v>9.6706354362450746</v>
      </c>
      <c r="T17" s="27">
        <f>'onroad_mex 36US3'!BO36</f>
        <v>26399.533019798291</v>
      </c>
      <c r="U17" s="27">
        <f>'onroad_mex 36US3'!BV36</f>
        <v>197576.076554114</v>
      </c>
      <c r="V17" s="27">
        <f>'onroad_mex 36US3'!BP36</f>
        <v>0</v>
      </c>
    </row>
    <row r="18" spans="1:22" x14ac:dyDescent="0.3">
      <c r="A18" s="29" t="s">
        <v>472</v>
      </c>
      <c r="B18" s="27">
        <f>'othpt 36US3'!Q49</f>
        <v>11676.735412290716</v>
      </c>
      <c r="C18" s="27">
        <f>'othpt 36US3'!R49</f>
        <v>79297.85669808973</v>
      </c>
      <c r="D18" s="27"/>
      <c r="E18" s="27">
        <f>'othpt 36US3'!T49</f>
        <v>2202330.2134848642</v>
      </c>
      <c r="F18" s="27">
        <f>'othpt 36US3'!Z49</f>
        <v>23041.101767875971</v>
      </c>
      <c r="H18" s="27">
        <f>'othpt 36US3'!AA49</f>
        <v>4287.8389704852852</v>
      </c>
      <c r="I18" s="27">
        <f>'othpt 36US3'!AF49</f>
        <v>239.74061562722994</v>
      </c>
      <c r="J18" s="27">
        <f>'othpt 36US3'!AG49</f>
        <v>557597.83448455681</v>
      </c>
      <c r="K18" s="27">
        <f>'othpt 36US3'!AI49</f>
        <v>1849390.7411738213</v>
      </c>
      <c r="L18" s="27">
        <f>'othpt 36US3'!AJ49</f>
        <v>201200.1173243114</v>
      </c>
      <c r="M18" s="27">
        <f>'othpt 36US3'!AQ49</f>
        <v>2312.2508960964165</v>
      </c>
      <c r="N18" s="27">
        <f>'othpt 36US3'!AR49</f>
        <v>28686.372815430732</v>
      </c>
      <c r="O18" s="27">
        <f>'othpt 36US3'!AS49</f>
        <v>3018.8428620402278</v>
      </c>
      <c r="P18" s="27">
        <f>'othpt 36US3'!AX49</f>
        <v>172885.47028007632</v>
      </c>
      <c r="Q18" s="27">
        <f>'othpt 36US3'!BH49</f>
        <v>15841.755999795027</v>
      </c>
      <c r="R18" s="27">
        <f>'othpt 36US3'!BI49</f>
        <v>29863.265946578933</v>
      </c>
      <c r="S18" s="27">
        <f>'othpt 36US3'!BJ49</f>
        <v>1986.8666987898428</v>
      </c>
      <c r="T18" s="27">
        <f>'othpt 36US3'!BK49</f>
        <v>3416743.0583894309</v>
      </c>
      <c r="U18" s="27">
        <f>'othpt 36US3'!BL49</f>
        <v>367717.36310833314</v>
      </c>
      <c r="V18" s="27">
        <f>'othpt 36US3'!BM49</f>
        <v>27744.106681728033</v>
      </c>
    </row>
    <row r="19" spans="1:22" x14ac:dyDescent="0.3">
      <c r="A19" s="29" t="s">
        <v>233</v>
      </c>
      <c r="B19" s="27">
        <f>ptegu!X61</f>
        <v>6.0223913309660704</v>
      </c>
      <c r="C19" s="27">
        <f>ptegu!Y61</f>
        <v>1721.9334211440571</v>
      </c>
      <c r="D19" s="27">
        <f>ptegu!AB61</f>
        <v>255.11393540472949</v>
      </c>
      <c r="E19" s="27">
        <f>ptegu!AC61</f>
        <v>657735.56122031482</v>
      </c>
      <c r="F19" s="27">
        <f>ptegu!AI61</f>
        <v>8162.2500755932251</v>
      </c>
      <c r="G19" s="27">
        <f>ptegu!AJ61</f>
        <v>11282.21551130749</v>
      </c>
      <c r="H19" s="27">
        <f>ptegu!AK61</f>
        <v>0</v>
      </c>
      <c r="I19" s="27">
        <f>ptegu!AP61</f>
        <v>2.2207335194791789</v>
      </c>
      <c r="J19" s="27">
        <f>ptegu!AQ61</f>
        <v>23864.96501288443</v>
      </c>
      <c r="K19" s="27">
        <f>ptegu!AS61</f>
        <v>1158864.4330794394</v>
      </c>
      <c r="L19" s="27">
        <f>ptegu!AT61</f>
        <v>128762.72490604992</v>
      </c>
      <c r="M19" s="27">
        <f>ptegu!BA61</f>
        <v>998.80897904388974</v>
      </c>
      <c r="N19" s="27">
        <f>ptegu!BB61</f>
        <v>6415.5457635628663</v>
      </c>
      <c r="O19" s="27">
        <f>ptegu!BC61</f>
        <v>3264.247371661429</v>
      </c>
      <c r="P19" s="27">
        <f>ptegu!BH61</f>
        <v>30479.660015512905</v>
      </c>
      <c r="Q19" s="27">
        <f>ptegu!BR61</f>
        <v>9767.2922982445925</v>
      </c>
      <c r="R19" s="27">
        <f>ptegu!BS61</f>
        <v>13772.856925053755</v>
      </c>
      <c r="S19" s="27">
        <f>ptegu!BT61</f>
        <v>443.8886098663645</v>
      </c>
      <c r="T19" s="27">
        <f>ptegu!BU61</f>
        <v>1539274.675850743</v>
      </c>
      <c r="U19" s="27">
        <f>ptegu!BV61</f>
        <v>5127.7204089456327</v>
      </c>
      <c r="V19" s="27">
        <f>ptegu!BW61</f>
        <v>35040.208648518492</v>
      </c>
    </row>
    <row r="20" spans="1:22" x14ac:dyDescent="0.3">
      <c r="A20" s="29" t="s">
        <v>376</v>
      </c>
      <c r="B20" s="27">
        <f>ptfire!V61</f>
        <v>126847.39390552044</v>
      </c>
      <c r="C20" s="27">
        <f>ptfire!W61</f>
        <v>37031.624829471453</v>
      </c>
      <c r="D20" s="27"/>
      <c r="E20" s="27">
        <f>ptfire!Z61</f>
        <v>14611235.804451162</v>
      </c>
      <c r="F20" s="27">
        <f>ptfire!AF61</f>
        <v>211409.10853171829</v>
      </c>
      <c r="G20" s="27"/>
      <c r="H20" s="27">
        <f>ptfire!AH61</f>
        <v>0</v>
      </c>
      <c r="I20" s="27">
        <f>ptfire!AM61</f>
        <v>31129.728747197027</v>
      </c>
      <c r="J20" s="27">
        <f>ptfire!AN61</f>
        <v>254131.21065319559</v>
      </c>
      <c r="K20" s="27">
        <f>ptfire!AP61</f>
        <v>209095.93295930637</v>
      </c>
      <c r="L20" s="27">
        <f>ptfire!AQ61</f>
        <v>23232.883047281728</v>
      </c>
      <c r="M20" s="27">
        <f>ptfire!AX61</f>
        <v>32987.315555937479</v>
      </c>
      <c r="N20" s="27">
        <f>ptfire!AY61</f>
        <v>133117.22160378215</v>
      </c>
      <c r="O20" s="27">
        <f>ptfire!AZ61</f>
        <v>558.61366287883232</v>
      </c>
      <c r="P20" s="27">
        <f>ptfire!BE61</f>
        <v>240516.90239865362</v>
      </c>
      <c r="Q20" s="27">
        <f>ptfire!BO61</f>
        <v>1275.7951903673415</v>
      </c>
      <c r="R20" s="27">
        <f>ptfire!BP61</f>
        <v>11071.725484459908</v>
      </c>
      <c r="S20" s="27">
        <f>ptfire!BQ61</f>
        <v>434.53870362911579</v>
      </c>
      <c r="T20" s="27">
        <f>ptfire!BR61</f>
        <v>115806.13574849241</v>
      </c>
      <c r="U20" s="27">
        <f>ptfire!BS61</f>
        <v>41547.998009783092</v>
      </c>
      <c r="V20" s="27">
        <f>ptfire!BT61</f>
        <v>0</v>
      </c>
    </row>
    <row r="21" spans="1:22" x14ac:dyDescent="0.3">
      <c r="A21" s="29" t="s">
        <v>507</v>
      </c>
      <c r="B21" s="27">
        <f>'ptfire_othna 36US3'!N59</f>
        <v>501000.88935914752</v>
      </c>
      <c r="C21" s="27">
        <f>'ptfire_othna 36US3'!O59</f>
        <v>111879.43288010228</v>
      </c>
      <c r="D21" s="27"/>
      <c r="E21" s="27">
        <f>'ptfire_othna 36US3'!Q59</f>
        <v>16514325.868180076</v>
      </c>
      <c r="F21" s="27">
        <f>'ptfire_othna 36US3'!W59</f>
        <v>504095.18607934372</v>
      </c>
      <c r="G21" s="27"/>
      <c r="H21" s="27">
        <f>'ptfire_othna 36US3'!Y59</f>
        <v>0</v>
      </c>
      <c r="I21" s="27">
        <f>'ptfire_othna 36US3'!AD59</f>
        <v>0</v>
      </c>
      <c r="J21" s="27">
        <f>'ptfire_othna 36US3'!AE59</f>
        <v>271347.14841333218</v>
      </c>
      <c r="K21" s="27">
        <f>'ptfire_othna 36US3'!AG59</f>
        <v>593786.92796636489</v>
      </c>
      <c r="L21" s="27">
        <f>'ptfire_othna 36US3'!AH59</f>
        <v>65976.472377241691</v>
      </c>
      <c r="M21" s="27">
        <f>'ptfire_othna 36US3'!AO59</f>
        <v>71660.855509677465</v>
      </c>
      <c r="N21" s="27">
        <f>'ptfire_othna 36US3'!AP59</f>
        <v>155734.46457963157</v>
      </c>
      <c r="O21" s="27">
        <f>'ptfire_othna 36US3'!AQ59</f>
        <v>679.11194807972879</v>
      </c>
      <c r="P21" s="27">
        <f>'ptfire_othna 36US3'!AV59</f>
        <v>791566.91950561223</v>
      </c>
      <c r="Q21" s="27">
        <f>'ptfire_othna 36US3'!BF59</f>
        <v>2823.2071564005314</v>
      </c>
      <c r="R21" s="27">
        <f>'ptfire_othna 36US3'!BG59</f>
        <v>20845.600189492601</v>
      </c>
      <c r="S21" s="27">
        <f>'ptfire_othna 36US3'!BH59</f>
        <v>80.430900634999347</v>
      </c>
      <c r="T21" s="27">
        <f>'ptfire_othna 36US3'!BI59</f>
        <v>120719.00502402325</v>
      </c>
      <c r="U21" s="27">
        <f>'ptfire_othna 36US3'!BJ59</f>
        <v>126878.04659008153</v>
      </c>
      <c r="V21" s="27">
        <f>'ptfire_othna 36US3'!BK59</f>
        <v>0</v>
      </c>
    </row>
    <row r="22" spans="1:22" x14ac:dyDescent="0.3">
      <c r="A22" s="29" t="s">
        <v>218</v>
      </c>
      <c r="B22" s="27">
        <f>ptnonipm!X61</f>
        <v>7608.145110502338</v>
      </c>
      <c r="C22" s="27">
        <f>ptnonipm!Y61</f>
        <v>24532.376548362743</v>
      </c>
      <c r="D22" s="27">
        <f>ptnonipm!AB61</f>
        <v>3438.9042305533339</v>
      </c>
      <c r="E22" s="27">
        <f>ptnonipm!AC61</f>
        <v>1855394.2257427846</v>
      </c>
      <c r="F22" s="27">
        <f>ptnonipm!AI61</f>
        <v>18329.816625923435</v>
      </c>
      <c r="G22" s="27">
        <f>ptnonipm!AJ61</f>
        <v>19943.050177434085</v>
      </c>
      <c r="H22" s="27">
        <f>ptnonipm!AK61</f>
        <v>1234.5093312276379</v>
      </c>
      <c r="I22" s="27">
        <f>ptnonipm!AP61</f>
        <v>946.81125994396155</v>
      </c>
      <c r="J22" s="27">
        <f>ptnonipm!AQ61</f>
        <v>63725.338077852226</v>
      </c>
      <c r="K22" s="27">
        <f>ptnonipm!AS61</f>
        <v>981145.51239278272</v>
      </c>
      <c r="L22" s="27">
        <f>ptnonipm!AT61</f>
        <v>107781.58319021556</v>
      </c>
      <c r="M22" s="27">
        <f>ptnonipm!BA61</f>
        <v>4550.2650071658754</v>
      </c>
      <c r="N22" s="27">
        <f>ptnonipm!BB61</f>
        <v>16251.878013646427</v>
      </c>
      <c r="O22" s="27">
        <f>ptnonipm!BC61</f>
        <v>4055.5344302658445</v>
      </c>
      <c r="P22" s="27">
        <f>ptnonipm!BH61</f>
        <v>143528.75348698394</v>
      </c>
      <c r="Q22" s="27">
        <f>ptnonipm!BR61</f>
        <v>12038.555032173041</v>
      </c>
      <c r="R22" s="27">
        <f>ptnonipm!BS61</f>
        <v>32260.479493567924</v>
      </c>
      <c r="S22" s="27">
        <f>ptnonipm!BT61</f>
        <v>1429.9630492100994</v>
      </c>
      <c r="T22" s="27">
        <f>ptnonipm!BU61</f>
        <v>677079.05900527211</v>
      </c>
      <c r="U22" s="27">
        <f>ptnonipm!BV61</f>
        <v>189081.72363323887</v>
      </c>
      <c r="V22" s="27">
        <f>ptnonipm!BW61</f>
        <v>3497.7793802978454</v>
      </c>
    </row>
    <row r="23" spans="1:22" x14ac:dyDescent="0.3">
      <c r="A23" s="29" t="s">
        <v>230</v>
      </c>
      <c r="B23" s="27">
        <f>pt_oilgas!X61</f>
        <v>82.451788593381053</v>
      </c>
      <c r="C23" s="27">
        <f>pt_oilgas!Y61</f>
        <v>1998.2610327910079</v>
      </c>
      <c r="D23" s="27">
        <f>pt_oilgas!AB61</f>
        <v>3.4089055514479631</v>
      </c>
      <c r="E23" s="27">
        <f>pt_oilgas!AC61</f>
        <v>218566.51821213705</v>
      </c>
      <c r="F23" s="27">
        <f>pt_oilgas!AI61</f>
        <v>7221.9210184727417</v>
      </c>
      <c r="G23" s="27">
        <f>pt_oilgas!AJ61</f>
        <v>5.2143955659687915</v>
      </c>
      <c r="H23" s="27">
        <f>pt_oilgas!AK61</f>
        <v>0</v>
      </c>
      <c r="I23" s="27">
        <f>pt_oilgas!AP61</f>
        <v>2.1032351895091717</v>
      </c>
      <c r="J23" s="27">
        <f>pt_oilgas!AQ61</f>
        <v>4364.2912395111662</v>
      </c>
      <c r="K23" s="27">
        <f>pt_oilgas!AS61</f>
        <v>350260.97676716623</v>
      </c>
      <c r="L23" s="27">
        <f>pt_oilgas!AT61</f>
        <v>38918.095205894584</v>
      </c>
      <c r="M23" s="27">
        <f>pt_oilgas!BA61</f>
        <v>284.44958406744075</v>
      </c>
      <c r="N23" s="27">
        <f>pt_oilgas!BB61</f>
        <v>944.02004308876155</v>
      </c>
      <c r="O23" s="27">
        <f>pt_oilgas!BC61</f>
        <v>163.27980515059451</v>
      </c>
      <c r="P23" s="27">
        <f>pt_oilgas!BH61</f>
        <v>502.28736919738731</v>
      </c>
      <c r="Q23" s="27">
        <f>pt_oilgas!BR61</f>
        <v>268.65797087584133</v>
      </c>
      <c r="R23" s="27">
        <f>pt_oilgas!BS61</f>
        <v>1059.6356725888929</v>
      </c>
      <c r="S23" s="27">
        <f>pt_oilgas!BT61</f>
        <v>78.765296383724788</v>
      </c>
      <c r="T23" s="27">
        <f>pt_oilgas!BU61</f>
        <v>33818.417330387398</v>
      </c>
      <c r="U23" s="27">
        <f>pt_oilgas!BV61</f>
        <v>60828.8447126338</v>
      </c>
      <c r="V23" s="27">
        <f>pt_oilgas!BW61</f>
        <v>0.20696880485898017</v>
      </c>
    </row>
    <row r="24" spans="1:22" x14ac:dyDescent="0.3">
      <c r="A24" s="29" t="s">
        <v>390</v>
      </c>
      <c r="B24" s="27">
        <f>rail!U60</f>
        <v>622.69563237259365</v>
      </c>
      <c r="C24" s="27">
        <f>rail!V60</f>
        <v>60.234641647747722</v>
      </c>
      <c r="D24" s="27"/>
      <c r="E24" s="27">
        <f>rail!Y60</f>
        <v>103161.0857917489</v>
      </c>
      <c r="F24" s="27">
        <f>rail!AE60</f>
        <v>1008.589448243205</v>
      </c>
      <c r="G24" s="27"/>
      <c r="H24" s="27">
        <f>rail!AF60</f>
        <v>4469.8568609628655</v>
      </c>
      <c r="I24" s="27">
        <f>rail!AK60</f>
        <v>42.303640022866901</v>
      </c>
      <c r="J24" s="27">
        <f>rail!AL60</f>
        <v>322.76541294979978</v>
      </c>
      <c r="K24" s="27">
        <f>rail!AN60</f>
        <v>502858.87725217448</v>
      </c>
      <c r="L24" s="27">
        <f>rail!AO60</f>
        <v>51403.370274565277</v>
      </c>
      <c r="M24" s="27">
        <f>rail!AV60</f>
        <v>3.3124403451922269</v>
      </c>
      <c r="N24" s="27">
        <f>rail!AW60</f>
        <v>12461.236125666015</v>
      </c>
      <c r="O24" s="27">
        <f>rail!AX60</f>
        <v>4.2334603298689704</v>
      </c>
      <c r="P24" s="27">
        <f>rail!BC60</f>
        <v>499.27586366227933</v>
      </c>
      <c r="Q24" s="27">
        <f>rail!BM60</f>
        <v>0</v>
      </c>
      <c r="R24" s="27">
        <f>rail!BN60</f>
        <v>47.666822487492375</v>
      </c>
      <c r="S24" s="27">
        <f>rail!BO60</f>
        <v>6.4632985026288933E-2</v>
      </c>
      <c r="T24" s="27">
        <f>rail!BP60</f>
        <v>363.78995393490322</v>
      </c>
      <c r="U24" s="27">
        <f>rail!BQ60</f>
        <v>5332.7631960651261</v>
      </c>
      <c r="V24" s="27">
        <f>rail!BR60</f>
        <v>0</v>
      </c>
    </row>
    <row r="25" spans="1:22" x14ac:dyDescent="0.3">
      <c r="A25" s="29" t="s">
        <v>219</v>
      </c>
      <c r="B25" s="27">
        <f>rwc!V61</f>
        <v>61412.149184632515</v>
      </c>
      <c r="C25" s="27">
        <f>rwc!W61</f>
        <v>16861.306890990123</v>
      </c>
      <c r="D25" s="27">
        <f>rwc!Z61</f>
        <v>61.577042283019097</v>
      </c>
      <c r="E25" s="27">
        <f>rwc!AA61</f>
        <v>2132403.8876339085</v>
      </c>
      <c r="F25" s="27">
        <f>rwc!AG61</f>
        <v>16172.951578137579</v>
      </c>
      <c r="H25" s="27">
        <f>rwc!AH61</f>
        <v>0</v>
      </c>
      <c r="I25" s="27">
        <f>rwc!AM61</f>
        <v>2049.2428560588087</v>
      </c>
      <c r="J25" s="27">
        <f>rwc!AN61</f>
        <v>15553.73412826202</v>
      </c>
      <c r="K25" s="27">
        <f>rwc!AP61</f>
        <v>28342.620437972015</v>
      </c>
      <c r="L25" s="27">
        <f>rwc!AQ61</f>
        <v>3149.1804331291664</v>
      </c>
      <c r="M25" s="27">
        <f>rwc!AX61</f>
        <v>945.80629738071582</v>
      </c>
      <c r="N25" s="27">
        <f>rwc!AY61</f>
        <v>17799.658982326266</v>
      </c>
      <c r="O25" s="27">
        <f>rwc!AZ61</f>
        <v>28.70913058308615</v>
      </c>
      <c r="P25" s="27">
        <f>rwc!BE61</f>
        <v>527.72629628598304</v>
      </c>
      <c r="Q25" s="27">
        <f>rwc!BO61</f>
        <v>108.45670859506531</v>
      </c>
      <c r="R25" s="27">
        <f>rwc!BP61</f>
        <v>1307.8603220093789</v>
      </c>
      <c r="S25" s="27">
        <f>rwc!BQ61</f>
        <v>0</v>
      </c>
      <c r="T25" s="27">
        <f>rwc!BR61</f>
        <v>7738.9264520111201</v>
      </c>
      <c r="U25" s="27">
        <f>rwc!BS61</f>
        <v>1756.9356078377134</v>
      </c>
      <c r="V25" s="27">
        <f>rwc!BT61</f>
        <v>0</v>
      </c>
    </row>
    <row r="26" spans="1:22" x14ac:dyDescent="0.3">
      <c r="A26" s="27" t="s">
        <v>473</v>
      </c>
      <c r="B26" s="27"/>
      <c r="C26" s="27"/>
      <c r="D26" s="33">
        <v>188748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</row>
    <row r="27" spans="1:22" x14ac:dyDescent="0.3">
      <c r="A27" s="34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4"/>
      <c r="U27" s="34"/>
      <c r="V27" s="34"/>
    </row>
    <row r="28" spans="1:22" x14ac:dyDescent="0.3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</row>
    <row r="29" spans="1:22" x14ac:dyDescent="0.3">
      <c r="A29" s="35" t="s">
        <v>222</v>
      </c>
      <c r="B29" s="27">
        <f>SUM(B3:B26)</f>
        <v>1579495.3096269516</v>
      </c>
      <c r="C29" s="27">
        <f t="shared" ref="C29:V29" si="0">SUM(C3:C26)</f>
        <v>529542.6613359059</v>
      </c>
      <c r="D29" s="27">
        <f t="shared" si="0"/>
        <v>192954.63235143965</v>
      </c>
      <c r="E29" s="27">
        <f t="shared" si="0"/>
        <v>100181865.94969898</v>
      </c>
      <c r="F29" s="27">
        <f t="shared" si="0"/>
        <v>2951700.9061910026</v>
      </c>
      <c r="G29" s="27">
        <f t="shared" si="0"/>
        <v>33731.769249383418</v>
      </c>
      <c r="H29" s="27">
        <f t="shared" si="0"/>
        <v>88627.438531602675</v>
      </c>
      <c r="I29" s="27">
        <f t="shared" si="0"/>
        <v>86428.847324273229</v>
      </c>
      <c r="J29" s="27">
        <f t="shared" si="0"/>
        <v>5233941.113646172</v>
      </c>
      <c r="K29" s="27">
        <f t="shared" si="0"/>
        <v>18729926.356949415</v>
      </c>
      <c r="L29" s="27">
        <f t="shared" si="0"/>
        <v>1850203.014206446</v>
      </c>
      <c r="M29" s="27">
        <f t="shared" si="0"/>
        <v>143415.10792781171</v>
      </c>
      <c r="N29" s="27">
        <f t="shared" si="0"/>
        <v>644604.47431145399</v>
      </c>
      <c r="O29" s="27">
        <f t="shared" si="0"/>
        <v>83492.785684600545</v>
      </c>
      <c r="P29" s="27">
        <f t="shared" si="0"/>
        <v>10005224.736323856</v>
      </c>
      <c r="Q29" s="27">
        <f t="shared" si="0"/>
        <v>331577.69533052313</v>
      </c>
      <c r="R29" s="27">
        <f t="shared" si="0"/>
        <v>195999.19342398643</v>
      </c>
      <c r="S29" s="27">
        <f t="shared" si="0"/>
        <v>10597.912690440196</v>
      </c>
      <c r="T29" s="27">
        <f t="shared" si="0"/>
        <v>6881713.486570308</v>
      </c>
      <c r="U29" s="27">
        <f t="shared" si="0"/>
        <v>4785858.9183722092</v>
      </c>
      <c r="V29" s="27">
        <f t="shared" si="0"/>
        <v>68323.553054421194</v>
      </c>
    </row>
    <row r="30" spans="1:22" x14ac:dyDescent="0.3">
      <c r="A30" s="35" t="s">
        <v>314</v>
      </c>
      <c r="B30" s="27">
        <f>SUM(B3:B25)-B6-B15-B16-B18</f>
        <v>736619.11853627104</v>
      </c>
      <c r="C30" s="27">
        <f t="shared" ref="C30:V30" si="1">SUM(C3:C25)-C6-C15-C16-C18</f>
        <v>326417.66575692699</v>
      </c>
      <c r="D30" s="27">
        <f t="shared" si="1"/>
        <v>4206.6323514396363</v>
      </c>
      <c r="E30" s="27">
        <f t="shared" si="1"/>
        <v>77543529.342316985</v>
      </c>
      <c r="F30" s="27">
        <f t="shared" si="1"/>
        <v>857317.21748903417</v>
      </c>
      <c r="G30" s="27">
        <f>SUM(G3:G25)-G6-G15-H16-G18</f>
        <v>30328.089134164245</v>
      </c>
      <c r="H30" s="27">
        <f t="shared" ref="H30:M30" si="2">SUM(H3:H25)-H6-H15-I16-H18</f>
        <v>79218.204233401077</v>
      </c>
      <c r="I30" s="27">
        <f t="shared" si="2"/>
        <v>39250.169384187197</v>
      </c>
      <c r="J30" s="27">
        <f t="shared" si="2"/>
        <v>3409845.9878405337</v>
      </c>
      <c r="K30" s="27">
        <f t="shared" si="2"/>
        <v>13130692.054591535</v>
      </c>
      <c r="L30" s="27">
        <f t="shared" si="2"/>
        <v>1534328.6138126869</v>
      </c>
      <c r="M30" s="27">
        <f t="shared" si="2"/>
        <v>130244.0571021228</v>
      </c>
      <c r="N30" s="27">
        <f t="shared" si="1"/>
        <v>526942.41651932755</v>
      </c>
      <c r="O30" s="27">
        <f t="shared" si="1"/>
        <v>77104.259632729023</v>
      </c>
      <c r="P30" s="27">
        <f t="shared" si="1"/>
        <v>9583267.1898977086</v>
      </c>
      <c r="Q30" s="27">
        <f t="shared" si="1"/>
        <v>300496.25068500597</v>
      </c>
      <c r="R30" s="27">
        <f t="shared" si="1"/>
        <v>156204.46378281998</v>
      </c>
      <c r="S30" s="27">
        <f t="shared" si="1"/>
        <v>8365.2660777780584</v>
      </c>
      <c r="T30" s="27">
        <f t="shared" si="1"/>
        <v>3416355.7130275927</v>
      </c>
      <c r="U30" s="27">
        <f t="shared" ref="U30" si="3">SUM(U3:U25)-U6-U15-U16-U18</f>
        <v>3762816.1872409047</v>
      </c>
      <c r="V30" s="27">
        <f t="shared" si="1"/>
        <v>40579.438009693753</v>
      </c>
    </row>
    <row r="31" spans="1:22" x14ac:dyDescent="0.3">
      <c r="A31" s="32" t="s">
        <v>223</v>
      </c>
      <c r="B31" s="27">
        <v>933612</v>
      </c>
      <c r="C31" s="27">
        <v>287397</v>
      </c>
      <c r="D31" s="27">
        <v>189671</v>
      </c>
      <c r="E31" s="27">
        <v>64303257</v>
      </c>
      <c r="F31" s="27">
        <v>2187183</v>
      </c>
      <c r="G31" s="27">
        <v>4075</v>
      </c>
      <c r="H31" s="27">
        <v>71458</v>
      </c>
      <c r="I31" s="27">
        <v>54655</v>
      </c>
      <c r="J31" s="27">
        <v>4019362</v>
      </c>
      <c r="K31" s="27">
        <v>12385927</v>
      </c>
      <c r="L31" s="27">
        <v>1162782</v>
      </c>
      <c r="M31" s="27">
        <v>28770</v>
      </c>
      <c r="N31" s="27">
        <v>303787</v>
      </c>
      <c r="O31" s="27">
        <v>72543</v>
      </c>
      <c r="P31" s="27">
        <v>8670142</v>
      </c>
      <c r="Q31" s="27">
        <v>292594</v>
      </c>
      <c r="R31" s="27">
        <v>80325</v>
      </c>
      <c r="S31" s="27">
        <v>6982</v>
      </c>
      <c r="T31" s="27">
        <v>341655</v>
      </c>
      <c r="U31" s="27">
        <v>4135758</v>
      </c>
      <c r="V31" s="27">
        <v>2094</v>
      </c>
    </row>
    <row r="32" spans="1:22" x14ac:dyDescent="0.3">
      <c r="A32" s="32" t="s">
        <v>419</v>
      </c>
      <c r="B32" s="27">
        <f>B8</f>
        <v>0</v>
      </c>
      <c r="C32" s="27">
        <f t="shared" ref="C32:V32" si="4">C8</f>
        <v>0.6148850126754043</v>
      </c>
      <c r="D32" s="27">
        <f t="shared" si="4"/>
        <v>0</v>
      </c>
      <c r="E32" s="27">
        <f t="shared" si="4"/>
        <v>143654.91416801006</v>
      </c>
      <c r="F32" s="27">
        <f t="shared" si="4"/>
        <v>97.970642914191245</v>
      </c>
      <c r="G32" s="27">
        <f t="shared" si="4"/>
        <v>0</v>
      </c>
      <c r="H32" s="27">
        <f t="shared" si="4"/>
        <v>12885.011200778357</v>
      </c>
      <c r="I32" s="27">
        <f t="shared" si="4"/>
        <v>0.33968231979099239</v>
      </c>
      <c r="J32" s="27">
        <f t="shared" si="4"/>
        <v>95.77761099750191</v>
      </c>
      <c r="K32" s="27">
        <f t="shared" si="4"/>
        <v>1450292.1806967142</v>
      </c>
      <c r="L32" s="27">
        <f t="shared" si="4"/>
        <v>147958.63280984428</v>
      </c>
      <c r="M32" s="27">
        <f t="shared" si="4"/>
        <v>0</v>
      </c>
      <c r="N32" s="27">
        <f t="shared" si="4"/>
        <v>6269.9098134011783</v>
      </c>
      <c r="O32" s="27">
        <f t="shared" si="4"/>
        <v>68.768323465650937</v>
      </c>
      <c r="P32" s="27">
        <f t="shared" si="4"/>
        <v>7905.3998075988029</v>
      </c>
      <c r="Q32" s="27">
        <f t="shared" si="4"/>
        <v>300.6039069994373</v>
      </c>
      <c r="R32" s="27">
        <f t="shared" si="4"/>
        <v>10689.015476240138</v>
      </c>
      <c r="S32" s="27">
        <f t="shared" si="4"/>
        <v>12.536313937583383</v>
      </c>
      <c r="T32" s="27">
        <f t="shared" si="4"/>
        <v>672980.49555466266</v>
      </c>
      <c r="U32" s="27">
        <f t="shared" si="4"/>
        <v>16348.266533048523</v>
      </c>
      <c r="V32" s="27">
        <f t="shared" si="4"/>
        <v>0</v>
      </c>
    </row>
    <row r="33" spans="1:22" s="99" customFormat="1" x14ac:dyDescent="0.3">
      <c r="A33" s="32" t="s">
        <v>506</v>
      </c>
      <c r="B33" s="100">
        <f>B5</f>
        <v>4305.7039234111198</v>
      </c>
      <c r="C33" s="100">
        <f t="shared" ref="C33:V33" si="5">C5</f>
        <v>314.04419527915559</v>
      </c>
      <c r="D33" s="100">
        <f t="shared" si="5"/>
        <v>0</v>
      </c>
      <c r="E33" s="100">
        <f t="shared" si="5"/>
        <v>278720.70556548092</v>
      </c>
      <c r="F33" s="100">
        <f t="shared" si="5"/>
        <v>1487.9341200097454</v>
      </c>
      <c r="G33" s="100">
        <f t="shared" si="5"/>
        <v>0</v>
      </c>
      <c r="H33" s="100">
        <f t="shared" si="5"/>
        <v>0</v>
      </c>
      <c r="I33" s="100">
        <f t="shared" si="5"/>
        <v>0</v>
      </c>
      <c r="J33" s="100">
        <f t="shared" si="5"/>
        <v>54453.504141121368</v>
      </c>
      <c r="K33" s="100">
        <f t="shared" si="5"/>
        <v>9742.2187697450918</v>
      </c>
      <c r="L33" s="100">
        <f t="shared" si="5"/>
        <v>1082.4688404467315</v>
      </c>
      <c r="M33" s="100">
        <f t="shared" si="5"/>
        <v>2591.1854659667174</v>
      </c>
      <c r="N33" s="100">
        <f t="shared" si="5"/>
        <v>3121.046723412725</v>
      </c>
      <c r="O33" s="100">
        <f t="shared" si="5"/>
        <v>2.8639041129611895</v>
      </c>
      <c r="P33" s="100">
        <f t="shared" si="5"/>
        <v>12485.159104414386</v>
      </c>
      <c r="Q33" s="100">
        <f t="shared" si="5"/>
        <v>4.2949367683168189</v>
      </c>
      <c r="R33" s="100">
        <f t="shared" si="5"/>
        <v>472.43069902370456</v>
      </c>
      <c r="S33" s="100">
        <f t="shared" si="5"/>
        <v>0.28739994755388348</v>
      </c>
      <c r="T33" s="100">
        <f t="shared" si="5"/>
        <v>3908.9486425132268</v>
      </c>
      <c r="U33" s="100">
        <f t="shared" si="5"/>
        <v>952.37647738982218</v>
      </c>
      <c r="V33" s="100">
        <f t="shared" si="5"/>
        <v>0</v>
      </c>
    </row>
    <row r="34" spans="1:22" x14ac:dyDescent="0.3">
      <c r="A34" s="33" t="s">
        <v>414</v>
      </c>
      <c r="B34" s="27">
        <f>B19</f>
        <v>6.0223913309660704</v>
      </c>
      <c r="C34" s="27">
        <f t="shared" ref="C34:V34" si="6">C19</f>
        <v>1721.9334211440571</v>
      </c>
      <c r="D34" s="27">
        <f t="shared" si="6"/>
        <v>255.11393540472949</v>
      </c>
      <c r="E34" s="27">
        <f t="shared" si="6"/>
        <v>657735.56122031482</v>
      </c>
      <c r="F34" s="27">
        <f t="shared" si="6"/>
        <v>8162.2500755932251</v>
      </c>
      <c r="G34" s="27">
        <f t="shared" si="6"/>
        <v>11282.21551130749</v>
      </c>
      <c r="H34" s="27">
        <f t="shared" si="6"/>
        <v>0</v>
      </c>
      <c r="I34" s="27">
        <f t="shared" si="6"/>
        <v>2.2207335194791789</v>
      </c>
      <c r="J34" s="27">
        <f t="shared" si="6"/>
        <v>23864.96501288443</v>
      </c>
      <c r="K34" s="27">
        <f t="shared" si="6"/>
        <v>1158864.4330794394</v>
      </c>
      <c r="L34" s="27">
        <f t="shared" si="6"/>
        <v>128762.72490604992</v>
      </c>
      <c r="M34" s="27">
        <f t="shared" si="6"/>
        <v>998.80897904388974</v>
      </c>
      <c r="N34" s="27">
        <f t="shared" si="6"/>
        <v>6415.5457635628663</v>
      </c>
      <c r="O34" s="27">
        <f t="shared" si="6"/>
        <v>3264.247371661429</v>
      </c>
      <c r="P34" s="27">
        <f t="shared" si="6"/>
        <v>30479.660015512905</v>
      </c>
      <c r="Q34" s="27">
        <f t="shared" si="6"/>
        <v>9767.2922982445925</v>
      </c>
      <c r="R34" s="27">
        <f t="shared" si="6"/>
        <v>13772.856925053755</v>
      </c>
      <c r="S34" s="27">
        <f t="shared" si="6"/>
        <v>443.8886098663645</v>
      </c>
      <c r="T34" s="27">
        <f t="shared" si="6"/>
        <v>1539274.675850743</v>
      </c>
      <c r="U34" s="27">
        <f t="shared" si="6"/>
        <v>5127.7204089456327</v>
      </c>
      <c r="V34" s="27">
        <f t="shared" si="6"/>
        <v>35040.208648518492</v>
      </c>
    </row>
    <row r="35" spans="1:22" x14ac:dyDescent="0.3">
      <c r="A35" s="96" t="s">
        <v>410</v>
      </c>
      <c r="B35" s="27">
        <v>1990.1779609451214</v>
      </c>
      <c r="C35" s="27">
        <v>10884.601237233861</v>
      </c>
      <c r="D35" s="27">
        <v>3084.9666399907405</v>
      </c>
      <c r="E35" s="27">
        <v>1278214.9616671351</v>
      </c>
      <c r="F35" s="27">
        <v>9956.5605011105781</v>
      </c>
      <c r="G35" s="27">
        <v>18328.566609897651</v>
      </c>
      <c r="H35" s="27">
        <v>0.35229463450123183</v>
      </c>
      <c r="I35" s="27">
        <v>402.04580253311065</v>
      </c>
      <c r="J35" s="27">
        <v>48634.952077029491</v>
      </c>
      <c r="K35" s="27">
        <v>753512.43682380114</v>
      </c>
      <c r="L35" s="27">
        <v>83723.260415461016</v>
      </c>
      <c r="M35" s="27">
        <v>3830.2507206358132</v>
      </c>
      <c r="N35" s="27">
        <v>6633.1586170406254</v>
      </c>
      <c r="O35" s="27">
        <v>3211.1300341165252</v>
      </c>
      <c r="P35" s="27">
        <v>80428.832046385243</v>
      </c>
      <c r="Q35" s="27">
        <v>8741.753887024146</v>
      </c>
      <c r="R35" s="27">
        <v>27963.921361133616</v>
      </c>
      <c r="S35" s="27">
        <v>601.20030644245662</v>
      </c>
      <c r="T35" s="27">
        <v>637729.83900747914</v>
      </c>
      <c r="U35" s="27">
        <v>73511.747936308471</v>
      </c>
      <c r="V35" s="27">
        <v>3436.6884593550376</v>
      </c>
    </row>
    <row r="36" spans="1:22" x14ac:dyDescent="0.3">
      <c r="A36" s="32" t="s">
        <v>411</v>
      </c>
      <c r="B36" s="27">
        <v>64.5115517783032</v>
      </c>
      <c r="C36" s="27">
        <v>1018.3107445140738</v>
      </c>
      <c r="D36" s="27">
        <v>3.3866166082992994</v>
      </c>
      <c r="E36" s="27">
        <v>191372.20743288303</v>
      </c>
      <c r="F36" s="27">
        <v>6241.7513340718815</v>
      </c>
      <c r="G36" s="27">
        <v>4.8564662929832387</v>
      </c>
      <c r="H36" s="27">
        <v>0</v>
      </c>
      <c r="I36" s="27">
        <v>0.78119219335802514</v>
      </c>
      <c r="J36" s="27">
        <v>4324.6526342477</v>
      </c>
      <c r="K36" s="27">
        <v>317115.46156517137</v>
      </c>
      <c r="L36" s="27">
        <v>35235.05635564962</v>
      </c>
      <c r="M36" s="27">
        <v>254.30424885773024</v>
      </c>
      <c r="N36" s="27">
        <v>848.40776688327082</v>
      </c>
      <c r="O36" s="27">
        <v>145.85734993413692</v>
      </c>
      <c r="P36" s="27">
        <v>371.28435765582543</v>
      </c>
      <c r="Q36" s="27">
        <v>237.02387054459675</v>
      </c>
      <c r="R36" s="27">
        <v>926.27424395244634</v>
      </c>
      <c r="S36" s="27">
        <v>56.760881187409403</v>
      </c>
      <c r="T36" s="27">
        <v>31138.003384094754</v>
      </c>
      <c r="U36" s="27">
        <v>18156.564983548007</v>
      </c>
      <c r="V36" s="27">
        <v>0.20637043381449208</v>
      </c>
    </row>
    <row r="37" spans="1:22" x14ac:dyDescent="0.3">
      <c r="A37" s="32" t="s">
        <v>413</v>
      </c>
      <c r="B37" s="27">
        <f>B18</f>
        <v>11676.735412290716</v>
      </c>
      <c r="C37" s="27">
        <f t="shared" ref="C37:V37" si="7">C18</f>
        <v>79297.85669808973</v>
      </c>
      <c r="D37" s="27">
        <f t="shared" si="7"/>
        <v>0</v>
      </c>
      <c r="E37" s="27">
        <f t="shared" si="7"/>
        <v>2202330.2134848642</v>
      </c>
      <c r="F37" s="27">
        <f t="shared" si="7"/>
        <v>23041.101767875971</v>
      </c>
      <c r="G37" s="27">
        <f t="shared" si="7"/>
        <v>0</v>
      </c>
      <c r="H37" s="27">
        <f t="shared" si="7"/>
        <v>4287.8389704852852</v>
      </c>
      <c r="I37" s="27">
        <f t="shared" si="7"/>
        <v>239.74061562722994</v>
      </c>
      <c r="J37" s="27">
        <f t="shared" si="7"/>
        <v>557597.83448455681</v>
      </c>
      <c r="K37" s="27">
        <f t="shared" si="7"/>
        <v>1849390.7411738213</v>
      </c>
      <c r="L37" s="27">
        <f t="shared" si="7"/>
        <v>201200.1173243114</v>
      </c>
      <c r="M37" s="27">
        <f t="shared" si="7"/>
        <v>2312.2508960964165</v>
      </c>
      <c r="N37" s="27">
        <f t="shared" si="7"/>
        <v>28686.372815430732</v>
      </c>
      <c r="O37" s="27">
        <f t="shared" si="7"/>
        <v>3018.8428620402278</v>
      </c>
      <c r="P37" s="27">
        <f t="shared" si="7"/>
        <v>172885.47028007632</v>
      </c>
      <c r="Q37" s="27">
        <f t="shared" si="7"/>
        <v>15841.755999795027</v>
      </c>
      <c r="R37" s="27">
        <f t="shared" si="7"/>
        <v>29863.265946578933</v>
      </c>
      <c r="S37" s="27">
        <f t="shared" si="7"/>
        <v>1986.8666987898428</v>
      </c>
      <c r="T37" s="27">
        <f t="shared" si="7"/>
        <v>3416743.0583894309</v>
      </c>
      <c r="U37" s="27">
        <f t="shared" si="7"/>
        <v>367717.36310833314</v>
      </c>
      <c r="V37" s="27">
        <f t="shared" si="7"/>
        <v>27744.106681728033</v>
      </c>
    </row>
    <row r="38" spans="1:22" x14ac:dyDescent="0.3">
      <c r="A38" s="27" t="s">
        <v>508</v>
      </c>
      <c r="B38" s="27">
        <f>B20+B21</f>
        <v>627848.28326466796</v>
      </c>
      <c r="C38" s="27">
        <f t="shared" ref="C38:V38" si="8">C20+C21</f>
        <v>148911.05770957374</v>
      </c>
      <c r="D38" s="27">
        <f t="shared" si="8"/>
        <v>0</v>
      </c>
      <c r="E38" s="27">
        <f t="shared" si="8"/>
        <v>31125561.672631238</v>
      </c>
      <c r="F38" s="27">
        <f t="shared" si="8"/>
        <v>715504.29461106204</v>
      </c>
      <c r="G38" s="27">
        <f t="shared" si="8"/>
        <v>0</v>
      </c>
      <c r="H38" s="27">
        <f t="shared" si="8"/>
        <v>0</v>
      </c>
      <c r="I38" s="27">
        <f t="shared" si="8"/>
        <v>31129.728747197027</v>
      </c>
      <c r="J38" s="27">
        <f t="shared" si="8"/>
        <v>525478.3590665278</v>
      </c>
      <c r="K38" s="27">
        <f t="shared" si="8"/>
        <v>802882.8609256713</v>
      </c>
      <c r="L38" s="27">
        <f t="shared" si="8"/>
        <v>89209.355424523412</v>
      </c>
      <c r="M38" s="27">
        <f>M20+M21</f>
        <v>104648.17106561494</v>
      </c>
      <c r="N38" s="27">
        <f t="shared" si="8"/>
        <v>288851.68618341372</v>
      </c>
      <c r="O38" s="27">
        <f t="shared" si="8"/>
        <v>1237.725610958561</v>
      </c>
      <c r="P38" s="27">
        <f t="shared" si="8"/>
        <v>1032083.8219042658</v>
      </c>
      <c r="Q38" s="27">
        <f t="shared" si="8"/>
        <v>4099.002346767873</v>
      </c>
      <c r="R38" s="27">
        <f t="shared" si="8"/>
        <v>31917.32567395251</v>
      </c>
      <c r="S38" s="27">
        <f t="shared" si="8"/>
        <v>514.96960426411511</v>
      </c>
      <c r="T38" s="27">
        <f t="shared" si="8"/>
        <v>236525.14077251568</v>
      </c>
      <c r="U38" s="27">
        <f t="shared" si="8"/>
        <v>168426.04459986463</v>
      </c>
      <c r="V38" s="27">
        <f t="shared" si="8"/>
        <v>0</v>
      </c>
    </row>
    <row r="39" spans="1:22" x14ac:dyDescent="0.3">
      <c r="A39" s="35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</row>
    <row r="40" spans="1:22" x14ac:dyDescent="0.3">
      <c r="A40" s="35" t="s">
        <v>224</v>
      </c>
      <c r="B40" s="27">
        <f>+B31+B34+B35+B36+B37+B38+B32+B33</f>
        <v>1579503.4345044242</v>
      </c>
      <c r="C40" s="100">
        <f t="shared" ref="C40:V40" si="9">+C31+C34+C35+C36+C37+C38+C32+C33</f>
        <v>529545.41889084713</v>
      </c>
      <c r="D40" s="100">
        <f t="shared" si="9"/>
        <v>193014.46719200377</v>
      </c>
      <c r="E40" s="100">
        <f t="shared" si="9"/>
        <v>100180847.23616993</v>
      </c>
      <c r="F40" s="100">
        <f t="shared" si="9"/>
        <v>2951674.8630526378</v>
      </c>
      <c r="G40" s="100">
        <f t="shared" si="9"/>
        <v>33690.638587498128</v>
      </c>
      <c r="H40" s="100">
        <f t="shared" si="9"/>
        <v>88631.202465898154</v>
      </c>
      <c r="I40" s="100">
        <f t="shared" si="9"/>
        <v>86429.856773389998</v>
      </c>
      <c r="J40" s="100">
        <f t="shared" si="9"/>
        <v>5233812.045027364</v>
      </c>
      <c r="K40" s="100">
        <f t="shared" si="9"/>
        <v>18727727.333034363</v>
      </c>
      <c r="L40" s="100">
        <f t="shared" si="9"/>
        <v>1849953.6160762864</v>
      </c>
      <c r="M40" s="100">
        <f t="shared" si="9"/>
        <v>143404.97137621552</v>
      </c>
      <c r="N40" s="100">
        <f t="shared" si="9"/>
        <v>644613.12768314499</v>
      </c>
      <c r="O40" s="100">
        <f t="shared" si="9"/>
        <v>83492.435456289502</v>
      </c>
      <c r="P40" s="100">
        <f t="shared" si="9"/>
        <v>10006781.627515908</v>
      </c>
      <c r="Q40" s="100">
        <f t="shared" si="9"/>
        <v>331585.72724614403</v>
      </c>
      <c r="R40" s="100">
        <f t="shared" si="9"/>
        <v>195930.0903259351</v>
      </c>
      <c r="S40" s="100">
        <f t="shared" si="9"/>
        <v>10598.509814435327</v>
      </c>
      <c r="T40" s="100">
        <f t="shared" si="9"/>
        <v>6879955.1616014382</v>
      </c>
      <c r="U40" s="100">
        <f t="shared" si="9"/>
        <v>4785998.0840474386</v>
      </c>
      <c r="V40" s="100">
        <f t="shared" si="9"/>
        <v>68315.210160035378</v>
      </c>
    </row>
    <row r="41" spans="1:22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</row>
    <row r="42" spans="1:22" x14ac:dyDescent="0.3">
      <c r="A42" s="27" t="s">
        <v>225</v>
      </c>
      <c r="B42" s="31">
        <f t="shared" ref="B42:V42" si="10">(B40-B29)/B40</f>
        <v>5.1439441631794619E-6</v>
      </c>
      <c r="C42" s="31">
        <f t="shared" si="10"/>
        <v>5.2074002396326904E-6</v>
      </c>
      <c r="D42" s="31">
        <f t="shared" si="10"/>
        <v>3.1000184304627235E-4</v>
      </c>
      <c r="E42" s="31">
        <f t="shared" si="10"/>
        <v>-1.0168745395502578E-5</v>
      </c>
      <c r="F42" s="31">
        <f t="shared" si="10"/>
        <v>-8.8231731383386999E-6</v>
      </c>
      <c r="G42" s="31">
        <f t="shared" si="10"/>
        <v>-1.2208335493098421E-3</v>
      </c>
      <c r="H42" s="31">
        <f t="shared" si="10"/>
        <v>4.2467372559084838E-5</v>
      </c>
      <c r="I42" s="31">
        <f t="shared" si="10"/>
        <v>1.167940286440502E-5</v>
      </c>
      <c r="J42" s="31">
        <f t="shared" si="10"/>
        <v>-2.4660537615325631E-5</v>
      </c>
      <c r="K42" s="31">
        <f t="shared" si="10"/>
        <v>-1.1742075671795446E-4</v>
      </c>
      <c r="L42" s="31">
        <f t="shared" si="10"/>
        <v>-1.3481318017505788E-4</v>
      </c>
      <c r="M42" s="31">
        <f t="shared" si="10"/>
        <v>-7.0684799131562088E-5</v>
      </c>
      <c r="N42" s="31">
        <f t="shared" si="10"/>
        <v>1.3424131962852001E-5</v>
      </c>
      <c r="O42" s="31">
        <f t="shared" si="10"/>
        <v>-4.1947310451404572E-6</v>
      </c>
      <c r="P42" s="31">
        <f t="shared" si="10"/>
        <v>1.5558360819741376E-4</v>
      </c>
      <c r="Q42" s="31">
        <f t="shared" si="10"/>
        <v>2.4222742298369215E-5</v>
      </c>
      <c r="R42" s="31">
        <f t="shared" si="10"/>
        <v>-3.5269262590741709E-4</v>
      </c>
      <c r="S42" s="31">
        <f t="shared" si="10"/>
        <v>5.6340372900081479E-5</v>
      </c>
      <c r="T42" s="31">
        <f t="shared" si="10"/>
        <v>-2.5557215527848221E-4</v>
      </c>
      <c r="U42" s="31">
        <f t="shared" si="10"/>
        <v>2.9077670484920642E-5</v>
      </c>
      <c r="V42" s="31">
        <f t="shared" si="10"/>
        <v>-1.2212352660955145E-4</v>
      </c>
    </row>
    <row r="43" spans="1:22" x14ac:dyDescent="0.3">
      <c r="B43" s="68" t="s">
        <v>379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</row>
    <row r="44" spans="1:22" x14ac:dyDescent="0.3">
      <c r="A44" s="34"/>
      <c r="B44" s="27">
        <f t="shared" ref="B44:V44" si="11">+B40-B29</f>
        <v>8.1248774726409465</v>
      </c>
      <c r="C44" s="27">
        <f t="shared" si="11"/>
        <v>2.7575549412285909</v>
      </c>
      <c r="D44" s="27">
        <f t="shared" si="11"/>
        <v>59.834840564115439</v>
      </c>
      <c r="E44" s="27">
        <f t="shared" si="11"/>
        <v>-1018.7135290503502</v>
      </c>
      <c r="F44" s="27">
        <f t="shared" si="11"/>
        <v>-26.043138364795595</v>
      </c>
      <c r="G44" s="27">
        <f t="shared" si="11"/>
        <v>-41.130661885290465</v>
      </c>
      <c r="H44" s="27">
        <f t="shared" si="11"/>
        <v>3.7639342954789754</v>
      </c>
      <c r="I44" s="27">
        <f t="shared" si="11"/>
        <v>1.0094491167692468</v>
      </c>
      <c r="J44" s="27">
        <f t="shared" si="11"/>
        <v>-129.06861880794168</v>
      </c>
      <c r="K44" s="27">
        <f t="shared" si="11"/>
        <v>-2199.0239150524139</v>
      </c>
      <c r="L44" s="27">
        <f t="shared" si="11"/>
        <v>-249.39813015959226</v>
      </c>
      <c r="M44" s="27">
        <f t="shared" si="11"/>
        <v>-10.136551596195204</v>
      </c>
      <c r="N44" s="27">
        <f t="shared" si="11"/>
        <v>8.6533716910053045</v>
      </c>
      <c r="O44" s="27">
        <f t="shared" si="11"/>
        <v>-0.35022831104288343</v>
      </c>
      <c r="P44" s="27">
        <f t="shared" si="11"/>
        <v>1556.8911920525134</v>
      </c>
      <c r="Q44" s="27">
        <f t="shared" si="11"/>
        <v>8.0319156209006906</v>
      </c>
      <c r="R44" s="27">
        <f t="shared" si="11"/>
        <v>-69.103098051331472</v>
      </c>
      <c r="S44" s="27">
        <f t="shared" si="11"/>
        <v>0.59712399513045966</v>
      </c>
      <c r="T44" s="27">
        <f t="shared" si="11"/>
        <v>-1758.3249688697979</v>
      </c>
      <c r="U44" s="27">
        <f t="shared" si="11"/>
        <v>139.16567522939295</v>
      </c>
      <c r="V44" s="27">
        <f t="shared" si="11"/>
        <v>-8.3428943858161801</v>
      </c>
    </row>
    <row r="46" spans="1:22" x14ac:dyDescent="0.3">
      <c r="A46" s="29" t="s">
        <v>228</v>
      </c>
      <c r="B46" s="37">
        <f t="shared" ref="B46:V46" si="12">B35/B22</f>
        <v>0.26158517378932028</v>
      </c>
      <c r="C46" s="37">
        <f t="shared" si="12"/>
        <v>0.44368311466995985</v>
      </c>
      <c r="D46" s="37">
        <f t="shared" si="12"/>
        <v>0.89707838112559379</v>
      </c>
      <c r="E46" s="37">
        <f t="shared" si="12"/>
        <v>0.68891826002930312</v>
      </c>
      <c r="F46" s="37">
        <f t="shared" si="12"/>
        <v>0.54318931303596596</v>
      </c>
      <c r="G46" s="37">
        <f t="shared" si="12"/>
        <v>0.91904530384408045</v>
      </c>
      <c r="H46" s="37">
        <f t="shared" si="12"/>
        <v>2.853721924895441E-4</v>
      </c>
      <c r="I46" s="37">
        <f t="shared" si="12"/>
        <v>0.42463141234389873</v>
      </c>
      <c r="J46" s="37">
        <f t="shared" si="12"/>
        <v>0.763196454408966</v>
      </c>
      <c r="K46" s="37">
        <f t="shared" si="12"/>
        <v>0.76799254270262307</v>
      </c>
      <c r="L46" s="37">
        <f t="shared" si="12"/>
        <v>0.7767863296988704</v>
      </c>
      <c r="M46" s="37">
        <f t="shared" si="12"/>
        <v>0.84176431803506713</v>
      </c>
      <c r="N46" s="37">
        <f t="shared" si="12"/>
        <v>0.40814720683178118</v>
      </c>
      <c r="O46" s="37">
        <f t="shared" si="12"/>
        <v>0.791789612277076</v>
      </c>
      <c r="P46" s="37">
        <f t="shared" si="12"/>
        <v>0.5603673834851427</v>
      </c>
      <c r="Q46" s="37">
        <f t="shared" si="12"/>
        <v>0.72614644063692091</v>
      </c>
      <c r="R46" s="37">
        <f t="shared" si="12"/>
        <v>0.8668166685714962</v>
      </c>
      <c r="S46" s="37">
        <f t="shared" si="12"/>
        <v>0.4204306585226486</v>
      </c>
      <c r="T46" s="37">
        <f t="shared" si="12"/>
        <v>0.94188386204765706</v>
      </c>
      <c r="U46" s="37">
        <f t="shared" si="12"/>
        <v>0.3887829374715186</v>
      </c>
      <c r="V46" s="37">
        <f t="shared" si="12"/>
        <v>0.9825343698670882</v>
      </c>
    </row>
    <row r="47" spans="1:22" x14ac:dyDescent="0.3">
      <c r="A47" s="29" t="s">
        <v>340</v>
      </c>
      <c r="B47" s="37">
        <f t="shared" ref="B47:V47" si="13">B36/B23</f>
        <v>0.78241543184039508</v>
      </c>
      <c r="C47" s="37">
        <f t="shared" si="13"/>
        <v>0.50959845976267704</v>
      </c>
      <c r="D47" s="37">
        <f t="shared" si="13"/>
        <v>0.99346155450414397</v>
      </c>
      <c r="E47" s="37">
        <f t="shared" si="13"/>
        <v>0.87557878946097467</v>
      </c>
      <c r="F47" s="37">
        <f t="shared" si="13"/>
        <v>0.86427853726263237</v>
      </c>
      <c r="G47" s="37">
        <f t="shared" si="13"/>
        <v>0.93135747596106044</v>
      </c>
      <c r="H47" s="37" t="e">
        <f t="shared" si="13"/>
        <v>#DIV/0!</v>
      </c>
      <c r="I47" s="37">
        <f t="shared" si="13"/>
        <v>0.37142407908282032</v>
      </c>
      <c r="J47" s="37">
        <f t="shared" si="13"/>
        <v>0.99091751602079015</v>
      </c>
      <c r="K47" s="37">
        <f t="shared" si="13"/>
        <v>0.90536908933469873</v>
      </c>
      <c r="L47" s="37">
        <f t="shared" si="13"/>
        <v>0.90536435992666142</v>
      </c>
      <c r="M47" s="37">
        <f t="shared" si="13"/>
        <v>0.89402222081448612</v>
      </c>
      <c r="N47" s="37">
        <f t="shared" si="13"/>
        <v>0.89871795953330114</v>
      </c>
      <c r="O47" s="37">
        <f t="shared" si="13"/>
        <v>0.8932969377297536</v>
      </c>
      <c r="P47" s="37">
        <f t="shared" si="13"/>
        <v>0.73918712757819571</v>
      </c>
      <c r="Q47" s="37">
        <f t="shared" si="13"/>
        <v>0.88225139857896084</v>
      </c>
      <c r="R47" s="37">
        <f t="shared" si="13"/>
        <v>0.87414407415086448</v>
      </c>
      <c r="S47" s="37">
        <f t="shared" si="13"/>
        <v>0.72063311881522807</v>
      </c>
      <c r="T47" s="37">
        <f t="shared" si="13"/>
        <v>0.92074099978995272</v>
      </c>
      <c r="U47" s="37">
        <f t="shared" si="13"/>
        <v>0.29848610588155711</v>
      </c>
      <c r="V47" s="37">
        <f t="shared" si="13"/>
        <v>0.99710888293095279</v>
      </c>
    </row>
    <row r="48" spans="1:22" x14ac:dyDescent="0.3"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</row>
    <row r="49" spans="1:28" x14ac:dyDescent="0.3">
      <c r="B49" s="61">
        <f t="shared" ref="B49:V49" si="14">B52/907185*B1</f>
        <v>1990.1779609451214</v>
      </c>
      <c r="C49" s="61">
        <f t="shared" si="14"/>
        <v>10884.601237233861</v>
      </c>
      <c r="D49" s="61">
        <f t="shared" si="14"/>
        <v>3084.9666399907405</v>
      </c>
      <c r="E49" s="61">
        <f t="shared" si="14"/>
        <v>1278214.9616671351</v>
      </c>
      <c r="F49" s="61">
        <f t="shared" si="14"/>
        <v>9956.5605011105781</v>
      </c>
      <c r="G49" s="61">
        <f t="shared" si="14"/>
        <v>18328.566609897651</v>
      </c>
      <c r="H49" s="61">
        <f t="shared" si="14"/>
        <v>0.35229463450123183</v>
      </c>
      <c r="I49" s="61">
        <f t="shared" si="14"/>
        <v>402.04580253311065</v>
      </c>
      <c r="J49" s="61">
        <f t="shared" si="14"/>
        <v>48634.952077029491</v>
      </c>
      <c r="K49" s="61">
        <f t="shared" si="14"/>
        <v>753512.43682380114</v>
      </c>
      <c r="L49" s="61">
        <f t="shared" si="14"/>
        <v>83723.260415461016</v>
      </c>
      <c r="M49" s="61">
        <f t="shared" si="14"/>
        <v>3830.2507206358132</v>
      </c>
      <c r="N49" s="61">
        <f t="shared" si="14"/>
        <v>6633.1586170406254</v>
      </c>
      <c r="O49" s="61">
        <f t="shared" si="14"/>
        <v>3211.1300341165252</v>
      </c>
      <c r="P49" s="61">
        <f t="shared" si="14"/>
        <v>80428.832046385243</v>
      </c>
      <c r="Q49" s="61">
        <f t="shared" si="14"/>
        <v>8741.753887024146</v>
      </c>
      <c r="R49" s="61">
        <f t="shared" si="14"/>
        <v>27963.921361133616</v>
      </c>
      <c r="S49" s="61">
        <f t="shared" si="14"/>
        <v>601.20030644245662</v>
      </c>
      <c r="T49" s="61">
        <f t="shared" si="14"/>
        <v>637729.83900747914</v>
      </c>
      <c r="U49" s="61">
        <f t="shared" si="14"/>
        <v>73511.747936308471</v>
      </c>
      <c r="V49" s="61">
        <f t="shared" si="14"/>
        <v>3436.6884593550376</v>
      </c>
    </row>
    <row r="50" spans="1:28" x14ac:dyDescent="0.3">
      <c r="A50" s="29" t="s">
        <v>354</v>
      </c>
      <c r="B50" s="61" t="s">
        <v>355</v>
      </c>
      <c r="C50" s="61" t="s">
        <v>355</v>
      </c>
      <c r="D50" s="61" t="s">
        <v>355</v>
      </c>
      <c r="E50" s="61" t="s">
        <v>355</v>
      </c>
      <c r="F50" s="61" t="s">
        <v>355</v>
      </c>
      <c r="G50" s="61" t="s">
        <v>355</v>
      </c>
      <c r="H50" s="61" t="s">
        <v>355</v>
      </c>
      <c r="I50" s="61" t="s">
        <v>355</v>
      </c>
      <c r="J50" s="61" t="s">
        <v>355</v>
      </c>
      <c r="K50" s="61" t="s">
        <v>355</v>
      </c>
      <c r="L50" s="61" t="s">
        <v>355</v>
      </c>
      <c r="M50" s="61" t="s">
        <v>356</v>
      </c>
      <c r="N50" s="61" t="s">
        <v>356</v>
      </c>
      <c r="O50" s="61" t="s">
        <v>356</v>
      </c>
      <c r="P50" s="61" t="s">
        <v>356</v>
      </c>
      <c r="Q50" s="61" t="s">
        <v>356</v>
      </c>
      <c r="R50" s="61" t="s">
        <v>356</v>
      </c>
      <c r="S50" s="61" t="s">
        <v>356</v>
      </c>
      <c r="T50" s="61" t="s">
        <v>355</v>
      </c>
      <c r="U50" s="61" t="s">
        <v>355</v>
      </c>
      <c r="V50" s="61" t="s">
        <v>357</v>
      </c>
    </row>
    <row r="51" spans="1:28" x14ac:dyDescent="0.3">
      <c r="A51" s="29" t="s">
        <v>358</v>
      </c>
      <c r="B51" s="29" t="s">
        <v>359</v>
      </c>
      <c r="C51" s="29" t="s">
        <v>396</v>
      </c>
      <c r="D51" s="29" t="s">
        <v>360</v>
      </c>
      <c r="E51" s="29" t="s">
        <v>361</v>
      </c>
      <c r="F51" s="29" t="s">
        <v>362</v>
      </c>
      <c r="G51" s="29" t="s">
        <v>363</v>
      </c>
      <c r="H51" s="29" t="s">
        <v>364</v>
      </c>
      <c r="I51" s="29" t="s">
        <v>405</v>
      </c>
      <c r="J51" s="29" t="s">
        <v>365</v>
      </c>
      <c r="K51" s="29" t="s">
        <v>366</v>
      </c>
      <c r="L51" s="29" t="s">
        <v>367</v>
      </c>
      <c r="M51" s="29" t="s">
        <v>406</v>
      </c>
      <c r="N51" s="29" t="s">
        <v>368</v>
      </c>
      <c r="O51" s="29" t="s">
        <v>407</v>
      </c>
      <c r="P51" s="29" t="s">
        <v>369</v>
      </c>
      <c r="Q51" s="29" t="s">
        <v>408</v>
      </c>
      <c r="R51" s="29" t="s">
        <v>370</v>
      </c>
      <c r="S51" s="29" t="s">
        <v>371</v>
      </c>
      <c r="T51" s="29" t="s">
        <v>372</v>
      </c>
      <c r="U51" s="29" t="s">
        <v>409</v>
      </c>
      <c r="V51" s="29" t="s">
        <v>373</v>
      </c>
    </row>
    <row r="52" spans="1:28" x14ac:dyDescent="0.3">
      <c r="A52" s="29" t="s">
        <v>374</v>
      </c>
      <c r="B52" s="61">
        <v>41362190</v>
      </c>
      <c r="C52" s="61">
        <v>126413000</v>
      </c>
      <c r="D52" s="61">
        <v>39467430</v>
      </c>
      <c r="E52" s="61">
        <v>41413480000</v>
      </c>
      <c r="F52" s="61">
        <v>300820700</v>
      </c>
      <c r="G52" s="61">
        <v>456045000</v>
      </c>
      <c r="H52" s="61">
        <v>6947.7479999999996</v>
      </c>
      <c r="I52" s="61">
        <v>2845662</v>
      </c>
      <c r="J52" s="61">
        <v>2595347000</v>
      </c>
      <c r="K52" s="61">
        <v>14860330000</v>
      </c>
      <c r="L52" s="61">
        <v>1651141000</v>
      </c>
      <c r="M52" s="61">
        <v>3474746000</v>
      </c>
      <c r="N52" s="61">
        <v>6017502000</v>
      </c>
      <c r="O52" s="61">
        <v>2913089000</v>
      </c>
      <c r="P52" s="61">
        <v>72963830000</v>
      </c>
      <c r="Q52" s="61">
        <v>7930388000</v>
      </c>
      <c r="R52" s="61">
        <v>25368450000</v>
      </c>
      <c r="S52" s="61">
        <v>545399900</v>
      </c>
      <c r="T52" s="61">
        <v>9039671000</v>
      </c>
      <c r="U52" s="61">
        <v>724086000</v>
      </c>
      <c r="V52" s="61">
        <v>31813390</v>
      </c>
      <c r="W52" s="61"/>
      <c r="X52" s="61"/>
      <c r="Y52" s="61"/>
      <c r="Z52" s="61"/>
      <c r="AA52" s="61"/>
      <c r="AB52" s="61"/>
    </row>
    <row r="53" spans="1:28" x14ac:dyDescent="0.3">
      <c r="A53" s="29" t="s">
        <v>375</v>
      </c>
      <c r="B53" s="61">
        <v>118230800</v>
      </c>
      <c r="C53" s="61">
        <v>157984000</v>
      </c>
      <c r="D53" s="61">
        <v>4401146</v>
      </c>
      <c r="E53" s="61">
        <v>18867110000</v>
      </c>
      <c r="F53" s="61">
        <v>255614400</v>
      </c>
      <c r="G53" s="61">
        <v>39079300</v>
      </c>
      <c r="H53" s="61">
        <v>24834150</v>
      </c>
      <c r="I53" s="61">
        <v>3881503</v>
      </c>
      <c r="J53" s="61">
        <v>797265100</v>
      </c>
      <c r="K53" s="61">
        <v>4502574000</v>
      </c>
      <c r="L53" s="61">
        <v>475451900</v>
      </c>
      <c r="M53" s="61">
        <v>642593400</v>
      </c>
      <c r="N53" s="61">
        <v>8838374000</v>
      </c>
      <c r="O53" s="61">
        <v>758142600</v>
      </c>
      <c r="P53" s="61">
        <v>57051430000</v>
      </c>
      <c r="Q53" s="61">
        <v>2971339000</v>
      </c>
      <c r="R53" s="61">
        <v>3824668000</v>
      </c>
      <c r="S53" s="61">
        <v>750310000</v>
      </c>
      <c r="T53" s="61">
        <v>538001300</v>
      </c>
      <c r="U53" s="61">
        <v>1135472000</v>
      </c>
      <c r="V53" s="61">
        <v>484510.9</v>
      </c>
      <c r="W53" s="61"/>
      <c r="X53" s="61"/>
      <c r="Y53" s="61"/>
      <c r="Z53" s="61"/>
      <c r="AA53" s="61"/>
      <c r="AB53" s="61"/>
    </row>
    <row r="54" spans="1:28" x14ac:dyDescent="0.3"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x14ac:dyDescent="0.3"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x14ac:dyDescent="0.3">
      <c r="B56" s="61"/>
      <c r="C56" s="61"/>
      <c r="E56" s="61"/>
      <c r="F56" s="61"/>
      <c r="H56" s="61"/>
      <c r="K56" s="61"/>
      <c r="L56" s="61"/>
      <c r="W56" s="61"/>
    </row>
    <row r="57" spans="1:28" x14ac:dyDescent="0.3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x14ac:dyDescent="0.3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x14ac:dyDescent="0.3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x14ac:dyDescent="0.3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x14ac:dyDescent="0.3"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x14ac:dyDescent="0.3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x14ac:dyDescent="0.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x14ac:dyDescent="0.3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2:28" x14ac:dyDescent="0.3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2:28" x14ac:dyDescent="0.3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2:28" x14ac:dyDescent="0.3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2:28" x14ac:dyDescent="0.3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2:28" x14ac:dyDescent="0.3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2:28" x14ac:dyDescent="0.3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2:28" x14ac:dyDescent="0.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2:28" x14ac:dyDescent="0.3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2:28" x14ac:dyDescent="0.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2:28" x14ac:dyDescent="0.3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2:28" x14ac:dyDescent="0.3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2:28" x14ac:dyDescent="0.3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2:28" x14ac:dyDescent="0.3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2:28" x14ac:dyDescent="0.3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2:28" x14ac:dyDescent="0.3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2:28" x14ac:dyDescent="0.3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2:28" x14ac:dyDescent="0.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2:28" x14ac:dyDescent="0.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2:28" x14ac:dyDescent="0.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2:28" x14ac:dyDescent="0.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2:28" x14ac:dyDescent="0.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2:28" x14ac:dyDescent="0.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2:28" x14ac:dyDescent="0.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2:28" x14ac:dyDescent="0.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2:28" x14ac:dyDescent="0.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2:28" x14ac:dyDescent="0.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2:28" x14ac:dyDescent="0.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2:28" x14ac:dyDescent="0.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2:28" x14ac:dyDescent="0.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2:28" x14ac:dyDescent="0.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2:28" x14ac:dyDescent="0.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2:28" x14ac:dyDescent="0.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2:28" x14ac:dyDescent="0.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2:28" x14ac:dyDescent="0.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2:28" x14ac:dyDescent="0.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2:28" x14ac:dyDescent="0.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2:28" x14ac:dyDescent="0.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2:28" x14ac:dyDescent="0.3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2:28" x14ac:dyDescent="0.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2:28" x14ac:dyDescent="0.3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2:28" x14ac:dyDescent="0.3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2:28" x14ac:dyDescent="0.3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2:28" x14ac:dyDescent="0.3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2:28" x14ac:dyDescent="0.3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2:28" x14ac:dyDescent="0.3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2:28" x14ac:dyDescent="0.3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2:28" x14ac:dyDescent="0.3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2:28" x14ac:dyDescent="0.3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2:28" x14ac:dyDescent="0.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2:28" x14ac:dyDescent="0.3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2:28" x14ac:dyDescent="0.3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2:28" x14ac:dyDescent="0.3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2:28" x14ac:dyDescent="0.3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2:28" x14ac:dyDescent="0.3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2:28" x14ac:dyDescent="0.3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2:28" x14ac:dyDescent="0.3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2:28" x14ac:dyDescent="0.3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2:28" x14ac:dyDescent="0.3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2:28" x14ac:dyDescent="0.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2:28" x14ac:dyDescent="0.3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2:28" x14ac:dyDescent="0.3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2:28" x14ac:dyDescent="0.3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2:28" x14ac:dyDescent="0.3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2:28" x14ac:dyDescent="0.3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2:28" x14ac:dyDescent="0.3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2:28" x14ac:dyDescent="0.3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2:28" x14ac:dyDescent="0.3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2:28" x14ac:dyDescent="0.3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2:28" x14ac:dyDescent="0.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2:28" x14ac:dyDescent="0.3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2:28" x14ac:dyDescent="0.3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2:28" x14ac:dyDescent="0.3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2:28" x14ac:dyDescent="0.3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2:28" x14ac:dyDescent="0.3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2:28" x14ac:dyDescent="0.3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2:28" x14ac:dyDescent="0.3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2:28" x14ac:dyDescent="0.3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2:28" x14ac:dyDescent="0.3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2:28" x14ac:dyDescent="0.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2:28" x14ac:dyDescent="0.3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2:28" x14ac:dyDescent="0.3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2:28" x14ac:dyDescent="0.3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2:28" x14ac:dyDescent="0.3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2:28" x14ac:dyDescent="0.3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2:28" x14ac:dyDescent="0.3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2:28" x14ac:dyDescent="0.3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2:28" x14ac:dyDescent="0.3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2:28" x14ac:dyDescent="0.3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2:28" x14ac:dyDescent="0.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2:28" x14ac:dyDescent="0.3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2:28" x14ac:dyDescent="0.3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2:28" x14ac:dyDescent="0.3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2:28" x14ac:dyDescent="0.3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2:28" x14ac:dyDescent="0.3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2:28" x14ac:dyDescent="0.3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2:28" x14ac:dyDescent="0.3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2:28" x14ac:dyDescent="0.3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2:28" x14ac:dyDescent="0.3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2:28" x14ac:dyDescent="0.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2:28" x14ac:dyDescent="0.3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2:28" x14ac:dyDescent="0.3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2:28" x14ac:dyDescent="0.3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2:28" x14ac:dyDescent="0.3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2:28" x14ac:dyDescent="0.3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2:28" x14ac:dyDescent="0.3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2:28" x14ac:dyDescent="0.3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2:28" x14ac:dyDescent="0.3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2:28" x14ac:dyDescent="0.3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2:28" x14ac:dyDescent="0.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2:28" x14ac:dyDescent="0.3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2:28" x14ac:dyDescent="0.3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2:28" x14ac:dyDescent="0.3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2:28" x14ac:dyDescent="0.3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2:28" x14ac:dyDescent="0.3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2:28" x14ac:dyDescent="0.3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2:28" x14ac:dyDescent="0.3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2:28" x14ac:dyDescent="0.3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2:28" x14ac:dyDescent="0.3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2:28" x14ac:dyDescent="0.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2:28" x14ac:dyDescent="0.3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2:28" x14ac:dyDescent="0.3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2:28" x14ac:dyDescent="0.3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2:28" x14ac:dyDescent="0.3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2:28" x14ac:dyDescent="0.3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2:28" x14ac:dyDescent="0.3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2:28" x14ac:dyDescent="0.3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2:28" x14ac:dyDescent="0.3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2:28" x14ac:dyDescent="0.3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2:28" x14ac:dyDescent="0.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2:28" x14ac:dyDescent="0.3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2:28" x14ac:dyDescent="0.3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2:28" x14ac:dyDescent="0.3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2:28" x14ac:dyDescent="0.3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2:28" x14ac:dyDescent="0.3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2:28" x14ac:dyDescent="0.3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2:28" x14ac:dyDescent="0.3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2:28" x14ac:dyDescent="0.3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2:28" x14ac:dyDescent="0.3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2:28" x14ac:dyDescent="0.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2:28" x14ac:dyDescent="0.3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2:28" x14ac:dyDescent="0.3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2:28" x14ac:dyDescent="0.3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2:28" x14ac:dyDescent="0.3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2:28" x14ac:dyDescent="0.3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2:28" x14ac:dyDescent="0.3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2:28" x14ac:dyDescent="0.3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2:28" x14ac:dyDescent="0.3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2:28" x14ac:dyDescent="0.3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2:28" x14ac:dyDescent="0.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2:28" x14ac:dyDescent="0.3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2:28" x14ac:dyDescent="0.3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2:28" x14ac:dyDescent="0.3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2:28" x14ac:dyDescent="0.3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2:28" x14ac:dyDescent="0.3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2:28" x14ac:dyDescent="0.3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2:28" x14ac:dyDescent="0.3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2:28" x14ac:dyDescent="0.3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2:28" x14ac:dyDescent="0.3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2:28" x14ac:dyDescent="0.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2:28" x14ac:dyDescent="0.3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2:28" x14ac:dyDescent="0.3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2:28" x14ac:dyDescent="0.3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2:28" x14ac:dyDescent="0.3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2:28" x14ac:dyDescent="0.3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2:28" x14ac:dyDescent="0.3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2:28" x14ac:dyDescent="0.3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2:28" x14ac:dyDescent="0.3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2:28" x14ac:dyDescent="0.3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2:28" x14ac:dyDescent="0.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2:28" x14ac:dyDescent="0.3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2:28" x14ac:dyDescent="0.3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2:28" x14ac:dyDescent="0.3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2:28" x14ac:dyDescent="0.3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2:28" x14ac:dyDescent="0.3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2:28" x14ac:dyDescent="0.3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2:28" x14ac:dyDescent="0.3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2:28" x14ac:dyDescent="0.3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2:28" x14ac:dyDescent="0.3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2:28" x14ac:dyDescent="0.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2:28" x14ac:dyDescent="0.3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2:28" x14ac:dyDescent="0.3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2:28" x14ac:dyDescent="0.3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2:28" x14ac:dyDescent="0.3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2:28" x14ac:dyDescent="0.3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2:28" x14ac:dyDescent="0.3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2:28" x14ac:dyDescent="0.3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</row>
    <row r="251" spans="2:28" x14ac:dyDescent="0.3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</row>
    <row r="252" spans="2:28" x14ac:dyDescent="0.3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</row>
    <row r="253" spans="2:28" x14ac:dyDescent="0.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</row>
    <row r="254" spans="2:28" x14ac:dyDescent="0.3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</row>
    <row r="255" spans="2:28" x14ac:dyDescent="0.3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</row>
    <row r="256" spans="2:28" x14ac:dyDescent="0.3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</row>
    <row r="257" spans="2:28" x14ac:dyDescent="0.3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</row>
    <row r="258" spans="2:28" x14ac:dyDescent="0.3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</row>
    <row r="259" spans="2:28" x14ac:dyDescent="0.3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</row>
    <row r="260" spans="2:28" x14ac:dyDescent="0.3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</row>
    <row r="261" spans="2:28" x14ac:dyDescent="0.3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</row>
    <row r="262" spans="2:28" x14ac:dyDescent="0.3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</row>
    <row r="263" spans="2:28" x14ac:dyDescent="0.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</row>
    <row r="264" spans="2:28" x14ac:dyDescent="0.3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</row>
    <row r="265" spans="2:28" x14ac:dyDescent="0.3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</row>
    <row r="266" spans="2:28" x14ac:dyDescent="0.3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</row>
    <row r="267" spans="2:28" x14ac:dyDescent="0.3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</row>
    <row r="268" spans="2:28" x14ac:dyDescent="0.3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</row>
    <row r="269" spans="2:28" x14ac:dyDescent="0.3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</row>
    <row r="270" spans="2:28" x14ac:dyDescent="0.3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</row>
    <row r="271" spans="2:28" x14ac:dyDescent="0.3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</row>
    <row r="272" spans="2:28" x14ac:dyDescent="0.3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</row>
    <row r="273" spans="2:28" x14ac:dyDescent="0.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</row>
    <row r="274" spans="2:28" x14ac:dyDescent="0.3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</row>
    <row r="275" spans="2:28" x14ac:dyDescent="0.3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</row>
    <row r="276" spans="2:28" x14ac:dyDescent="0.3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</row>
    <row r="277" spans="2:28" x14ac:dyDescent="0.3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</row>
    <row r="278" spans="2:28" x14ac:dyDescent="0.3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</row>
    <row r="279" spans="2:28" x14ac:dyDescent="0.3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</row>
    <row r="280" spans="2:28" x14ac:dyDescent="0.3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</row>
    <row r="281" spans="2:28" x14ac:dyDescent="0.3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</row>
    <row r="282" spans="2:28" x14ac:dyDescent="0.3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</row>
    <row r="283" spans="2:28" x14ac:dyDescent="0.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</row>
    <row r="284" spans="2:28" x14ac:dyDescent="0.3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</row>
    <row r="285" spans="2:28" x14ac:dyDescent="0.3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</row>
    <row r="286" spans="2:28" x14ac:dyDescent="0.3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</row>
    <row r="287" spans="2:28" x14ac:dyDescent="0.3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</row>
    <row r="288" spans="2:28" x14ac:dyDescent="0.3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spans="2:28" x14ac:dyDescent="0.3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</row>
    <row r="290" spans="2:28" x14ac:dyDescent="0.3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</row>
    <row r="291" spans="2:28" x14ac:dyDescent="0.3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</row>
    <row r="292" spans="2:28" x14ac:dyDescent="0.3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</row>
    <row r="293" spans="2:28" x14ac:dyDescent="0.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</row>
    <row r="294" spans="2:28" x14ac:dyDescent="0.3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</row>
    <row r="295" spans="2:28" x14ac:dyDescent="0.3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</row>
    <row r="296" spans="2:28" x14ac:dyDescent="0.3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</row>
    <row r="297" spans="2:28" x14ac:dyDescent="0.3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</row>
    <row r="298" spans="2:28" x14ac:dyDescent="0.3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</row>
    <row r="299" spans="2:28" x14ac:dyDescent="0.3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</row>
    <row r="300" spans="2:28" x14ac:dyDescent="0.3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</row>
    <row r="301" spans="2:28" x14ac:dyDescent="0.3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</row>
    <row r="302" spans="2:28" x14ac:dyDescent="0.3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</row>
    <row r="303" spans="2:28" x14ac:dyDescent="0.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</row>
    <row r="304" spans="2:28" x14ac:dyDescent="0.3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</row>
    <row r="305" spans="2:28" x14ac:dyDescent="0.3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</row>
    <row r="306" spans="2:28" x14ac:dyDescent="0.3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</row>
    <row r="307" spans="2:28" x14ac:dyDescent="0.3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</row>
    <row r="308" spans="2:28" x14ac:dyDescent="0.3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</row>
    <row r="309" spans="2:28" x14ac:dyDescent="0.3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</row>
    <row r="310" spans="2:28" x14ac:dyDescent="0.3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</row>
    <row r="311" spans="2:28" x14ac:dyDescent="0.3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</row>
    <row r="312" spans="2:28" x14ac:dyDescent="0.3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</row>
    <row r="313" spans="2:28" x14ac:dyDescent="0.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</row>
    <row r="314" spans="2:28" x14ac:dyDescent="0.3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</row>
    <row r="315" spans="2:28" x14ac:dyDescent="0.3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</row>
    <row r="316" spans="2:28" x14ac:dyDescent="0.3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</row>
    <row r="317" spans="2:28" x14ac:dyDescent="0.3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</row>
    <row r="318" spans="2:28" x14ac:dyDescent="0.3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</row>
    <row r="319" spans="2:28" x14ac:dyDescent="0.3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</row>
    <row r="320" spans="2:28" x14ac:dyDescent="0.3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</row>
    <row r="321" spans="2:28" x14ac:dyDescent="0.3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</row>
    <row r="322" spans="2:28" x14ac:dyDescent="0.3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</row>
    <row r="323" spans="2:28" x14ac:dyDescent="0.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</row>
    <row r="324" spans="2:28" x14ac:dyDescent="0.3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</row>
    <row r="325" spans="2:28" x14ac:dyDescent="0.3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</row>
    <row r="326" spans="2:28" x14ac:dyDescent="0.3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</row>
    <row r="327" spans="2:28" x14ac:dyDescent="0.3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</row>
    <row r="328" spans="2:28" x14ac:dyDescent="0.3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</row>
    <row r="329" spans="2:28" x14ac:dyDescent="0.3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</row>
    <row r="330" spans="2:28" x14ac:dyDescent="0.3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</row>
    <row r="331" spans="2:28" x14ac:dyDescent="0.3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</row>
    <row r="332" spans="2:28" x14ac:dyDescent="0.3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</row>
    <row r="333" spans="2:28" x14ac:dyDescent="0.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</row>
    <row r="334" spans="2:28" x14ac:dyDescent="0.3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</row>
    <row r="335" spans="2:28" x14ac:dyDescent="0.3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</row>
    <row r="336" spans="2:28" x14ac:dyDescent="0.3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</row>
    <row r="337" spans="2:28" x14ac:dyDescent="0.3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</row>
    <row r="338" spans="2:28" x14ac:dyDescent="0.3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</row>
    <row r="339" spans="2:28" x14ac:dyDescent="0.3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</row>
    <row r="340" spans="2:28" x14ac:dyDescent="0.3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</row>
    <row r="341" spans="2:28" x14ac:dyDescent="0.3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</row>
    <row r="342" spans="2:28" x14ac:dyDescent="0.3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</row>
    <row r="343" spans="2:28" x14ac:dyDescent="0.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</row>
    <row r="344" spans="2:28" x14ac:dyDescent="0.3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</row>
    <row r="345" spans="2:28" x14ac:dyDescent="0.3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</row>
    <row r="346" spans="2:28" x14ac:dyDescent="0.3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</row>
    <row r="347" spans="2:28" x14ac:dyDescent="0.3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</row>
    <row r="348" spans="2:28" x14ac:dyDescent="0.3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</row>
    <row r="349" spans="2:28" x14ac:dyDescent="0.3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</row>
    <row r="350" spans="2:28" x14ac:dyDescent="0.3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</row>
    <row r="351" spans="2:28" x14ac:dyDescent="0.3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</row>
    <row r="352" spans="2:28" x14ac:dyDescent="0.3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</row>
    <row r="353" spans="2:28" x14ac:dyDescent="0.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</row>
    <row r="354" spans="2:28" x14ac:dyDescent="0.3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</row>
    <row r="355" spans="2:28" x14ac:dyDescent="0.3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</row>
    <row r="356" spans="2:28" x14ac:dyDescent="0.3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</row>
    <row r="357" spans="2:28" x14ac:dyDescent="0.3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</row>
    <row r="358" spans="2:28" x14ac:dyDescent="0.3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</row>
    <row r="359" spans="2:28" x14ac:dyDescent="0.3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</row>
    <row r="360" spans="2:28" x14ac:dyDescent="0.3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</row>
    <row r="361" spans="2:28" x14ac:dyDescent="0.3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</row>
    <row r="362" spans="2:28" x14ac:dyDescent="0.3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</row>
    <row r="363" spans="2:28" x14ac:dyDescent="0.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</row>
    <row r="364" spans="2:28" x14ac:dyDescent="0.3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</row>
    <row r="365" spans="2:28" x14ac:dyDescent="0.3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</row>
    <row r="366" spans="2:28" x14ac:dyDescent="0.3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</row>
    <row r="367" spans="2:28" x14ac:dyDescent="0.3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</row>
    <row r="368" spans="2:28" x14ac:dyDescent="0.3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</row>
    <row r="369" spans="2:28" x14ac:dyDescent="0.3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</row>
    <row r="370" spans="2:28" x14ac:dyDescent="0.3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</row>
    <row r="371" spans="2:28" x14ac:dyDescent="0.3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</row>
    <row r="372" spans="2:28" x14ac:dyDescent="0.3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</row>
    <row r="373" spans="2:28" x14ac:dyDescent="0.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</row>
    <row r="374" spans="2:28" x14ac:dyDescent="0.3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</row>
    <row r="375" spans="2:28" x14ac:dyDescent="0.3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</row>
    <row r="376" spans="2:28" x14ac:dyDescent="0.3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</row>
    <row r="377" spans="2:28" x14ac:dyDescent="0.3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</row>
    <row r="378" spans="2:28" x14ac:dyDescent="0.3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</row>
    <row r="379" spans="2:28" x14ac:dyDescent="0.3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</row>
    <row r="380" spans="2:28" x14ac:dyDescent="0.3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</row>
    <row r="381" spans="2:28" x14ac:dyDescent="0.3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</row>
    <row r="382" spans="2:28" x14ac:dyDescent="0.3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</row>
    <row r="383" spans="2:28" x14ac:dyDescent="0.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</row>
    <row r="384" spans="2:28" x14ac:dyDescent="0.3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</row>
    <row r="385" spans="2:28" x14ac:dyDescent="0.3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</row>
    <row r="386" spans="2:28" x14ac:dyDescent="0.3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</row>
    <row r="387" spans="2:28" x14ac:dyDescent="0.3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</row>
    <row r="388" spans="2:28" x14ac:dyDescent="0.3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</row>
    <row r="389" spans="2:28" x14ac:dyDescent="0.3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</row>
    <row r="390" spans="2:28" x14ac:dyDescent="0.3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</row>
    <row r="391" spans="2:28" x14ac:dyDescent="0.3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</row>
    <row r="392" spans="2:28" x14ac:dyDescent="0.3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</row>
    <row r="393" spans="2:28" x14ac:dyDescent="0.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</row>
    <row r="394" spans="2:28" x14ac:dyDescent="0.3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</row>
    <row r="395" spans="2:28" x14ac:dyDescent="0.3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</row>
    <row r="396" spans="2:28" x14ac:dyDescent="0.3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</row>
    <row r="397" spans="2:28" x14ac:dyDescent="0.3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</row>
    <row r="398" spans="2:28" x14ac:dyDescent="0.3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</row>
    <row r="399" spans="2:28" x14ac:dyDescent="0.3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</row>
    <row r="400" spans="2:28" x14ac:dyDescent="0.3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</row>
    <row r="401" spans="2:28" x14ac:dyDescent="0.3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</row>
    <row r="402" spans="2:28" x14ac:dyDescent="0.3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</row>
    <row r="403" spans="2:28" x14ac:dyDescent="0.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</row>
    <row r="404" spans="2:28" x14ac:dyDescent="0.3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</row>
    <row r="405" spans="2:28" x14ac:dyDescent="0.3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</row>
    <row r="406" spans="2:28" x14ac:dyDescent="0.3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</row>
    <row r="407" spans="2:28" x14ac:dyDescent="0.3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</row>
    <row r="408" spans="2:28" x14ac:dyDescent="0.3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</row>
    <row r="409" spans="2:28" x14ac:dyDescent="0.3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</row>
    <row r="410" spans="2:28" x14ac:dyDescent="0.3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</row>
    <row r="411" spans="2:28" x14ac:dyDescent="0.3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</row>
    <row r="412" spans="2:28" x14ac:dyDescent="0.3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</row>
    <row r="413" spans="2:28" x14ac:dyDescent="0.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</row>
    <row r="414" spans="2:28" x14ac:dyDescent="0.3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</row>
    <row r="415" spans="2:28" x14ac:dyDescent="0.3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</row>
    <row r="416" spans="2:28" x14ac:dyDescent="0.3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</row>
    <row r="417" spans="2:28" x14ac:dyDescent="0.3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</row>
    <row r="418" spans="2:28" x14ac:dyDescent="0.3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</row>
    <row r="419" spans="2:28" x14ac:dyDescent="0.3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</row>
    <row r="420" spans="2:28" x14ac:dyDescent="0.3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</row>
    <row r="421" spans="2:28" x14ac:dyDescent="0.3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</row>
    <row r="422" spans="2:28" x14ac:dyDescent="0.3">
      <c r="B422" s="61"/>
      <c r="C422" s="61"/>
      <c r="D422" s="61"/>
      <c r="E422" s="61"/>
      <c r="F422" s="61"/>
      <c r="G422" s="61"/>
      <c r="H422" s="61"/>
      <c r="I422" s="61"/>
      <c r="J422" s="6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65"/>
  <sheetViews>
    <sheetView zoomScale="85" zoomScaleNormal="85" workbookViewId="0">
      <pane xSplit="1" ySplit="2" topLeftCell="B3" activePane="bottomRight" state="frozen"/>
      <selection activeCell="A30" sqref="A30"/>
      <selection pane="topRight" activeCell="A30" sqref="A30"/>
      <selection pane="bottomLeft" activeCell="A30" sqref="A30"/>
      <selection pane="bottomRight" activeCell="B3" sqref="B3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5" width="9.109375" style="29"/>
    <col min="6" max="6" width="15.44140625" style="29" bestFit="1" customWidth="1"/>
    <col min="7" max="27" width="12" style="27" bestFit="1" customWidth="1"/>
    <col min="28" max="28" width="12" style="27" customWidth="1"/>
    <col min="29" max="30" width="9.109375" style="27"/>
    <col min="31" max="31" width="12" style="27" customWidth="1"/>
    <col min="32" max="55" width="9.109375" style="27"/>
    <col min="56" max="56" width="10.88671875" style="27" bestFit="1" customWidth="1"/>
    <col min="57" max="57" width="9.88671875" style="27" bestFit="1" customWidth="1"/>
    <col min="58" max="16384" width="9.109375" style="29"/>
  </cols>
  <sheetData>
    <row r="1" spans="1:63" x14ac:dyDescent="0.3">
      <c r="B1" s="29" t="s">
        <v>482</v>
      </c>
      <c r="F1" s="29" t="s">
        <v>491</v>
      </c>
      <c r="AH1" s="27" t="s">
        <v>490</v>
      </c>
      <c r="BG1" s="29" t="s">
        <v>341</v>
      </c>
      <c r="BJ1" s="29" t="s">
        <v>484</v>
      </c>
    </row>
    <row r="2" spans="1:63" x14ac:dyDescent="0.3">
      <c r="A2" s="29" t="s">
        <v>52</v>
      </c>
      <c r="B2" s="29" t="s">
        <v>311</v>
      </c>
      <c r="C2" s="29" t="s">
        <v>312</v>
      </c>
      <c r="D2" s="29" t="s">
        <v>238</v>
      </c>
      <c r="F2" s="29" t="s">
        <v>227</v>
      </c>
      <c r="G2" s="29" t="s">
        <v>149</v>
      </c>
      <c r="H2" s="29" t="s">
        <v>151</v>
      </c>
      <c r="I2" s="29" t="s">
        <v>152</v>
      </c>
      <c r="J2" s="29" t="s">
        <v>153</v>
      </c>
      <c r="K2" s="29" t="s">
        <v>154</v>
      </c>
      <c r="L2" s="29" t="s">
        <v>155</v>
      </c>
      <c r="M2" s="29" t="s">
        <v>156</v>
      </c>
      <c r="N2" s="29" t="s">
        <v>54</v>
      </c>
      <c r="O2" s="29" t="s">
        <v>53</v>
      </c>
      <c r="P2" s="29" t="s">
        <v>157</v>
      </c>
      <c r="Q2" s="29" t="s">
        <v>158</v>
      </c>
      <c r="R2" s="29" t="s">
        <v>159</v>
      </c>
      <c r="S2" s="29" t="s">
        <v>160</v>
      </c>
      <c r="T2" s="29" t="s">
        <v>161</v>
      </c>
      <c r="U2" s="29" t="s">
        <v>162</v>
      </c>
      <c r="V2" s="29" t="s">
        <v>163</v>
      </c>
      <c r="W2" s="29" t="s">
        <v>164</v>
      </c>
      <c r="X2" s="29" t="s">
        <v>165</v>
      </c>
      <c r="Y2" s="29" t="s">
        <v>166</v>
      </c>
      <c r="Z2" s="29" t="s">
        <v>167</v>
      </c>
      <c r="AA2" s="29" t="s">
        <v>168</v>
      </c>
      <c r="AB2" s="29"/>
      <c r="AC2" s="27" t="s">
        <v>54</v>
      </c>
      <c r="AD2" s="27" t="s">
        <v>53</v>
      </c>
      <c r="AE2" s="29"/>
      <c r="AF2" s="27" t="s">
        <v>313</v>
      </c>
      <c r="AG2" s="27" t="s">
        <v>177</v>
      </c>
      <c r="AH2" s="27" t="s">
        <v>149</v>
      </c>
      <c r="AI2" s="27" t="s">
        <v>151</v>
      </c>
      <c r="AJ2" s="27" t="s">
        <v>152</v>
      </c>
      <c r="AK2" s="27" t="s">
        <v>153</v>
      </c>
      <c r="AL2" s="27" t="s">
        <v>154</v>
      </c>
      <c r="AM2" s="27" t="s">
        <v>155</v>
      </c>
      <c r="AN2" s="27" t="s">
        <v>156</v>
      </c>
      <c r="AO2" s="27" t="s">
        <v>157</v>
      </c>
      <c r="AP2" s="27" t="s">
        <v>158</v>
      </c>
      <c r="AQ2" s="27" t="s">
        <v>159</v>
      </c>
      <c r="AR2" s="27" t="s">
        <v>160</v>
      </c>
      <c r="AS2" s="27" t="s">
        <v>161</v>
      </c>
      <c r="AT2" s="27" t="s">
        <v>162</v>
      </c>
      <c r="AU2" s="27" t="s">
        <v>163</v>
      </c>
      <c r="AV2" s="27" t="s">
        <v>164</v>
      </c>
      <c r="AW2" s="27" t="s">
        <v>165</v>
      </c>
      <c r="AX2" s="27" t="s">
        <v>166</v>
      </c>
      <c r="AY2" s="27" t="s">
        <v>167</v>
      </c>
      <c r="AZ2" s="27" t="s">
        <v>168</v>
      </c>
      <c r="BA2" s="27" t="s">
        <v>54</v>
      </c>
      <c r="BB2" s="27" t="s">
        <v>53</v>
      </c>
      <c r="BD2" s="27" t="s">
        <v>54</v>
      </c>
      <c r="BE2" s="27" t="s">
        <v>53</v>
      </c>
      <c r="BG2" s="27" t="s">
        <v>54</v>
      </c>
      <c r="BH2" s="27" t="s">
        <v>53</v>
      </c>
      <c r="BJ2" s="100" t="s">
        <v>54</v>
      </c>
      <c r="BK2" s="100" t="s">
        <v>53</v>
      </c>
    </row>
    <row r="3" spans="1:63" x14ac:dyDescent="0.3">
      <c r="A3" s="29" t="s">
        <v>0</v>
      </c>
      <c r="B3" s="27">
        <v>530993.81008725299</v>
      </c>
      <c r="C3" s="27">
        <v>63229.253374644803</v>
      </c>
      <c r="D3" s="29" t="s">
        <v>239</v>
      </c>
      <c r="F3" s="29" t="s">
        <v>0</v>
      </c>
      <c r="G3" s="27">
        <v>3055.14732077801</v>
      </c>
      <c r="H3" s="27">
        <v>3827.9302320915799</v>
      </c>
      <c r="I3" s="27">
        <v>100.595746733025</v>
      </c>
      <c r="J3" s="27">
        <v>327.96776082055999</v>
      </c>
      <c r="K3" s="27">
        <v>2597.1666887128799</v>
      </c>
      <c r="L3" s="27">
        <v>170.40814440273999</v>
      </c>
      <c r="M3" s="27">
        <v>1053.2640647717899</v>
      </c>
      <c r="N3" s="27">
        <v>535217.97612325998</v>
      </c>
      <c r="O3" s="27">
        <v>63682.2902252352</v>
      </c>
      <c r="P3" s="27">
        <v>471535.685898025</v>
      </c>
      <c r="Q3" s="27">
        <v>362.98139023462602</v>
      </c>
      <c r="R3" s="27">
        <v>69.021301498591697</v>
      </c>
      <c r="S3" s="27">
        <v>34674.293957241302</v>
      </c>
      <c r="T3" s="27">
        <v>70.556904754818405</v>
      </c>
      <c r="U3" s="27">
        <v>1862.2155421441</v>
      </c>
      <c r="V3" s="27">
        <v>146.49349149291399</v>
      </c>
      <c r="W3" s="27">
        <v>376.23233549937402</v>
      </c>
      <c r="X3" s="27">
        <v>4659.0177680406896</v>
      </c>
      <c r="Y3" s="27">
        <v>9545.2157272221193</v>
      </c>
      <c r="Z3" s="27">
        <v>563.48438796937705</v>
      </c>
      <c r="AA3" s="27">
        <v>220.297460826622</v>
      </c>
      <c r="AB3" s="29"/>
      <c r="AC3" s="51">
        <f>(N3-B3)/(B3+1E-50)</f>
        <v>7.9552076799405229E-3</v>
      </c>
      <c r="AD3" s="51">
        <f>(O3-C3)/(C3+1E-50)</f>
        <v>7.1649881409491193E-3</v>
      </c>
      <c r="AE3" s="29"/>
      <c r="AF3" s="27">
        <v>1</v>
      </c>
      <c r="AG3" s="27" t="s">
        <v>0</v>
      </c>
      <c r="AH3" s="27">
        <v>929.27591778099998</v>
      </c>
      <c r="AI3" s="27">
        <v>1157.7551844499999</v>
      </c>
      <c r="AJ3" s="27">
        <v>30.609043317899999</v>
      </c>
      <c r="AK3" s="27">
        <v>102.562404086</v>
      </c>
      <c r="AL3" s="27">
        <v>787.566105515</v>
      </c>
      <c r="AM3" s="27">
        <v>53.144814709400002</v>
      </c>
      <c r="AN3" s="27">
        <v>320.75255091899999</v>
      </c>
      <c r="AO3" s="27">
        <v>143019.05155100001</v>
      </c>
      <c r="AP3" s="27">
        <v>108.20819704100001</v>
      </c>
      <c r="AQ3" s="27">
        <v>20.943462346499999</v>
      </c>
      <c r="AR3" s="27">
        <v>10506.9742169</v>
      </c>
      <c r="AS3" s="27">
        <v>21.6838219907</v>
      </c>
      <c r="AT3" s="27">
        <v>570.84262957700003</v>
      </c>
      <c r="AU3" s="27">
        <v>47.367389029500004</v>
      </c>
      <c r="AV3" s="27">
        <v>122.239879546</v>
      </c>
      <c r="AW3" s="27">
        <v>1428.16431283</v>
      </c>
      <c r="AX3" s="27">
        <v>2897.1471139099999</v>
      </c>
      <c r="AY3" s="27">
        <v>174.049242037</v>
      </c>
      <c r="AZ3" s="27">
        <v>66.8458114755</v>
      </c>
      <c r="BA3" s="27">
        <f t="shared" ref="BA3:BA51" si="0">BB3+AO3</f>
        <v>162365.18364846153</v>
      </c>
      <c r="BB3" s="27">
        <f>SUM(AH3:AZ3)-AO3</f>
        <v>19346.132097461523</v>
      </c>
      <c r="BD3" s="27">
        <f t="shared" ref="BD3:BE34" si="1">BA3-B3</f>
        <v>-368628.62643879146</v>
      </c>
      <c r="BE3" s="27">
        <f t="shared" si="1"/>
        <v>-43883.12127718328</v>
      </c>
      <c r="BG3" s="24">
        <f>BA3/N3</f>
        <v>0.30336272489298649</v>
      </c>
      <c r="BH3" s="24">
        <f>BB3/O3</f>
        <v>0.30379139991726123</v>
      </c>
      <c r="BJ3" s="86">
        <v>0.18089498018243777</v>
      </c>
      <c r="BK3" s="86">
        <v>0.18125019241382576</v>
      </c>
    </row>
    <row r="4" spans="1:63" x14ac:dyDescent="0.3">
      <c r="A4" s="29" t="s">
        <v>2</v>
      </c>
      <c r="B4" s="27">
        <v>264214.54435769102</v>
      </c>
      <c r="C4" s="27">
        <v>32774.685498805899</v>
      </c>
      <c r="F4" s="29" t="s">
        <v>2</v>
      </c>
      <c r="G4" s="27">
        <v>1794.6596011838801</v>
      </c>
      <c r="H4" s="27">
        <v>1707.91550058698</v>
      </c>
      <c r="I4" s="27">
        <v>57.124794281210498</v>
      </c>
      <c r="J4" s="27">
        <v>154.34254457470001</v>
      </c>
      <c r="K4" s="27">
        <v>1261.4988990117699</v>
      </c>
      <c r="L4" s="27">
        <v>83.799479819441402</v>
      </c>
      <c r="M4" s="27">
        <v>533.44119556650503</v>
      </c>
      <c r="N4" s="27">
        <v>264627.64415170002</v>
      </c>
      <c r="O4" s="27">
        <v>32808.3530545147</v>
      </c>
      <c r="P4" s="27">
        <v>231819.29109718499</v>
      </c>
      <c r="Q4" s="27">
        <v>146.134523278052</v>
      </c>
      <c r="R4" s="27">
        <v>36.480200003306898</v>
      </c>
      <c r="S4" s="27">
        <v>18335.4512639649</v>
      </c>
      <c r="T4" s="27">
        <v>61.454734723347499</v>
      </c>
      <c r="U4" s="27">
        <v>803.52573554456899</v>
      </c>
      <c r="V4" s="27">
        <v>77.298650109955403</v>
      </c>
      <c r="W4" s="27">
        <v>200.47076880680299</v>
      </c>
      <c r="X4" s="27">
        <v>2009.80737159454</v>
      </c>
      <c r="Y4" s="27">
        <v>5164.7038987637598</v>
      </c>
      <c r="Z4" s="27">
        <v>271.83425023561898</v>
      </c>
      <c r="AA4" s="27">
        <v>108.40964246542801</v>
      </c>
      <c r="AB4" s="29"/>
      <c r="AC4" s="51">
        <f t="shared" ref="AC4:AD56" si="2">(N4-B4)/(B4+1E-50)</f>
        <v>1.5635013394635518E-3</v>
      </c>
      <c r="AD4" s="51">
        <f t="shared" si="2"/>
        <v>1.0272426781952977E-3</v>
      </c>
      <c r="AE4" s="29"/>
      <c r="AF4" s="27">
        <v>4</v>
      </c>
      <c r="AG4" s="27" t="s">
        <v>2</v>
      </c>
      <c r="AH4" s="27">
        <v>1152.4543593000001</v>
      </c>
      <c r="AI4" s="27">
        <v>1080.1233916799999</v>
      </c>
      <c r="AJ4" s="27">
        <v>36.759392391200002</v>
      </c>
      <c r="AK4" s="27">
        <v>105.27146302600001</v>
      </c>
      <c r="AL4" s="27">
        <v>809.16064388400002</v>
      </c>
      <c r="AM4" s="27">
        <v>55.690571445300002</v>
      </c>
      <c r="AN4" s="27">
        <v>343.53863687299997</v>
      </c>
      <c r="AO4" s="27">
        <v>146814.59435699999</v>
      </c>
      <c r="AP4" s="27">
        <v>91.324614827199994</v>
      </c>
      <c r="AQ4" s="27">
        <v>23.283342789900001</v>
      </c>
      <c r="AR4" s="27">
        <v>11658.167090000001</v>
      </c>
      <c r="AS4" s="27">
        <v>39.662308887499997</v>
      </c>
      <c r="AT4" s="27">
        <v>527.90370957699997</v>
      </c>
      <c r="AU4" s="27">
        <v>54.108462794899999</v>
      </c>
      <c r="AV4" s="27">
        <v>141.02179885999999</v>
      </c>
      <c r="AW4" s="27">
        <v>1320.3973958300001</v>
      </c>
      <c r="AX4" s="27">
        <v>3313.155976</v>
      </c>
      <c r="AY4" s="27">
        <v>177.91163018099999</v>
      </c>
      <c r="AZ4" s="27">
        <v>69.558958918900004</v>
      </c>
      <c r="BA4" s="27">
        <f t="shared" si="0"/>
        <v>167814.08810426586</v>
      </c>
      <c r="BB4" s="27">
        <f t="shared" ref="BB4:BB51" si="3">SUM(AH4:AZ4)-AO4</f>
        <v>20999.493747265864</v>
      </c>
      <c r="BD4" s="27">
        <f t="shared" si="1"/>
        <v>-96400.45625342516</v>
      </c>
      <c r="BE4" s="27">
        <f t="shared" si="1"/>
        <v>-11775.191751540035</v>
      </c>
      <c r="BG4" s="24">
        <f t="shared" ref="BG4:BH51" si="4">BA4/N4</f>
        <v>0.63415176688065522</v>
      </c>
      <c r="BH4" s="24">
        <f t="shared" si="4"/>
        <v>0.64006546480321302</v>
      </c>
      <c r="BJ4" s="86">
        <v>0.67967943498959316</v>
      </c>
      <c r="BK4" s="86">
        <v>0.68069721674307881</v>
      </c>
    </row>
    <row r="5" spans="1:63" x14ac:dyDescent="0.3">
      <c r="A5" s="29" t="s">
        <v>3</v>
      </c>
      <c r="B5" s="27">
        <v>321502.506283934</v>
      </c>
      <c r="C5" s="27">
        <v>49509.140870448296</v>
      </c>
      <c r="D5" s="29" t="s">
        <v>239</v>
      </c>
      <c r="F5" s="29" t="s">
        <v>3</v>
      </c>
      <c r="G5" s="27">
        <v>3229.5936078087698</v>
      </c>
      <c r="H5" s="27">
        <v>1998.65301961562</v>
      </c>
      <c r="I5" s="27">
        <v>80.530519640426107</v>
      </c>
      <c r="J5" s="27">
        <v>300.75101404895298</v>
      </c>
      <c r="K5" s="27">
        <v>2305.2742108831098</v>
      </c>
      <c r="L5" s="27">
        <v>132.59852590155199</v>
      </c>
      <c r="M5" s="27">
        <v>922.33490798458899</v>
      </c>
      <c r="N5" s="27">
        <v>321487.64044570801</v>
      </c>
      <c r="O5" s="27">
        <v>49397.173949238597</v>
      </c>
      <c r="P5" s="27">
        <v>272090.46649646899</v>
      </c>
      <c r="Q5" s="27">
        <v>139.77727787606699</v>
      </c>
      <c r="R5" s="27">
        <v>56.0267922088658</v>
      </c>
      <c r="S5" s="27">
        <v>24847.151087374601</v>
      </c>
      <c r="T5" s="27">
        <v>76.751182305703907</v>
      </c>
      <c r="U5" s="27">
        <v>1383.8138443647099</v>
      </c>
      <c r="V5" s="27">
        <v>176.209498437474</v>
      </c>
      <c r="W5" s="27">
        <v>453.855993044417</v>
      </c>
      <c r="X5" s="27">
        <v>3461.75735632754</v>
      </c>
      <c r="Y5" s="27">
        <v>9253.8964489051195</v>
      </c>
      <c r="Z5" s="27">
        <v>376.20900202273998</v>
      </c>
      <c r="AA5" s="27">
        <v>201.98966048821299</v>
      </c>
      <c r="AB5" s="29"/>
      <c r="AC5" s="51">
        <f t="shared" si="2"/>
        <v>-4.6238638689990225E-5</v>
      </c>
      <c r="AD5" s="51">
        <f t="shared" si="2"/>
        <v>-2.2615403790319458E-3</v>
      </c>
      <c r="AE5" s="29"/>
      <c r="AF5" s="27">
        <v>5</v>
      </c>
      <c r="AG5" s="27" t="s">
        <v>3</v>
      </c>
      <c r="AH5" s="27">
        <v>1218.4511787900001</v>
      </c>
      <c r="AI5" s="27">
        <v>670.31602122599998</v>
      </c>
      <c r="AJ5" s="27">
        <v>27.746684724800001</v>
      </c>
      <c r="AK5" s="27">
        <v>88.745324835600002</v>
      </c>
      <c r="AL5" s="27">
        <v>852.33015581500001</v>
      </c>
      <c r="AM5" s="27">
        <v>40.265781468699998</v>
      </c>
      <c r="AN5" s="27">
        <v>333.41601900199998</v>
      </c>
      <c r="AO5" s="27">
        <v>92843.233813700004</v>
      </c>
      <c r="AP5" s="27">
        <v>43.685057474600001</v>
      </c>
      <c r="AQ5" s="27">
        <v>20.439672939299999</v>
      </c>
      <c r="AR5" s="27">
        <v>8880.0284872499997</v>
      </c>
      <c r="AS5" s="27">
        <v>26.73436543</v>
      </c>
      <c r="AT5" s="27">
        <v>444.77149546599998</v>
      </c>
      <c r="AU5" s="27">
        <v>53.136530157700001</v>
      </c>
      <c r="AV5" s="27">
        <v>134.115799694</v>
      </c>
      <c r="AW5" s="27">
        <v>1112.72294491</v>
      </c>
      <c r="AX5" s="27">
        <v>3458.0165740900002</v>
      </c>
      <c r="AY5" s="27">
        <v>114.61695389099999</v>
      </c>
      <c r="AZ5" s="27">
        <v>75.177251536</v>
      </c>
      <c r="BA5" s="27">
        <f t="shared" si="0"/>
        <v>110437.95011240074</v>
      </c>
      <c r="BB5" s="27">
        <f t="shared" si="3"/>
        <v>17594.716298700732</v>
      </c>
      <c r="BD5" s="27">
        <f t="shared" si="1"/>
        <v>-211064.55617153324</v>
      </c>
      <c r="BE5" s="27">
        <f t="shared" si="1"/>
        <v>-31914.424571747564</v>
      </c>
      <c r="BG5" s="24">
        <f t="shared" si="4"/>
        <v>0.34352160462309034</v>
      </c>
      <c r="BH5" s="24">
        <f t="shared" si="4"/>
        <v>0.35618872279578934</v>
      </c>
      <c r="BJ5" s="86">
        <v>0.3000632144091479</v>
      </c>
      <c r="BK5" s="86">
        <v>0.31986452172111346</v>
      </c>
    </row>
    <row r="6" spans="1:63" x14ac:dyDescent="0.3">
      <c r="A6" s="29" t="s">
        <v>4</v>
      </c>
      <c r="B6" s="27">
        <v>313896.870974769</v>
      </c>
      <c r="C6" s="27">
        <v>41268.248177745198</v>
      </c>
      <c r="F6" s="29" t="s">
        <v>4</v>
      </c>
      <c r="G6" s="27">
        <v>1714.0838586396301</v>
      </c>
      <c r="H6" s="27">
        <v>2058.85716562773</v>
      </c>
      <c r="I6" s="27">
        <v>87.336004365151496</v>
      </c>
      <c r="J6" s="27">
        <v>690.80731955444605</v>
      </c>
      <c r="K6" s="27">
        <v>1416.64998792969</v>
      </c>
      <c r="L6" s="27">
        <v>262.67333253966899</v>
      </c>
      <c r="M6" s="27">
        <v>726.89361309986305</v>
      </c>
      <c r="N6" s="27">
        <v>314917.488004404</v>
      </c>
      <c r="O6" s="27">
        <v>41394.777628351403</v>
      </c>
      <c r="P6" s="27">
        <v>273522.710376053</v>
      </c>
      <c r="Q6" s="27">
        <v>145.27083907912899</v>
      </c>
      <c r="R6" s="27">
        <v>36.989849446364303</v>
      </c>
      <c r="S6" s="27">
        <v>18928.5614325633</v>
      </c>
      <c r="T6" s="27">
        <v>90.968995278801899</v>
      </c>
      <c r="U6" s="27">
        <v>2195.81442594399</v>
      </c>
      <c r="V6" s="27">
        <v>389.41107155651798</v>
      </c>
      <c r="W6" s="27">
        <v>1053.67484480453</v>
      </c>
      <c r="X6" s="27">
        <v>5490.09516835044</v>
      </c>
      <c r="Y6" s="27">
        <v>5282.3640455915802</v>
      </c>
      <c r="Z6" s="27">
        <v>704.87577274756495</v>
      </c>
      <c r="AA6" s="27">
        <v>119.449901232934</v>
      </c>
      <c r="AB6" s="29"/>
      <c r="AC6" s="51">
        <f t="shared" si="2"/>
        <v>3.25144059724329E-3</v>
      </c>
      <c r="AD6" s="51">
        <f t="shared" si="2"/>
        <v>3.06602427273468E-3</v>
      </c>
      <c r="AE6" s="29"/>
      <c r="AF6" s="27">
        <v>6</v>
      </c>
      <c r="AG6" s="27" t="s">
        <v>4</v>
      </c>
      <c r="AH6" s="27">
        <v>987.952871222</v>
      </c>
      <c r="AI6" s="27">
        <v>1156.7602013400001</v>
      </c>
      <c r="AJ6" s="27">
        <v>53.675401436400001</v>
      </c>
      <c r="AK6" s="27">
        <v>451.23230526700002</v>
      </c>
      <c r="AL6" s="27">
        <v>809.92711282699997</v>
      </c>
      <c r="AM6" s="27">
        <v>169.701918831</v>
      </c>
      <c r="AN6" s="27">
        <v>432.75700900999999</v>
      </c>
      <c r="AO6" s="27">
        <v>156234.312309</v>
      </c>
      <c r="AP6" s="27">
        <v>78.363834773500002</v>
      </c>
      <c r="AQ6" s="27">
        <v>21.143164057100002</v>
      </c>
      <c r="AR6" s="27">
        <v>10763.360407599999</v>
      </c>
      <c r="AS6" s="27">
        <v>57.589564300900001</v>
      </c>
      <c r="AT6" s="27">
        <v>1383.65324465</v>
      </c>
      <c r="AU6" s="27">
        <v>259.54279945100001</v>
      </c>
      <c r="AV6" s="27">
        <v>705.00418227099999</v>
      </c>
      <c r="AW6" s="27">
        <v>3459.4640752099999</v>
      </c>
      <c r="AX6" s="27">
        <v>3030.5092778500002</v>
      </c>
      <c r="AY6" s="27">
        <v>447.42528377799999</v>
      </c>
      <c r="AZ6" s="27">
        <v>67.833570652700004</v>
      </c>
      <c r="BA6" s="27">
        <f t="shared" si="0"/>
        <v>180570.20853352762</v>
      </c>
      <c r="BB6" s="27">
        <f t="shared" si="3"/>
        <v>24335.89622452762</v>
      </c>
      <c r="BD6" s="27">
        <f t="shared" si="1"/>
        <v>-133326.66244124138</v>
      </c>
      <c r="BE6" s="27">
        <f t="shared" si="1"/>
        <v>-16932.351953217578</v>
      </c>
      <c r="BG6" s="24">
        <f t="shared" si="4"/>
        <v>0.5733889523817185</v>
      </c>
      <c r="BH6" s="24">
        <f t="shared" si="4"/>
        <v>0.58789774021783592</v>
      </c>
      <c r="BJ6" s="86">
        <v>0.52315890968809431</v>
      </c>
      <c r="BK6" s="86">
        <v>0.53374463767840152</v>
      </c>
    </row>
    <row r="7" spans="1:63" x14ac:dyDescent="0.3">
      <c r="A7" s="29" t="s">
        <v>5</v>
      </c>
      <c r="B7" s="27">
        <v>242584.16625835901</v>
      </c>
      <c r="C7" s="27">
        <v>36933.6867678411</v>
      </c>
      <c r="F7" s="29" t="s">
        <v>5</v>
      </c>
      <c r="G7" s="27">
        <v>2140.1433171844701</v>
      </c>
      <c r="H7" s="27">
        <v>1602.1309629237601</v>
      </c>
      <c r="I7" s="27">
        <v>63.716375139580101</v>
      </c>
      <c r="J7" s="27">
        <v>352.24018759128501</v>
      </c>
      <c r="K7" s="27">
        <v>1573.50429581617</v>
      </c>
      <c r="L7" s="27">
        <v>148.96183273532901</v>
      </c>
      <c r="M7" s="27">
        <v>680.98951108098095</v>
      </c>
      <c r="N7" s="27">
        <v>242326.85160011699</v>
      </c>
      <c r="O7" s="27">
        <v>36847.503851753499</v>
      </c>
      <c r="P7" s="27">
        <v>205479.347748364</v>
      </c>
      <c r="Q7" s="27">
        <v>89.359316346720902</v>
      </c>
      <c r="R7" s="27">
        <v>39.019704388851203</v>
      </c>
      <c r="S7" s="27">
        <v>17926.031289869199</v>
      </c>
      <c r="T7" s="27">
        <v>63.037137088906903</v>
      </c>
      <c r="U7" s="27">
        <v>1327.9360686078301</v>
      </c>
      <c r="V7" s="27">
        <v>214.291001114436</v>
      </c>
      <c r="W7" s="27">
        <v>568.008147687627</v>
      </c>
      <c r="X7" s="27">
        <v>3321.1246791999401</v>
      </c>
      <c r="Y7" s="27">
        <v>6193.0452483231102</v>
      </c>
      <c r="Z7" s="27">
        <v>406.28476701003598</v>
      </c>
      <c r="AA7" s="27">
        <v>137.68000964522099</v>
      </c>
      <c r="AB7" s="29"/>
      <c r="AC7" s="51">
        <f t="shared" si="2"/>
        <v>-1.0607232211848833E-3</v>
      </c>
      <c r="AD7" s="51">
        <f t="shared" si="2"/>
        <v>-2.3334501272329424E-3</v>
      </c>
      <c r="AE7" s="29"/>
      <c r="AF7" s="27">
        <v>8</v>
      </c>
      <c r="AG7" s="27" t="s">
        <v>5</v>
      </c>
      <c r="AH7" s="27">
        <v>1136.3504293999999</v>
      </c>
      <c r="AI7" s="27">
        <v>778.664795035</v>
      </c>
      <c r="AJ7" s="27">
        <v>33.951669269699998</v>
      </c>
      <c r="AK7" s="27">
        <v>198.329217169</v>
      </c>
      <c r="AL7" s="27">
        <v>820.74579596199999</v>
      </c>
      <c r="AM7" s="27">
        <v>82.081999697900002</v>
      </c>
      <c r="AN7" s="27">
        <v>359.11783064500003</v>
      </c>
      <c r="AO7" s="27">
        <v>101933.98084800001</v>
      </c>
      <c r="AP7" s="27">
        <v>39.779653439800001</v>
      </c>
      <c r="AQ7" s="27">
        <v>20.182333215100002</v>
      </c>
      <c r="AR7" s="27">
        <v>9118.2501400000001</v>
      </c>
      <c r="AS7" s="27">
        <v>34.761379199499999</v>
      </c>
      <c r="AT7" s="27">
        <v>715.73627875900002</v>
      </c>
      <c r="AU7" s="27">
        <v>123.11557310400001</v>
      </c>
      <c r="AV7" s="27">
        <v>327.80300975199998</v>
      </c>
      <c r="AW7" s="27">
        <v>1790.0182270299999</v>
      </c>
      <c r="AX7" s="27">
        <v>3260.1827520299998</v>
      </c>
      <c r="AY7" s="27">
        <v>218.836427321</v>
      </c>
      <c r="AZ7" s="27">
        <v>71.818771057199996</v>
      </c>
      <c r="BA7" s="27">
        <f t="shared" si="0"/>
        <v>121063.70713008619</v>
      </c>
      <c r="BB7" s="27">
        <f t="shared" si="3"/>
        <v>19129.72628208618</v>
      </c>
      <c r="BD7" s="27">
        <f t="shared" si="1"/>
        <v>-121520.45912827282</v>
      </c>
      <c r="BE7" s="27">
        <f t="shared" si="1"/>
        <v>-17803.96048575492</v>
      </c>
      <c r="BG7" s="24">
        <f t="shared" si="4"/>
        <v>0.49958849516958664</v>
      </c>
      <c r="BH7" s="24">
        <f t="shared" si="4"/>
        <v>0.51915935361726906</v>
      </c>
      <c r="BJ7" s="86">
        <v>0.44383399822582686</v>
      </c>
      <c r="BK7" s="86">
        <v>0.4660802231184234</v>
      </c>
    </row>
    <row r="8" spans="1:63" x14ac:dyDescent="0.3">
      <c r="A8" s="29" t="s">
        <v>6</v>
      </c>
      <c r="B8" s="27">
        <v>23431.506718667901</v>
      </c>
      <c r="C8" s="27">
        <v>3328.85774086119</v>
      </c>
      <c r="D8" s="29" t="s">
        <v>239</v>
      </c>
      <c r="F8" s="29" t="s">
        <v>6</v>
      </c>
      <c r="G8" s="27">
        <v>169.46089529699</v>
      </c>
      <c r="H8" s="27">
        <v>191.60835154902199</v>
      </c>
      <c r="I8" s="27">
        <v>5.5689490787435796</v>
      </c>
      <c r="J8" s="27">
        <v>19.6120022928068</v>
      </c>
      <c r="K8" s="27">
        <v>134.52725419842599</v>
      </c>
      <c r="L8" s="27">
        <v>7.4307825526215696</v>
      </c>
      <c r="M8" s="27">
        <v>54.349632765091997</v>
      </c>
      <c r="N8" s="27">
        <v>23509.436119788101</v>
      </c>
      <c r="O8" s="27">
        <v>3343.4362820483102</v>
      </c>
      <c r="P8" s="27">
        <v>20165.999837739801</v>
      </c>
      <c r="Q8" s="27">
        <v>17.0045493477074</v>
      </c>
      <c r="R8" s="27">
        <v>3.4683475476336101</v>
      </c>
      <c r="S8" s="27">
        <v>1819.09578851061</v>
      </c>
      <c r="T8" s="27">
        <v>5.3816978345100397</v>
      </c>
      <c r="U8" s="27">
        <v>98.225782062093103</v>
      </c>
      <c r="V8" s="27">
        <v>4.6862217078104198</v>
      </c>
      <c r="W8" s="27">
        <v>9.8504782706945093</v>
      </c>
      <c r="X8" s="27">
        <v>245.51363602793199</v>
      </c>
      <c r="Y8" s="27">
        <v>519.55139425806203</v>
      </c>
      <c r="Z8" s="27">
        <v>26.274065267834001</v>
      </c>
      <c r="AA8" s="27">
        <v>11.8264534797202</v>
      </c>
      <c r="AB8" s="29"/>
      <c r="AC8" s="51">
        <f t="shared" si="2"/>
        <v>3.3258382423232576E-3</v>
      </c>
      <c r="AD8" s="51">
        <f t="shared" si="2"/>
        <v>4.3794425361501563E-3</v>
      </c>
      <c r="AE8" s="29"/>
      <c r="AF8" s="27">
        <v>9</v>
      </c>
      <c r="AG8" s="27" t="s">
        <v>6</v>
      </c>
      <c r="AH8" s="27">
        <v>43.327945989900002</v>
      </c>
      <c r="AI8" s="27">
        <v>50.851549927100002</v>
      </c>
      <c r="AJ8" s="27">
        <v>1.40844493833</v>
      </c>
      <c r="AK8" s="27">
        <v>4.8923222101999997</v>
      </c>
      <c r="AL8" s="27">
        <v>34.501750751800003</v>
      </c>
      <c r="AM8" s="27">
        <v>1.90288053735</v>
      </c>
      <c r="AN8" s="27">
        <v>13.963075996800001</v>
      </c>
      <c r="AO8" s="27">
        <v>5267.8670592500002</v>
      </c>
      <c r="AP8" s="27">
        <v>4.2454289040699997</v>
      </c>
      <c r="AQ8" s="27">
        <v>0.89485369232500001</v>
      </c>
      <c r="AR8" s="27">
        <v>474.59180431499999</v>
      </c>
      <c r="AS8" s="27">
        <v>1.36958832167</v>
      </c>
      <c r="AT8" s="27">
        <v>25.028096055500001</v>
      </c>
      <c r="AU8" s="27">
        <v>1.0982449411799999</v>
      </c>
      <c r="AV8" s="27">
        <v>2.1894522568400001</v>
      </c>
      <c r="AW8" s="27">
        <v>62.551498787200003</v>
      </c>
      <c r="AX8" s="27">
        <v>132.925109319</v>
      </c>
      <c r="AY8" s="27">
        <v>6.8310902566599996</v>
      </c>
      <c r="AZ8" s="27">
        <v>3.05447168786</v>
      </c>
      <c r="BA8" s="27">
        <f t="shared" si="0"/>
        <v>6133.4946681387864</v>
      </c>
      <c r="BB8" s="27">
        <f t="shared" si="3"/>
        <v>865.6276088887862</v>
      </c>
      <c r="BD8" s="27">
        <f t="shared" si="1"/>
        <v>-17298.012050529112</v>
      </c>
      <c r="BE8" s="27">
        <f t="shared" si="1"/>
        <v>-2463.2301319724038</v>
      </c>
      <c r="BG8" s="24">
        <f t="shared" si="4"/>
        <v>0.26089501410781052</v>
      </c>
      <c r="BH8" s="24">
        <f t="shared" si="4"/>
        <v>0.25890357580210005</v>
      </c>
      <c r="BJ8" s="86">
        <v>0.1476663577954403</v>
      </c>
      <c r="BK8" s="86">
        <v>0.14470896454565219</v>
      </c>
    </row>
    <row r="9" spans="1:63" x14ac:dyDescent="0.3">
      <c r="A9" s="29" t="s">
        <v>7</v>
      </c>
      <c r="B9" s="27">
        <v>14754.4964876465</v>
      </c>
      <c r="C9" s="27">
        <v>2551.4976551813102</v>
      </c>
      <c r="D9" s="29" t="s">
        <v>239</v>
      </c>
      <c r="F9" s="29" t="s">
        <v>7</v>
      </c>
      <c r="G9" s="27">
        <v>133.148691501733</v>
      </c>
      <c r="H9" s="27">
        <v>133.13381460231301</v>
      </c>
      <c r="I9" s="27">
        <v>4.6974744952793399</v>
      </c>
      <c r="J9" s="27">
        <v>23.520689164834099</v>
      </c>
      <c r="K9" s="27">
        <v>104.18348209020201</v>
      </c>
      <c r="L9" s="27">
        <v>6.5410478568318497</v>
      </c>
      <c r="M9" s="27">
        <v>42.768726004067503</v>
      </c>
      <c r="N9" s="27">
        <v>14752.493180597099</v>
      </c>
      <c r="O9" s="27">
        <v>2560.4488335234801</v>
      </c>
      <c r="P9" s="27">
        <v>12192.044347073601</v>
      </c>
      <c r="Q9" s="27">
        <v>11.773452162458501</v>
      </c>
      <c r="R9" s="27">
        <v>2.4577090670590902</v>
      </c>
      <c r="S9" s="27">
        <v>1310.0362674647399</v>
      </c>
      <c r="T9" s="27">
        <v>5.2177071931303898</v>
      </c>
      <c r="U9" s="27">
        <v>92.857532035913195</v>
      </c>
      <c r="V9" s="27">
        <v>5.5497909467198001</v>
      </c>
      <c r="W9" s="27">
        <v>11.8821051273995</v>
      </c>
      <c r="X9" s="27">
        <v>231.969706730159</v>
      </c>
      <c r="Y9" s="27">
        <v>409.66669609836998</v>
      </c>
      <c r="Z9" s="27">
        <v>21.702709259963498</v>
      </c>
      <c r="AA9" s="27">
        <v>9.3412317223058299</v>
      </c>
      <c r="AB9" s="29"/>
      <c r="AC9" s="51">
        <f t="shared" si="2"/>
        <v>-1.3577603621230198E-4</v>
      </c>
      <c r="AD9" s="51">
        <f t="shared" si="2"/>
        <v>3.50820559211285E-3</v>
      </c>
      <c r="AE9" s="29"/>
      <c r="AF9" s="27">
        <v>10</v>
      </c>
      <c r="AG9" s="27" t="s">
        <v>7</v>
      </c>
      <c r="AH9" s="27">
        <v>51.256920354999998</v>
      </c>
      <c r="AI9" s="27">
        <v>52.1080356581</v>
      </c>
      <c r="AJ9" s="27">
        <v>1.7985580619299999</v>
      </c>
      <c r="AK9" s="27">
        <v>9.0221574848900001</v>
      </c>
      <c r="AL9" s="27">
        <v>40.200321114499999</v>
      </c>
      <c r="AM9" s="27">
        <v>2.56540359681</v>
      </c>
      <c r="AN9" s="27">
        <v>16.5381641046</v>
      </c>
      <c r="AO9" s="27">
        <v>4800.49727893</v>
      </c>
      <c r="AP9" s="27">
        <v>4.4603928760700002</v>
      </c>
      <c r="AQ9" s="27">
        <v>0.95229416066799999</v>
      </c>
      <c r="AR9" s="27">
        <v>508.42720168800003</v>
      </c>
      <c r="AS9" s="27">
        <v>1.98972039482</v>
      </c>
      <c r="AT9" s="27">
        <v>35.7915133455</v>
      </c>
      <c r="AU9" s="27">
        <v>2.18503548743</v>
      </c>
      <c r="AV9" s="27">
        <v>4.7011789103500004</v>
      </c>
      <c r="AW9" s="27">
        <v>89.412135631400005</v>
      </c>
      <c r="AX9" s="27">
        <v>157.69058237900001</v>
      </c>
      <c r="AY9" s="27">
        <v>8.50240309436</v>
      </c>
      <c r="AZ9" s="27">
        <v>3.6102644441199998</v>
      </c>
      <c r="BA9" s="27">
        <f t="shared" si="0"/>
        <v>5791.7095617175473</v>
      </c>
      <c r="BB9" s="27">
        <f t="shared" si="3"/>
        <v>991.21228278754734</v>
      </c>
      <c r="BD9" s="27">
        <f t="shared" si="1"/>
        <v>-8962.7869259289528</v>
      </c>
      <c r="BE9" s="27">
        <f t="shared" si="1"/>
        <v>-1560.2853723937628</v>
      </c>
      <c r="BG9" s="24">
        <f t="shared" si="4"/>
        <v>0.39259191587595305</v>
      </c>
      <c r="BH9" s="24">
        <f t="shared" si="4"/>
        <v>0.38712442514366596</v>
      </c>
      <c r="BJ9" s="86">
        <v>0.29225014079802719</v>
      </c>
      <c r="BK9" s="86">
        <v>0.28583482031709123</v>
      </c>
    </row>
    <row r="10" spans="1:63" x14ac:dyDescent="0.3">
      <c r="A10" s="29" t="s">
        <v>8</v>
      </c>
      <c r="B10" s="27">
        <v>2587.5702912034999</v>
      </c>
      <c r="C10" s="27">
        <v>373.42626611280002</v>
      </c>
      <c r="F10" s="29" t="s">
        <v>8</v>
      </c>
      <c r="G10" s="27">
        <v>16.9879617718547</v>
      </c>
      <c r="H10" s="27">
        <v>25.3962030897776</v>
      </c>
      <c r="I10" s="27">
        <v>0.50765731355787502</v>
      </c>
      <c r="J10" s="27">
        <v>2.0078756813659702</v>
      </c>
      <c r="K10" s="27">
        <v>14.4030583618555</v>
      </c>
      <c r="L10" s="27">
        <v>0.81515258739948004</v>
      </c>
      <c r="M10" s="27">
        <v>5.85460562068375</v>
      </c>
      <c r="N10" s="27">
        <v>2576.5262379779201</v>
      </c>
      <c r="O10" s="27">
        <v>373.50612565242898</v>
      </c>
      <c r="P10" s="27">
        <v>2203.0201123254901</v>
      </c>
      <c r="Q10" s="27">
        <v>1.33524463036756</v>
      </c>
      <c r="R10" s="27">
        <v>0.36652505277313802</v>
      </c>
      <c r="S10" s="27">
        <v>209.04953829703899</v>
      </c>
      <c r="T10" s="27">
        <v>0.49232064022222699</v>
      </c>
      <c r="U10" s="27">
        <v>10.867422300853701</v>
      </c>
      <c r="V10" s="27">
        <v>0.25412294074527197</v>
      </c>
      <c r="W10" s="27">
        <v>0.14308167573317401</v>
      </c>
      <c r="X10" s="27">
        <v>27.1402342410865</v>
      </c>
      <c r="Y10" s="27">
        <v>53.396273527450099</v>
      </c>
      <c r="Z10" s="27">
        <v>3.14234053693569</v>
      </c>
      <c r="AA10" s="27">
        <v>1.3465073827278899</v>
      </c>
      <c r="AB10" s="29"/>
      <c r="AC10" s="51">
        <f t="shared" si="2"/>
        <v>-4.2681171843424954E-3</v>
      </c>
      <c r="AD10" s="51">
        <f t="shared" si="2"/>
        <v>2.1385624653631798E-4</v>
      </c>
      <c r="AE10" s="29"/>
      <c r="AF10" s="27">
        <v>11</v>
      </c>
      <c r="AG10" s="27" t="s">
        <v>8</v>
      </c>
      <c r="AH10" s="27">
        <v>6.36496786937</v>
      </c>
      <c r="AI10" s="27">
        <v>9.6014704366100005</v>
      </c>
      <c r="AJ10" s="27">
        <v>0.18861569131799999</v>
      </c>
      <c r="AK10" s="27">
        <v>0.74028557387600002</v>
      </c>
      <c r="AL10" s="27">
        <v>5.4057205272799997</v>
      </c>
      <c r="AM10" s="27">
        <v>0.30762268448199998</v>
      </c>
      <c r="AN10" s="27">
        <v>2.1989202490599999</v>
      </c>
      <c r="AO10" s="27">
        <v>835.45615334599995</v>
      </c>
      <c r="AP10" s="27">
        <v>0.49236838395299998</v>
      </c>
      <c r="AQ10" s="27">
        <v>0.137942351484</v>
      </c>
      <c r="AR10" s="27">
        <v>78.738708669600001</v>
      </c>
      <c r="AS10" s="27">
        <v>0.18162144417000001</v>
      </c>
      <c r="AT10" s="27">
        <v>4.05841366721</v>
      </c>
      <c r="AU10" s="27">
        <v>9.5514648871800001E-2</v>
      </c>
      <c r="AV10" s="27">
        <v>5.3764984772E-2</v>
      </c>
      <c r="AW10" s="27">
        <v>10.1354499767</v>
      </c>
      <c r="AX10" s="27">
        <v>20.003881271899999</v>
      </c>
      <c r="AY10" s="27">
        <v>1.1862410509000001</v>
      </c>
      <c r="AZ10" s="27">
        <v>0.50601589535699998</v>
      </c>
      <c r="BA10" s="27">
        <f t="shared" si="0"/>
        <v>975.85367872291363</v>
      </c>
      <c r="BB10" s="27">
        <f t="shared" si="3"/>
        <v>140.39752537691368</v>
      </c>
      <c r="BD10" s="27">
        <f t="shared" si="1"/>
        <v>-1611.7166124805863</v>
      </c>
      <c r="BE10" s="27">
        <f t="shared" si="1"/>
        <v>-233.02874073588634</v>
      </c>
      <c r="BG10" s="24">
        <f t="shared" si="4"/>
        <v>0.37874781336935731</v>
      </c>
      <c r="BH10" s="24">
        <f t="shared" si="4"/>
        <v>0.37589082409738694</v>
      </c>
      <c r="BJ10" s="86">
        <v>0.26152733649604876</v>
      </c>
      <c r="BK10" s="86">
        <v>0.25938677778469871</v>
      </c>
    </row>
    <row r="11" spans="1:63" x14ac:dyDescent="0.3">
      <c r="A11" s="29" t="s">
        <v>9</v>
      </c>
      <c r="B11" s="27">
        <v>715197.40296951798</v>
      </c>
      <c r="C11" s="27">
        <v>81722.166768258699</v>
      </c>
      <c r="D11" s="29" t="s">
        <v>239</v>
      </c>
      <c r="F11" s="29" t="s">
        <v>9</v>
      </c>
      <c r="G11" s="27">
        <v>3803.2507575632299</v>
      </c>
      <c r="H11" s="27">
        <v>5133.8994151137804</v>
      </c>
      <c r="I11" s="27">
        <v>130.364801644648</v>
      </c>
      <c r="J11" s="27">
        <v>388.163674223008</v>
      </c>
      <c r="K11" s="27">
        <v>3277.5807158407601</v>
      </c>
      <c r="L11" s="27">
        <v>216.61766166768601</v>
      </c>
      <c r="M11" s="27">
        <v>1334.13971141498</v>
      </c>
      <c r="N11" s="27">
        <v>721378.91519508103</v>
      </c>
      <c r="O11" s="27">
        <v>82397.380551100301</v>
      </c>
      <c r="P11" s="27">
        <v>638981.53464398102</v>
      </c>
      <c r="Q11" s="27">
        <v>502.13078479031299</v>
      </c>
      <c r="R11" s="27">
        <v>89.579588297866394</v>
      </c>
      <c r="S11" s="27">
        <v>45636.368288386599</v>
      </c>
      <c r="T11" s="27">
        <v>89.412239917988003</v>
      </c>
      <c r="U11" s="27">
        <v>2342.5242259296601</v>
      </c>
      <c r="V11" s="27">
        <v>170.32533468917501</v>
      </c>
      <c r="W11" s="27">
        <v>440.72189337345702</v>
      </c>
      <c r="X11" s="27">
        <v>5861.2396898096804</v>
      </c>
      <c r="Y11" s="27">
        <v>11973.0866377861</v>
      </c>
      <c r="Z11" s="27">
        <v>732.185007357926</v>
      </c>
      <c r="AA11" s="27">
        <v>275.79012329348399</v>
      </c>
      <c r="AB11" s="29"/>
      <c r="AC11" s="51">
        <f t="shared" si="2"/>
        <v>8.6430853913860121E-3</v>
      </c>
      <c r="AD11" s="51">
        <f t="shared" si="2"/>
        <v>8.2623088635953544E-3</v>
      </c>
      <c r="AE11" s="29"/>
      <c r="AF11" s="27">
        <v>12</v>
      </c>
      <c r="AG11" s="27" t="s">
        <v>9</v>
      </c>
      <c r="AH11" s="27">
        <v>1642.12566722</v>
      </c>
      <c r="AI11" s="27">
        <v>2202.1124422900002</v>
      </c>
      <c r="AJ11" s="27">
        <v>56.563443703300003</v>
      </c>
      <c r="AK11" s="27">
        <v>170.730256427</v>
      </c>
      <c r="AL11" s="27">
        <v>1409.0351073100001</v>
      </c>
      <c r="AM11" s="27">
        <v>93.459823182799994</v>
      </c>
      <c r="AN11" s="27">
        <v>574.43392774699998</v>
      </c>
      <c r="AO11" s="27">
        <v>273259.67267900001</v>
      </c>
      <c r="AP11" s="27">
        <v>215.72753783900001</v>
      </c>
      <c r="AQ11" s="27">
        <v>38.5068659461</v>
      </c>
      <c r="AR11" s="27">
        <v>19645.071326400001</v>
      </c>
      <c r="AS11" s="27">
        <v>39.723525175399999</v>
      </c>
      <c r="AT11" s="27">
        <v>1013.74372192</v>
      </c>
      <c r="AU11" s="27">
        <v>73.758690504800001</v>
      </c>
      <c r="AV11" s="27">
        <v>190.494153754</v>
      </c>
      <c r="AW11" s="27">
        <v>2536.39429264</v>
      </c>
      <c r="AX11" s="27">
        <v>5162.5566267900003</v>
      </c>
      <c r="AY11" s="27">
        <v>315.62979528300002</v>
      </c>
      <c r="AZ11" s="27">
        <v>118.63888693200001</v>
      </c>
      <c r="BA11" s="27">
        <f t="shared" si="0"/>
        <v>308758.37877006445</v>
      </c>
      <c r="BB11" s="27">
        <f t="shared" si="3"/>
        <v>35498.706091064436</v>
      </c>
      <c r="BD11" s="27">
        <f t="shared" si="1"/>
        <v>-406439.02419945353</v>
      </c>
      <c r="BE11" s="27">
        <f t="shared" si="1"/>
        <v>-46223.460677194264</v>
      </c>
      <c r="BG11" s="24">
        <f t="shared" si="4"/>
        <v>0.42801137137002065</v>
      </c>
      <c r="BH11" s="24">
        <f t="shared" si="4"/>
        <v>0.43082323556449997</v>
      </c>
      <c r="BJ11" s="86">
        <v>0.38038765950280079</v>
      </c>
      <c r="BK11" s="86">
        <v>0.38376566767340159</v>
      </c>
    </row>
    <row r="12" spans="1:63" x14ac:dyDescent="0.3">
      <c r="A12" s="29" t="s">
        <v>10</v>
      </c>
      <c r="B12" s="27">
        <v>552993.89301303204</v>
      </c>
      <c r="C12" s="27">
        <v>66147.306046115496</v>
      </c>
      <c r="D12" s="29" t="s">
        <v>239</v>
      </c>
      <c r="F12" s="29" t="s">
        <v>10</v>
      </c>
      <c r="G12" s="27">
        <v>3275.00801600555</v>
      </c>
      <c r="H12" s="27">
        <v>3970.8499965277201</v>
      </c>
      <c r="I12" s="27">
        <v>103.79483976256201</v>
      </c>
      <c r="J12" s="27">
        <v>311.75871743911102</v>
      </c>
      <c r="K12" s="27">
        <v>2760.9100754531801</v>
      </c>
      <c r="L12" s="27">
        <v>165.34362938099699</v>
      </c>
      <c r="M12" s="27">
        <v>1105.5657286000001</v>
      </c>
      <c r="N12" s="27">
        <v>557354.20578347403</v>
      </c>
      <c r="O12" s="27">
        <v>66608.504771883294</v>
      </c>
      <c r="P12" s="27">
        <v>490745.70101159002</v>
      </c>
      <c r="Q12" s="27">
        <v>378.09649006542202</v>
      </c>
      <c r="R12" s="27">
        <v>72.834873335648098</v>
      </c>
      <c r="S12" s="27">
        <v>36377.0342502356</v>
      </c>
      <c r="T12" s="27">
        <v>72.054317765395098</v>
      </c>
      <c r="U12" s="27">
        <v>1874.7159404090601</v>
      </c>
      <c r="V12" s="27">
        <v>132.28732518945901</v>
      </c>
      <c r="W12" s="27">
        <v>334.09957563231302</v>
      </c>
      <c r="X12" s="27">
        <v>4690.4072005158796</v>
      </c>
      <c r="Y12" s="27">
        <v>10192.2926731592</v>
      </c>
      <c r="Z12" s="27">
        <v>556.59666452818306</v>
      </c>
      <c r="AA12" s="27">
        <v>234.854457877941</v>
      </c>
      <c r="AB12" s="29"/>
      <c r="AC12" s="62">
        <f t="shared" si="2"/>
        <v>7.8849202957458932E-3</v>
      </c>
      <c r="AD12" s="62">
        <f t="shared" si="2"/>
        <v>6.972297941298871E-3</v>
      </c>
      <c r="AE12" s="29"/>
      <c r="AF12" s="27">
        <v>13</v>
      </c>
      <c r="AG12" s="27" t="s">
        <v>10</v>
      </c>
      <c r="AH12" s="27">
        <v>1010.7847287</v>
      </c>
      <c r="AI12" s="27">
        <v>1197.87044698</v>
      </c>
      <c r="AJ12" s="27">
        <v>31.825409947699999</v>
      </c>
      <c r="AK12" s="27">
        <v>97.922675837100002</v>
      </c>
      <c r="AL12" s="27">
        <v>845.70777616199996</v>
      </c>
      <c r="AM12" s="27">
        <v>50.721608123099998</v>
      </c>
      <c r="AN12" s="27">
        <v>338.88806876899997</v>
      </c>
      <c r="AO12" s="27">
        <v>147535.68423799999</v>
      </c>
      <c r="AP12" s="27">
        <v>113.05784254</v>
      </c>
      <c r="AQ12" s="27">
        <v>22.207502525700001</v>
      </c>
      <c r="AR12" s="27">
        <v>11065.672878400001</v>
      </c>
      <c r="AS12" s="27">
        <v>22.6508881114</v>
      </c>
      <c r="AT12" s="27">
        <v>575.69633884699999</v>
      </c>
      <c r="AU12" s="27">
        <v>41.582233024200001</v>
      </c>
      <c r="AV12" s="27">
        <v>104.81965729700001</v>
      </c>
      <c r="AW12" s="27">
        <v>1440.2902638999999</v>
      </c>
      <c r="AX12" s="27">
        <v>3134.8594784100001</v>
      </c>
      <c r="AY12" s="27">
        <v>169.74124716399999</v>
      </c>
      <c r="AZ12" s="27">
        <v>72.097604296300005</v>
      </c>
      <c r="BA12" s="27">
        <f t="shared" si="0"/>
        <v>167872.08088703448</v>
      </c>
      <c r="BB12" s="27">
        <f t="shared" si="3"/>
        <v>20336.39664903449</v>
      </c>
      <c r="BD12" s="27">
        <f t="shared" si="1"/>
        <v>-385121.81212599756</v>
      </c>
      <c r="BE12" s="27">
        <f t="shared" si="1"/>
        <v>-45810.909397081006</v>
      </c>
      <c r="BG12" s="24">
        <f t="shared" si="4"/>
        <v>0.30119460684979732</v>
      </c>
      <c r="BH12" s="24">
        <f t="shared" si="4"/>
        <v>0.30531231287477972</v>
      </c>
      <c r="BJ12" s="86">
        <v>0.18000971839247285</v>
      </c>
      <c r="BK12" s="86">
        <v>0.18651788849583176</v>
      </c>
    </row>
    <row r="13" spans="1:63" x14ac:dyDescent="0.3">
      <c r="A13" s="29" t="s">
        <v>12</v>
      </c>
      <c r="B13" s="27">
        <v>452564.39271385298</v>
      </c>
      <c r="C13" s="27">
        <v>55927.282556027298</v>
      </c>
      <c r="F13" s="29" t="s">
        <v>12</v>
      </c>
      <c r="G13" s="27">
        <v>3157.2927098662299</v>
      </c>
      <c r="H13" s="27">
        <v>2614.2176888947602</v>
      </c>
      <c r="I13" s="27">
        <v>95.209463306822698</v>
      </c>
      <c r="J13" s="27">
        <v>444.06959944223001</v>
      </c>
      <c r="K13" s="27">
        <v>2395.8154812965299</v>
      </c>
      <c r="L13" s="27">
        <v>203.51632663679399</v>
      </c>
      <c r="M13" s="27">
        <v>1012.98734723347</v>
      </c>
      <c r="N13" s="27">
        <v>454300.93978650402</v>
      </c>
      <c r="O13" s="27">
        <v>55977.633445239902</v>
      </c>
      <c r="P13" s="27">
        <v>398323.30634126399</v>
      </c>
      <c r="Q13" s="27">
        <v>199.889461642333</v>
      </c>
      <c r="R13" s="27">
        <v>60.992765521916702</v>
      </c>
      <c r="S13" s="27">
        <v>28125.873100525201</v>
      </c>
      <c r="T13" s="27">
        <v>83.587514861908005</v>
      </c>
      <c r="U13" s="27">
        <v>1861.58352309617</v>
      </c>
      <c r="V13" s="27">
        <v>275.41922119523502</v>
      </c>
      <c r="W13" s="27">
        <v>736.29719197297004</v>
      </c>
      <c r="X13" s="27">
        <v>4657.3636937339097</v>
      </c>
      <c r="Y13" s="27">
        <v>9275.6334122587996</v>
      </c>
      <c r="Z13" s="27">
        <v>572.44067770079903</v>
      </c>
      <c r="AA13" s="27">
        <v>205.44426605378101</v>
      </c>
      <c r="AB13" s="29"/>
      <c r="AC13" s="51">
        <f t="shared" si="2"/>
        <v>3.8371270488993638E-3</v>
      </c>
      <c r="AD13" s="51">
        <f t="shared" si="2"/>
        <v>9.0029207412614296E-4</v>
      </c>
      <c r="AE13" s="29"/>
      <c r="AF13" s="27">
        <v>16</v>
      </c>
      <c r="AG13" s="27" t="s">
        <v>12</v>
      </c>
      <c r="AH13" s="27">
        <v>1551.69385689</v>
      </c>
      <c r="AI13" s="27">
        <v>1196.60022164</v>
      </c>
      <c r="AJ13" s="27">
        <v>50.049951353799997</v>
      </c>
      <c r="AK13" s="27">
        <v>281.55167200400001</v>
      </c>
      <c r="AL13" s="27">
        <v>1158.6813600800001</v>
      </c>
      <c r="AM13" s="27">
        <v>120.601124255</v>
      </c>
      <c r="AN13" s="27">
        <v>509.49598749799998</v>
      </c>
      <c r="AO13" s="27">
        <v>185313.34242500001</v>
      </c>
      <c r="AP13" s="27">
        <v>84.589904010400005</v>
      </c>
      <c r="AQ13" s="27">
        <v>29.270169773599999</v>
      </c>
      <c r="AR13" s="27">
        <v>13329.9323141</v>
      </c>
      <c r="AS13" s="27">
        <v>47.360412523000001</v>
      </c>
      <c r="AT13" s="27">
        <v>1043.33403585</v>
      </c>
      <c r="AU13" s="27">
        <v>177.613781768</v>
      </c>
      <c r="AV13" s="27">
        <v>478.91049268099999</v>
      </c>
      <c r="AW13" s="27">
        <v>2609.9297425499999</v>
      </c>
      <c r="AX13" s="27">
        <v>4521.4859631500003</v>
      </c>
      <c r="AY13" s="27">
        <v>324.802245191</v>
      </c>
      <c r="AZ13" s="27">
        <v>99.134524043900001</v>
      </c>
      <c r="BA13" s="27">
        <f t="shared" si="0"/>
        <v>212928.3801843618</v>
      </c>
      <c r="BB13" s="27">
        <f t="shared" si="3"/>
        <v>27615.037759361789</v>
      </c>
      <c r="BD13" s="27">
        <f t="shared" si="1"/>
        <v>-239636.01252949118</v>
      </c>
      <c r="BE13" s="27">
        <f t="shared" si="1"/>
        <v>-28312.244796665509</v>
      </c>
      <c r="BG13" s="24">
        <f t="shared" si="4"/>
        <v>0.46869456242909424</v>
      </c>
      <c r="BH13" s="24">
        <f t="shared" si="4"/>
        <v>0.49332270872751682</v>
      </c>
      <c r="BJ13" s="86">
        <v>0.35001803357420619</v>
      </c>
      <c r="BK13" s="86">
        <v>0.37132446061955615</v>
      </c>
    </row>
    <row r="14" spans="1:63" x14ac:dyDescent="0.3">
      <c r="A14" s="29" t="s">
        <v>13</v>
      </c>
      <c r="B14" s="27">
        <v>998530.60511251399</v>
      </c>
      <c r="C14" s="27">
        <v>144502.75889262601</v>
      </c>
      <c r="D14" s="29" t="s">
        <v>239</v>
      </c>
      <c r="F14" s="29" t="s">
        <v>13</v>
      </c>
      <c r="G14" s="27">
        <v>9630.5471684386303</v>
      </c>
      <c r="H14" s="27">
        <v>6786.5780836323302</v>
      </c>
      <c r="I14" s="27">
        <v>186.79541594051901</v>
      </c>
      <c r="J14" s="27">
        <v>231.62115324878599</v>
      </c>
      <c r="K14" s="27">
        <v>7000.6900424940704</v>
      </c>
      <c r="L14" s="27">
        <v>217.68506083103199</v>
      </c>
      <c r="M14" s="27">
        <v>2635.13100326835</v>
      </c>
      <c r="N14" s="27">
        <v>997748.24745163298</v>
      </c>
      <c r="O14" s="27">
        <v>143992.099726527</v>
      </c>
      <c r="P14" s="27">
        <v>853756.14772510505</v>
      </c>
      <c r="Q14" s="27">
        <v>381.25676262283798</v>
      </c>
      <c r="R14" s="27">
        <v>172.52180591610301</v>
      </c>
      <c r="S14" s="27">
        <v>77610.549650622401</v>
      </c>
      <c r="T14" s="27">
        <v>145.709069572358</v>
      </c>
      <c r="U14" s="27">
        <v>2700.3330249067099</v>
      </c>
      <c r="V14" s="27">
        <v>166.58292627192901</v>
      </c>
      <c r="W14" s="27">
        <v>350.18793689269501</v>
      </c>
      <c r="X14" s="27">
        <v>6757.9652930769298</v>
      </c>
      <c r="Y14" s="27">
        <v>27653.0370992686</v>
      </c>
      <c r="Z14" s="27">
        <v>740.39328946135504</v>
      </c>
      <c r="AA14" s="27">
        <v>624.51494006183896</v>
      </c>
      <c r="AB14" s="29"/>
      <c r="AC14" s="51">
        <f t="shared" si="2"/>
        <v>-7.8350894491897426E-4</v>
      </c>
      <c r="AD14" s="51">
        <f t="shared" si="2"/>
        <v>-3.533905996067926E-3</v>
      </c>
      <c r="AE14" s="29"/>
      <c r="AF14" s="27">
        <v>17</v>
      </c>
      <c r="AG14" s="27" t="s">
        <v>13</v>
      </c>
      <c r="AH14" s="27">
        <v>3728.3528488299999</v>
      </c>
      <c r="AI14" s="27">
        <v>2566.0747586900002</v>
      </c>
      <c r="AJ14" s="27">
        <v>71.837738166899996</v>
      </c>
      <c r="AK14" s="27">
        <v>92.571444827099995</v>
      </c>
      <c r="AL14" s="27">
        <v>2696.2349948599999</v>
      </c>
      <c r="AM14" s="27">
        <v>83.888457095600003</v>
      </c>
      <c r="AN14" s="27">
        <v>1015.26378392</v>
      </c>
      <c r="AO14" s="27">
        <v>322897.09052999999</v>
      </c>
      <c r="AP14" s="27">
        <v>139.860644224</v>
      </c>
      <c r="AQ14" s="27">
        <v>66.240941427600006</v>
      </c>
      <c r="AR14" s="27">
        <v>29693.6578811</v>
      </c>
      <c r="AS14" s="27">
        <v>57.106336588600001</v>
      </c>
      <c r="AT14" s="27">
        <v>1037.51659442</v>
      </c>
      <c r="AU14" s="27">
        <v>66.841657416800004</v>
      </c>
      <c r="AV14" s="27">
        <v>141.64090054799999</v>
      </c>
      <c r="AW14" s="27">
        <v>2596.45969186</v>
      </c>
      <c r="AX14" s="27">
        <v>10680.3866301</v>
      </c>
      <c r="AY14" s="27">
        <v>282.66784875100001</v>
      </c>
      <c r="AZ14" s="27">
        <v>240.83106234799999</v>
      </c>
      <c r="BA14" s="27">
        <f t="shared" si="0"/>
        <v>378154.52474517364</v>
      </c>
      <c r="BB14" s="27">
        <f t="shared" si="3"/>
        <v>55257.434215173649</v>
      </c>
      <c r="BD14" s="27">
        <f t="shared" si="1"/>
        <v>-620376.08036734036</v>
      </c>
      <c r="BE14" s="27">
        <f t="shared" si="1"/>
        <v>-89245.324677452358</v>
      </c>
      <c r="BG14" s="24">
        <f t="shared" si="4"/>
        <v>0.37900795687792488</v>
      </c>
      <c r="BH14" s="24">
        <f t="shared" si="4"/>
        <v>0.38375323590752408</v>
      </c>
      <c r="BJ14" s="86">
        <v>0.34909381068929796</v>
      </c>
      <c r="BK14" s="86">
        <v>0.35236209551936176</v>
      </c>
    </row>
    <row r="15" spans="1:63" x14ac:dyDescent="0.3">
      <c r="A15" s="29" t="s">
        <v>14</v>
      </c>
      <c r="B15" s="27">
        <v>713044.45236265403</v>
      </c>
      <c r="C15" s="27">
        <v>84193.927606527199</v>
      </c>
      <c r="D15" s="29" t="s">
        <v>239</v>
      </c>
      <c r="F15" s="29" t="s">
        <v>14</v>
      </c>
      <c r="G15" s="27">
        <v>4427.4643040835099</v>
      </c>
      <c r="H15" s="27">
        <v>4978.8080746485002</v>
      </c>
      <c r="I15" s="27">
        <v>124.11186244261</v>
      </c>
      <c r="J15" s="27">
        <v>262.07871891620698</v>
      </c>
      <c r="K15" s="27">
        <v>3633.87811273334</v>
      </c>
      <c r="L15" s="27">
        <v>174.84010089452499</v>
      </c>
      <c r="M15" s="27">
        <v>1418.4073262895599</v>
      </c>
      <c r="N15" s="27">
        <v>718026.596042427</v>
      </c>
      <c r="O15" s="27">
        <v>84663.257733813894</v>
      </c>
      <c r="P15" s="27">
        <v>633363.33830861398</v>
      </c>
      <c r="Q15" s="27">
        <v>454.98886765102998</v>
      </c>
      <c r="R15" s="27">
        <v>95.765880255956603</v>
      </c>
      <c r="S15" s="27">
        <v>46920.919839393202</v>
      </c>
      <c r="T15" s="27">
        <v>81.282422074879904</v>
      </c>
      <c r="U15" s="27">
        <v>2061.8114808997002</v>
      </c>
      <c r="V15" s="27">
        <v>112.94881262366501</v>
      </c>
      <c r="W15" s="27">
        <v>272.94602858292399</v>
      </c>
      <c r="X15" s="27">
        <v>5159.7898747223499</v>
      </c>
      <c r="Y15" s="27">
        <v>13556.4909836472</v>
      </c>
      <c r="Z15" s="27">
        <v>615.51805442109401</v>
      </c>
      <c r="AA15" s="27">
        <v>311.206989533556</v>
      </c>
      <c r="AB15" s="29"/>
      <c r="AC15" s="51">
        <f t="shared" si="2"/>
        <v>6.9871431763682719E-3</v>
      </c>
      <c r="AD15" s="51">
        <f t="shared" si="2"/>
        <v>5.5743940285107978E-3</v>
      </c>
      <c r="AE15" s="29"/>
      <c r="AF15" s="27">
        <v>18</v>
      </c>
      <c r="AG15" s="27" t="s">
        <v>14</v>
      </c>
      <c r="AH15" s="27">
        <v>1389.0276950099999</v>
      </c>
      <c r="AI15" s="27">
        <v>1516.90050948</v>
      </c>
      <c r="AJ15" s="27">
        <v>38.701142576899997</v>
      </c>
      <c r="AK15" s="27">
        <v>86.9367296267</v>
      </c>
      <c r="AL15" s="27">
        <v>1129.8226604500001</v>
      </c>
      <c r="AM15" s="27">
        <v>55.532125273799998</v>
      </c>
      <c r="AN15" s="27">
        <v>442.19611067800003</v>
      </c>
      <c r="AO15" s="27">
        <v>193351.09971899999</v>
      </c>
      <c r="AP15" s="27">
        <v>136.53140925899999</v>
      </c>
      <c r="AQ15" s="27">
        <v>29.639150683499999</v>
      </c>
      <c r="AR15" s="27">
        <v>14458.449503100001</v>
      </c>
      <c r="AS15" s="27">
        <v>26.1834611948</v>
      </c>
      <c r="AT15" s="27">
        <v>646.85778201599999</v>
      </c>
      <c r="AU15" s="27">
        <v>38.960670474799997</v>
      </c>
      <c r="AV15" s="27">
        <v>95.079673179699995</v>
      </c>
      <c r="AW15" s="27">
        <v>1618.72561935</v>
      </c>
      <c r="AX15" s="27">
        <v>4234.1264023000003</v>
      </c>
      <c r="AY15" s="27">
        <v>192.399610854</v>
      </c>
      <c r="AZ15" s="27">
        <v>96.949096360699997</v>
      </c>
      <c r="BA15" s="27">
        <f t="shared" si="0"/>
        <v>219584.11907086792</v>
      </c>
      <c r="BB15" s="27">
        <f t="shared" si="3"/>
        <v>26233.01935186793</v>
      </c>
      <c r="BD15" s="27">
        <f t="shared" si="1"/>
        <v>-493460.33329178614</v>
      </c>
      <c r="BE15" s="27">
        <f t="shared" si="1"/>
        <v>-57960.908254659269</v>
      </c>
      <c r="BG15" s="24">
        <f t="shared" si="4"/>
        <v>0.30581613589407081</v>
      </c>
      <c r="BH15" s="24">
        <f t="shared" si="4"/>
        <v>0.30985128678069579</v>
      </c>
      <c r="BJ15" s="86">
        <v>0.2636036470619133</v>
      </c>
      <c r="BK15" s="86">
        <v>0.26702919844784101</v>
      </c>
    </row>
    <row r="16" spans="1:63" x14ac:dyDescent="0.3">
      <c r="A16" s="29" t="s">
        <v>15</v>
      </c>
      <c r="B16" s="27">
        <v>387615.62710702402</v>
      </c>
      <c r="C16" s="27">
        <v>60463.797976088797</v>
      </c>
      <c r="D16" s="29" t="s">
        <v>239</v>
      </c>
      <c r="F16" s="29" t="s">
        <v>15</v>
      </c>
      <c r="G16" s="27">
        <v>3872.8560851425</v>
      </c>
      <c r="H16" s="27">
        <v>2233.0339256050302</v>
      </c>
      <c r="I16" s="27">
        <v>106.28399049807901</v>
      </c>
      <c r="J16" s="27">
        <v>538.23376817297401</v>
      </c>
      <c r="K16" s="27">
        <v>2725.1225292525701</v>
      </c>
      <c r="L16" s="27">
        <v>222.122959484559</v>
      </c>
      <c r="M16" s="27">
        <v>1147.9489290497499</v>
      </c>
      <c r="N16" s="27">
        <v>387029.278493625</v>
      </c>
      <c r="O16" s="27">
        <v>60253.360748733699</v>
      </c>
      <c r="P16" s="27">
        <v>326775.91774489201</v>
      </c>
      <c r="Q16" s="27">
        <v>134.27259544635299</v>
      </c>
      <c r="R16" s="27">
        <v>66.096967928261506</v>
      </c>
      <c r="S16" s="27">
        <v>28905.957895578002</v>
      </c>
      <c r="T16" s="27">
        <v>108.672155194365</v>
      </c>
      <c r="U16" s="27">
        <v>2036.95193879969</v>
      </c>
      <c r="V16" s="27">
        <v>336.11588201965401</v>
      </c>
      <c r="W16" s="27">
        <v>891.70148023831905</v>
      </c>
      <c r="X16" s="27">
        <v>5095.0935458588901</v>
      </c>
      <c r="Y16" s="27">
        <v>11005.846065796901</v>
      </c>
      <c r="Z16" s="27">
        <v>589.24248791591504</v>
      </c>
      <c r="AA16" s="27">
        <v>237.80754675176399</v>
      </c>
      <c r="AB16" s="29"/>
      <c r="AC16" s="51">
        <f t="shared" si="2"/>
        <v>-1.5127063317215712E-3</v>
      </c>
      <c r="AD16" s="51">
        <f t="shared" si="2"/>
        <v>-3.4803838726491869E-3</v>
      </c>
      <c r="AE16" s="29"/>
      <c r="AF16" s="27">
        <v>19</v>
      </c>
      <c r="AG16" s="27" t="s">
        <v>15</v>
      </c>
      <c r="AH16" s="27">
        <v>1640.44593373</v>
      </c>
      <c r="AI16" s="27">
        <v>931.59885953200001</v>
      </c>
      <c r="AJ16" s="27">
        <v>46.315598915800003</v>
      </c>
      <c r="AK16" s="27">
        <v>249.64995936400001</v>
      </c>
      <c r="AL16" s="27">
        <v>1151.1612862500001</v>
      </c>
      <c r="AM16" s="27">
        <v>101.62139850699999</v>
      </c>
      <c r="AN16" s="27">
        <v>491.683101153</v>
      </c>
      <c r="AO16" s="27">
        <v>138391.72375400001</v>
      </c>
      <c r="AP16" s="27">
        <v>54.207399370300003</v>
      </c>
      <c r="AQ16" s="27">
        <v>27.909794484999999</v>
      </c>
      <c r="AR16" s="27">
        <v>12170.2289134</v>
      </c>
      <c r="AS16" s="27">
        <v>48.0780557203</v>
      </c>
      <c r="AT16" s="27">
        <v>910.22138854399998</v>
      </c>
      <c r="AU16" s="27">
        <v>156.97608362599999</v>
      </c>
      <c r="AV16" s="27">
        <v>418.39885175199998</v>
      </c>
      <c r="AW16" s="27">
        <v>2276.7089860299998</v>
      </c>
      <c r="AX16" s="27">
        <v>4654.7472068699999</v>
      </c>
      <c r="AY16" s="27">
        <v>266.38348107399997</v>
      </c>
      <c r="AZ16" s="27">
        <v>100.29288462300001</v>
      </c>
      <c r="BA16" s="27">
        <f t="shared" si="0"/>
        <v>164088.35293694641</v>
      </c>
      <c r="BB16" s="27">
        <f t="shared" si="3"/>
        <v>25696.629182946403</v>
      </c>
      <c r="BD16" s="27">
        <f t="shared" si="1"/>
        <v>-223527.27417007761</v>
      </c>
      <c r="BE16" s="27">
        <f t="shared" si="1"/>
        <v>-34767.168793142395</v>
      </c>
      <c r="BG16" s="24">
        <f t="shared" si="4"/>
        <v>0.42396883660999102</v>
      </c>
      <c r="BH16" s="24">
        <f t="shared" si="4"/>
        <v>0.42647628055313824</v>
      </c>
      <c r="BJ16" s="86">
        <v>0.38433386888701698</v>
      </c>
      <c r="BK16" s="86">
        <v>0.38549526648093363</v>
      </c>
    </row>
    <row r="17" spans="1:63" x14ac:dyDescent="0.3">
      <c r="A17" s="29" t="s">
        <v>16</v>
      </c>
      <c r="B17" s="27">
        <v>614019.39112453698</v>
      </c>
      <c r="C17" s="27">
        <v>99842.862483788893</v>
      </c>
      <c r="D17" s="29" t="s">
        <v>239</v>
      </c>
      <c r="F17" s="29" t="s">
        <v>16</v>
      </c>
      <c r="G17" s="27">
        <v>6565.5731710731498</v>
      </c>
      <c r="H17" s="27">
        <v>3659.8974243401199</v>
      </c>
      <c r="I17" s="27">
        <v>170.19305480139101</v>
      </c>
      <c r="J17" s="27">
        <v>789.96815225119406</v>
      </c>
      <c r="K17" s="27">
        <v>4614.6340441034599</v>
      </c>
      <c r="L17" s="27">
        <v>334.70620382832601</v>
      </c>
      <c r="M17" s="27">
        <v>1904.5406746143201</v>
      </c>
      <c r="N17" s="27">
        <v>613183.44466280797</v>
      </c>
      <c r="O17" s="27">
        <v>99486.049174347005</v>
      </c>
      <c r="P17" s="27">
        <v>513697.39548846101</v>
      </c>
      <c r="Q17" s="27">
        <v>223.135352767076</v>
      </c>
      <c r="R17" s="27">
        <v>111.2862235156</v>
      </c>
      <c r="S17" s="27">
        <v>48156.4781799743</v>
      </c>
      <c r="T17" s="27">
        <v>169.35737482431901</v>
      </c>
      <c r="U17" s="27">
        <v>3149.3055621510498</v>
      </c>
      <c r="V17" s="27">
        <v>501.85429932152698</v>
      </c>
      <c r="W17" s="27">
        <v>1325.3650244437399</v>
      </c>
      <c r="X17" s="27">
        <v>7878.2606569773397</v>
      </c>
      <c r="Y17" s="27">
        <v>18635.675966754301</v>
      </c>
      <c r="Z17" s="27">
        <v>892.52770735847605</v>
      </c>
      <c r="AA17" s="27">
        <v>403.29010124726398</v>
      </c>
      <c r="AB17" s="29"/>
      <c r="AC17" s="51">
        <f t="shared" si="2"/>
        <v>-1.3614333257424081E-3</v>
      </c>
      <c r="AD17" s="51">
        <f t="shared" si="2"/>
        <v>-3.5737487945101988E-3</v>
      </c>
      <c r="AE17" s="29"/>
      <c r="AF17" s="27">
        <v>20</v>
      </c>
      <c r="AG17" s="27" t="s">
        <v>16</v>
      </c>
      <c r="AH17" s="27">
        <v>3687.7007592700002</v>
      </c>
      <c r="AI17" s="27">
        <v>1985.8339359500001</v>
      </c>
      <c r="AJ17" s="27">
        <v>94.729022565500003</v>
      </c>
      <c r="AK17" s="27">
        <v>439.75235195300002</v>
      </c>
      <c r="AL17" s="27">
        <v>2577.9899588600001</v>
      </c>
      <c r="AM17" s="27">
        <v>185.255825679</v>
      </c>
      <c r="AN17" s="27">
        <v>1062.5356003100001</v>
      </c>
      <c r="AO17" s="27">
        <v>280924.79237600003</v>
      </c>
      <c r="AP17" s="27">
        <v>118.974919654</v>
      </c>
      <c r="AQ17" s="27">
        <v>61.952356931799997</v>
      </c>
      <c r="AR17" s="27">
        <v>26654.0703937</v>
      </c>
      <c r="AS17" s="27">
        <v>95.041618445400005</v>
      </c>
      <c r="AT17" s="27">
        <v>1744.25926222</v>
      </c>
      <c r="AU17" s="27">
        <v>280.525837411</v>
      </c>
      <c r="AV17" s="27">
        <v>740.75740544600001</v>
      </c>
      <c r="AW17" s="27">
        <v>4363.4249538900003</v>
      </c>
      <c r="AX17" s="27">
        <v>10442.236669800001</v>
      </c>
      <c r="AY17" s="27">
        <v>491.24563060499997</v>
      </c>
      <c r="AZ17" s="27">
        <v>225.458021032</v>
      </c>
      <c r="BA17" s="27">
        <f t="shared" si="0"/>
        <v>336176.53689972271</v>
      </c>
      <c r="BB17" s="27">
        <f t="shared" si="3"/>
        <v>55251.744523722678</v>
      </c>
      <c r="BD17" s="27">
        <f t="shared" si="1"/>
        <v>-277842.85422481428</v>
      </c>
      <c r="BE17" s="27">
        <f t="shared" si="1"/>
        <v>-44591.117960066214</v>
      </c>
      <c r="BG17" s="24">
        <f t="shared" si="4"/>
        <v>0.54824790171004623</v>
      </c>
      <c r="BH17" s="24">
        <f t="shared" si="4"/>
        <v>0.55537178310192292</v>
      </c>
      <c r="BJ17" s="86">
        <v>0.52035881521374616</v>
      </c>
      <c r="BK17" s="86">
        <v>0.53105872990926251</v>
      </c>
    </row>
    <row r="18" spans="1:63" x14ac:dyDescent="0.3">
      <c r="A18" s="29" t="s">
        <v>17</v>
      </c>
      <c r="B18" s="27">
        <v>311552.36139788898</v>
      </c>
      <c r="C18" s="27">
        <v>42855.116028397599</v>
      </c>
      <c r="D18" s="29" t="s">
        <v>239</v>
      </c>
      <c r="F18" s="29" t="s">
        <v>17</v>
      </c>
      <c r="G18" s="27">
        <v>2335.66574414259</v>
      </c>
      <c r="H18" s="27">
        <v>2115.64709226894</v>
      </c>
      <c r="I18" s="27">
        <v>73.040817573041807</v>
      </c>
      <c r="J18" s="27">
        <v>337.629679811725</v>
      </c>
      <c r="K18" s="27">
        <v>1816.1075303273301</v>
      </c>
      <c r="L18" s="27">
        <v>148.851726924497</v>
      </c>
      <c r="M18" s="27">
        <v>763.16317641936303</v>
      </c>
      <c r="N18" s="27">
        <v>312871.82419874601</v>
      </c>
      <c r="O18" s="27">
        <v>42951.897585652201</v>
      </c>
      <c r="P18" s="27">
        <v>269919.92661309399</v>
      </c>
      <c r="Q18" s="27">
        <v>172.07545046489901</v>
      </c>
      <c r="R18" s="27">
        <v>46.075890452333297</v>
      </c>
      <c r="S18" s="27">
        <v>21792.1312999002</v>
      </c>
      <c r="T18" s="27">
        <v>63.437416998737802</v>
      </c>
      <c r="U18" s="27">
        <v>1441.07392251855</v>
      </c>
      <c r="V18" s="27">
        <v>189.36895720277499</v>
      </c>
      <c r="W18" s="27">
        <v>500.73849358179399</v>
      </c>
      <c r="X18" s="27">
        <v>3604.7827119055</v>
      </c>
      <c r="Y18" s="27">
        <v>6965.3918372768403</v>
      </c>
      <c r="Z18" s="27">
        <v>430.76269046556098</v>
      </c>
      <c r="AA18" s="27">
        <v>155.95314741755999</v>
      </c>
      <c r="AB18" s="29"/>
      <c r="AC18" s="51">
        <f t="shared" si="2"/>
        <v>4.2351237363016485E-3</v>
      </c>
      <c r="AD18" s="51">
        <f t="shared" si="2"/>
        <v>2.2583431390191745E-3</v>
      </c>
      <c r="AE18" s="29"/>
      <c r="AF18" s="27">
        <v>21</v>
      </c>
      <c r="AG18" s="27" t="s">
        <v>17</v>
      </c>
      <c r="AH18" s="27">
        <v>614.80773733599995</v>
      </c>
      <c r="AI18" s="27">
        <v>533.554731909</v>
      </c>
      <c r="AJ18" s="27">
        <v>19.322212307400001</v>
      </c>
      <c r="AK18" s="27">
        <v>95.489788656200005</v>
      </c>
      <c r="AL18" s="27">
        <v>472.19445567000002</v>
      </c>
      <c r="AM18" s="27">
        <v>41.3195737275</v>
      </c>
      <c r="AN18" s="27">
        <v>200.823435945</v>
      </c>
      <c r="AO18" s="27">
        <v>68518.807002300004</v>
      </c>
      <c r="AP18" s="27">
        <v>41.153439799399997</v>
      </c>
      <c r="AQ18" s="27">
        <v>11.928649008000001</v>
      </c>
      <c r="AR18" s="27">
        <v>5600.4957485499999</v>
      </c>
      <c r="AS18" s="27">
        <v>17.3857533274</v>
      </c>
      <c r="AT18" s="27">
        <v>388.76385868400001</v>
      </c>
      <c r="AU18" s="27">
        <v>55.023497905799999</v>
      </c>
      <c r="AV18" s="27">
        <v>146.06607281699999</v>
      </c>
      <c r="AW18" s="27">
        <v>972.43539204199999</v>
      </c>
      <c r="AX18" s="27">
        <v>1821.35253835</v>
      </c>
      <c r="AY18" s="27">
        <v>117.12859462599999</v>
      </c>
      <c r="AZ18" s="27">
        <v>40.628894713400001</v>
      </c>
      <c r="BA18" s="27">
        <f t="shared" si="0"/>
        <v>79708.681377674104</v>
      </c>
      <c r="BB18" s="27">
        <f t="shared" si="3"/>
        <v>11189.8743753741</v>
      </c>
      <c r="BD18" s="27">
        <f t="shared" si="1"/>
        <v>-231843.68002021487</v>
      </c>
      <c r="BE18" s="27">
        <f t="shared" si="1"/>
        <v>-31665.241653023499</v>
      </c>
      <c r="BG18" s="24">
        <f t="shared" si="4"/>
        <v>0.25476465188837411</v>
      </c>
      <c r="BH18" s="24">
        <f t="shared" si="4"/>
        <v>0.26052107134637992</v>
      </c>
      <c r="BJ18" s="86">
        <v>0.21224146338745287</v>
      </c>
      <c r="BK18" s="86">
        <v>0.21979072248553239</v>
      </c>
    </row>
    <row r="19" spans="1:63" x14ac:dyDescent="0.3">
      <c r="A19" s="29" t="s">
        <v>18</v>
      </c>
      <c r="B19" s="27">
        <v>265898.88573996798</v>
      </c>
      <c r="C19" s="27">
        <v>35729.248558202496</v>
      </c>
      <c r="D19" s="29" t="s">
        <v>239</v>
      </c>
      <c r="F19" s="29" t="s">
        <v>18</v>
      </c>
      <c r="G19" s="27">
        <v>2052.7629943175798</v>
      </c>
      <c r="H19" s="27">
        <v>1846.50239179439</v>
      </c>
      <c r="I19" s="27">
        <v>54.673236252804003</v>
      </c>
      <c r="J19" s="27">
        <v>165.46810480772899</v>
      </c>
      <c r="K19" s="27">
        <v>1579.5606332776599</v>
      </c>
      <c r="L19" s="27">
        <v>85.101537800999694</v>
      </c>
      <c r="M19" s="27">
        <v>626.59690636419202</v>
      </c>
      <c r="N19" s="27">
        <v>266812.20613752399</v>
      </c>
      <c r="O19" s="27">
        <v>35788.462293876102</v>
      </c>
      <c r="P19" s="27">
        <v>231023.743843648</v>
      </c>
      <c r="Q19" s="27">
        <v>146.287061856181</v>
      </c>
      <c r="R19" s="27">
        <v>40.090321665371398</v>
      </c>
      <c r="S19" s="27">
        <v>19044.3722494309</v>
      </c>
      <c r="T19" s="27">
        <v>44.573451468002602</v>
      </c>
      <c r="U19" s="27">
        <v>945.30466244481499</v>
      </c>
      <c r="V19" s="27">
        <v>82.895795565402807</v>
      </c>
      <c r="W19" s="27">
        <v>206.51560287041701</v>
      </c>
      <c r="X19" s="27">
        <v>2364.8440325843098</v>
      </c>
      <c r="Y19" s="27">
        <v>6093.6714292013203</v>
      </c>
      <c r="Z19" s="27">
        <v>271.66219422719701</v>
      </c>
      <c r="AA19" s="27">
        <v>137.57968794678001</v>
      </c>
      <c r="AB19" s="29"/>
      <c r="AC19" s="51">
        <f t="shared" si="2"/>
        <v>3.4348410111397433E-3</v>
      </c>
      <c r="AD19" s="51">
        <f t="shared" si="2"/>
        <v>1.6572902611468939E-3</v>
      </c>
      <c r="AE19" s="29"/>
      <c r="AF19" s="27">
        <v>22</v>
      </c>
      <c r="AG19" s="27" t="s">
        <v>18</v>
      </c>
      <c r="AH19" s="27">
        <v>757.64477775399996</v>
      </c>
      <c r="AI19" s="27">
        <v>645.13984034800001</v>
      </c>
      <c r="AJ19" s="27">
        <v>19.5975965901</v>
      </c>
      <c r="AK19" s="27">
        <v>58.434251676999999</v>
      </c>
      <c r="AL19" s="27">
        <v>575.43681520600001</v>
      </c>
      <c r="AM19" s="27">
        <v>29.8695891524</v>
      </c>
      <c r="AN19" s="27">
        <v>227.32955758099999</v>
      </c>
      <c r="AO19" s="27">
        <v>81071.532521800007</v>
      </c>
      <c r="AP19" s="27">
        <v>49.846590847500003</v>
      </c>
      <c r="AQ19" s="27">
        <v>14.4925038621</v>
      </c>
      <c r="AR19" s="27">
        <v>6817.4169102899996</v>
      </c>
      <c r="AS19" s="27">
        <v>16.299402248100002</v>
      </c>
      <c r="AT19" s="27">
        <v>334.368009148</v>
      </c>
      <c r="AU19" s="27">
        <v>29.701413683799998</v>
      </c>
      <c r="AV19" s="27">
        <v>73.6637772869</v>
      </c>
      <c r="AW19" s="27">
        <v>836.47706438</v>
      </c>
      <c r="AX19" s="27">
        <v>2234.8776951099999</v>
      </c>
      <c r="AY19" s="27">
        <v>94.743524668000006</v>
      </c>
      <c r="AZ19" s="27">
        <v>50.267659502800001</v>
      </c>
      <c r="BA19" s="27">
        <f t="shared" si="0"/>
        <v>93937.139501135724</v>
      </c>
      <c r="BB19" s="27">
        <f t="shared" si="3"/>
        <v>12865.606979335716</v>
      </c>
      <c r="BD19" s="27">
        <f t="shared" si="1"/>
        <v>-171961.74623883225</v>
      </c>
      <c r="BE19" s="27">
        <f t="shared" si="1"/>
        <v>-22863.64157886678</v>
      </c>
      <c r="BG19" s="24">
        <f t="shared" si="4"/>
        <v>0.35207212166566831</v>
      </c>
      <c r="BH19" s="24">
        <f t="shared" si="4"/>
        <v>0.35949035400543594</v>
      </c>
      <c r="BJ19" s="86">
        <v>0.28076966650829011</v>
      </c>
      <c r="BK19" s="86">
        <v>0.29351984653483054</v>
      </c>
    </row>
    <row r="20" spans="1:63" x14ac:dyDescent="0.3">
      <c r="A20" s="29" t="s">
        <v>19</v>
      </c>
      <c r="B20" s="27">
        <v>38121.886118077302</v>
      </c>
      <c r="C20" s="27">
        <v>5930.9766742634602</v>
      </c>
      <c r="D20" s="29" t="s">
        <v>239</v>
      </c>
      <c r="F20" s="29" t="s">
        <v>19</v>
      </c>
      <c r="G20" s="27">
        <v>348.98352089154798</v>
      </c>
      <c r="H20" s="27">
        <v>287.46961887597303</v>
      </c>
      <c r="I20" s="27">
        <v>10.1991638640409</v>
      </c>
      <c r="J20" s="27">
        <v>33.412552786917701</v>
      </c>
      <c r="K20" s="27">
        <v>263.75734464304401</v>
      </c>
      <c r="L20" s="27">
        <v>11.5258920396611</v>
      </c>
      <c r="M20" s="27">
        <v>102.94335400166401</v>
      </c>
      <c r="N20" s="27">
        <v>38295.471546465102</v>
      </c>
      <c r="O20" s="27">
        <v>5952.8156983195204</v>
      </c>
      <c r="P20" s="27">
        <v>32342.655848145601</v>
      </c>
      <c r="Q20" s="27">
        <v>29.122124814673899</v>
      </c>
      <c r="R20" s="27">
        <v>6.4483731212487001</v>
      </c>
      <c r="S20" s="27">
        <v>3127.7303163081401</v>
      </c>
      <c r="T20" s="27">
        <v>9.7774984925897108</v>
      </c>
      <c r="U20" s="27">
        <v>167.775725568654</v>
      </c>
      <c r="V20" s="27">
        <v>8.96513011127829</v>
      </c>
      <c r="W20" s="27">
        <v>19.690165842689101</v>
      </c>
      <c r="X20" s="27">
        <v>419.48098072609201</v>
      </c>
      <c r="Y20" s="27">
        <v>1043.48862966208</v>
      </c>
      <c r="Z20" s="27">
        <v>39.056798888870503</v>
      </c>
      <c r="AA20" s="27">
        <v>22.988507680351798</v>
      </c>
      <c r="AB20" s="29"/>
      <c r="AC20" s="51">
        <f t="shared" si="2"/>
        <v>4.5534323210069611E-3</v>
      </c>
      <c r="AD20" s="51">
        <f t="shared" si="2"/>
        <v>3.682196922275421E-3</v>
      </c>
      <c r="AE20" s="29"/>
      <c r="AF20" s="27">
        <v>23</v>
      </c>
      <c r="AG20" s="27" t="s">
        <v>19</v>
      </c>
      <c r="AH20" s="27">
        <v>55.814209767500003</v>
      </c>
      <c r="AI20" s="27">
        <v>48.827186559399998</v>
      </c>
      <c r="AJ20" s="27">
        <v>1.7070213493599999</v>
      </c>
      <c r="AK20" s="27">
        <v>5.8572336356600001</v>
      </c>
      <c r="AL20" s="27">
        <v>42.574762731200003</v>
      </c>
      <c r="AM20" s="27">
        <v>2.0332885804999998</v>
      </c>
      <c r="AN20" s="27">
        <v>16.7966039348</v>
      </c>
      <c r="AO20" s="27">
        <v>5460.3195228100003</v>
      </c>
      <c r="AP20" s="27">
        <v>4.9750513605200002</v>
      </c>
      <c r="AQ20" s="27">
        <v>1.0525668399300001</v>
      </c>
      <c r="AR20" s="27">
        <v>518.16425510600004</v>
      </c>
      <c r="AS20" s="27">
        <v>1.6462841301</v>
      </c>
      <c r="AT20" s="27">
        <v>28.578719576000001</v>
      </c>
      <c r="AU20" s="27">
        <v>1.6090901626</v>
      </c>
      <c r="AV20" s="27">
        <v>3.6231877266199999</v>
      </c>
      <c r="AW20" s="27">
        <v>71.451128906600005</v>
      </c>
      <c r="AX20" s="27">
        <v>167.82416388199999</v>
      </c>
      <c r="AY20" s="27">
        <v>6.8627013554999996</v>
      </c>
      <c r="AZ20" s="27">
        <v>3.7018635747899999</v>
      </c>
      <c r="BA20" s="27">
        <f t="shared" si="0"/>
        <v>6443.4188419890816</v>
      </c>
      <c r="BB20" s="27">
        <f t="shared" si="3"/>
        <v>983.09931917908125</v>
      </c>
      <c r="BD20" s="27">
        <f t="shared" si="1"/>
        <v>-31678.46727608822</v>
      </c>
      <c r="BE20" s="27">
        <f t="shared" si="1"/>
        <v>-4947.8773550843789</v>
      </c>
      <c r="BG20" s="24">
        <f t="shared" si="4"/>
        <v>0.1682553728101005</v>
      </c>
      <c r="BH20" s="24">
        <f t="shared" si="4"/>
        <v>0.16514862360959875</v>
      </c>
      <c r="BJ20" s="86">
        <v>0.12244720126560997</v>
      </c>
      <c r="BK20" s="86">
        <v>0.11821427492674554</v>
      </c>
    </row>
    <row r="21" spans="1:63" x14ac:dyDescent="0.3">
      <c r="A21" s="29" t="s">
        <v>20</v>
      </c>
      <c r="B21" s="27">
        <v>105110.10817166</v>
      </c>
      <c r="C21" s="27">
        <v>16583.659453444699</v>
      </c>
      <c r="D21" s="29" t="s">
        <v>239</v>
      </c>
      <c r="F21" s="29" t="s">
        <v>20</v>
      </c>
      <c r="G21" s="27">
        <v>959.34437937135203</v>
      </c>
      <c r="H21" s="27">
        <v>864.24527643203805</v>
      </c>
      <c r="I21" s="27">
        <v>24.937645276321799</v>
      </c>
      <c r="J21" s="27">
        <v>88.7859547942261</v>
      </c>
      <c r="K21" s="27">
        <v>709.95294785517797</v>
      </c>
      <c r="L21" s="27">
        <v>35.050709678841599</v>
      </c>
      <c r="M21" s="27">
        <v>283.50037610851098</v>
      </c>
      <c r="N21" s="27">
        <v>104579.580798139</v>
      </c>
      <c r="O21" s="27">
        <v>16541.157456483499</v>
      </c>
      <c r="P21" s="27">
        <v>88038.423341655696</v>
      </c>
      <c r="Q21" s="27">
        <v>47.692016666942202</v>
      </c>
      <c r="R21" s="27">
        <v>17.528089562768301</v>
      </c>
      <c r="S21" s="27">
        <v>8841.1897784905996</v>
      </c>
      <c r="T21" s="27">
        <v>26.5524471083626</v>
      </c>
      <c r="U21" s="27">
        <v>445.78366441243998</v>
      </c>
      <c r="V21" s="27">
        <v>26.491155045552901</v>
      </c>
      <c r="W21" s="27">
        <v>53.080699504511102</v>
      </c>
      <c r="X21" s="27">
        <v>1113.88245848421</v>
      </c>
      <c r="Y21" s="27">
        <v>2818.7809600026399</v>
      </c>
      <c r="Z21" s="27">
        <v>119.54527951851</v>
      </c>
      <c r="AA21" s="27">
        <v>64.813618170494394</v>
      </c>
      <c r="AB21" s="29"/>
      <c r="AC21" s="51">
        <f t="shared" si="2"/>
        <v>-5.0473487540758574E-3</v>
      </c>
      <c r="AD21" s="51">
        <f t="shared" si="2"/>
        <v>-2.5628840896375245E-3</v>
      </c>
      <c r="AE21" s="29"/>
      <c r="AF21" s="27">
        <v>24</v>
      </c>
      <c r="AG21" s="27" t="s">
        <v>20</v>
      </c>
      <c r="AH21" s="27">
        <v>338.49194926600001</v>
      </c>
      <c r="AI21" s="27">
        <v>304.70115504699999</v>
      </c>
      <c r="AJ21" s="27">
        <v>8.5298444359799994</v>
      </c>
      <c r="AK21" s="27">
        <v>29.282478179200002</v>
      </c>
      <c r="AL21" s="27">
        <v>250.16015573799999</v>
      </c>
      <c r="AM21" s="27">
        <v>12.145250992799999</v>
      </c>
      <c r="AN21" s="27">
        <v>99.668403620700005</v>
      </c>
      <c r="AO21" s="27">
        <v>31365.378002400001</v>
      </c>
      <c r="AP21" s="27">
        <v>15.6951365147</v>
      </c>
      <c r="AQ21" s="27">
        <v>6.1901468238800001</v>
      </c>
      <c r="AR21" s="27">
        <v>3110.7623747299999</v>
      </c>
      <c r="AS21" s="27">
        <v>8.9898458378400008</v>
      </c>
      <c r="AT21" s="27">
        <v>152.145438114</v>
      </c>
      <c r="AU21" s="27">
        <v>9.0791050085599991</v>
      </c>
      <c r="AV21" s="27">
        <v>18.044359408999998</v>
      </c>
      <c r="AW21" s="27">
        <v>380.17604221200003</v>
      </c>
      <c r="AX21" s="27">
        <v>991.94484176900005</v>
      </c>
      <c r="AY21" s="27">
        <v>41.524091632299999</v>
      </c>
      <c r="AZ21" s="27">
        <v>22.889500723699999</v>
      </c>
      <c r="BA21" s="27">
        <f t="shared" si="0"/>
        <v>37165.79812245466</v>
      </c>
      <c r="BB21" s="27">
        <f t="shared" si="3"/>
        <v>5800.4201200546595</v>
      </c>
      <c r="BD21" s="27">
        <f t="shared" si="1"/>
        <v>-67944.310049205349</v>
      </c>
      <c r="BE21" s="27">
        <f t="shared" si="1"/>
        <v>-10783.23933339004</v>
      </c>
      <c r="BG21" s="24">
        <f t="shared" si="4"/>
        <v>0.35538293267968452</v>
      </c>
      <c r="BH21" s="24">
        <f t="shared" si="4"/>
        <v>0.35066591532753455</v>
      </c>
      <c r="BJ21" s="86">
        <v>0.25242602147320853</v>
      </c>
      <c r="BK21" s="86">
        <v>0.25122580116905413</v>
      </c>
    </row>
    <row r="22" spans="1:63" x14ac:dyDescent="0.3">
      <c r="A22" s="29" t="s">
        <v>21</v>
      </c>
      <c r="B22" s="27">
        <v>150389.91897856299</v>
      </c>
      <c r="C22" s="27">
        <v>18998.071233106799</v>
      </c>
      <c r="D22" s="29" t="s">
        <v>239</v>
      </c>
      <c r="F22" s="29" t="s">
        <v>129</v>
      </c>
      <c r="G22" s="27">
        <v>922.30313872032605</v>
      </c>
      <c r="H22" s="27">
        <v>1184.510015267</v>
      </c>
      <c r="I22" s="27">
        <v>30.190021120278601</v>
      </c>
      <c r="J22" s="27">
        <v>81.7430061784532</v>
      </c>
      <c r="K22" s="27">
        <v>787.76099538682797</v>
      </c>
      <c r="L22" s="27">
        <v>36.884169083483499</v>
      </c>
      <c r="M22" s="27">
        <v>308.07387831588898</v>
      </c>
      <c r="N22" s="27">
        <v>151623.00784641199</v>
      </c>
      <c r="O22" s="27">
        <v>19156.283302576601</v>
      </c>
      <c r="P22" s="27">
        <v>132466.724543836</v>
      </c>
      <c r="Q22" s="27">
        <v>119.568894900158</v>
      </c>
      <c r="R22" s="27">
        <v>20.490825542750301</v>
      </c>
      <c r="S22" s="27">
        <v>10639.459261341401</v>
      </c>
      <c r="T22" s="27">
        <v>22.616457994786</v>
      </c>
      <c r="U22" s="27">
        <v>525.06585944432504</v>
      </c>
      <c r="V22" s="27">
        <v>13.6172573510364</v>
      </c>
      <c r="W22" s="27">
        <v>24.240732190236798</v>
      </c>
      <c r="X22" s="27">
        <v>1313.08429680825</v>
      </c>
      <c r="Y22" s="27">
        <v>2918.9218136322802</v>
      </c>
      <c r="Z22" s="27">
        <v>140.065948533099</v>
      </c>
      <c r="AA22" s="27">
        <v>67.686730766050999</v>
      </c>
      <c r="AB22" s="29"/>
      <c r="AC22" s="51">
        <f t="shared" si="2"/>
        <v>8.1992787563424981E-3</v>
      </c>
      <c r="AD22" s="51">
        <f t="shared" si="2"/>
        <v>8.3277964130430097E-3</v>
      </c>
      <c r="AE22" s="29"/>
      <c r="AF22" s="27">
        <v>25</v>
      </c>
      <c r="AG22" s="27" t="s">
        <v>129</v>
      </c>
      <c r="AH22" s="27">
        <v>226.19872665</v>
      </c>
      <c r="AI22" s="27">
        <v>286.87105707900002</v>
      </c>
      <c r="AJ22" s="27">
        <v>7.4666714935499998</v>
      </c>
      <c r="AK22" s="27">
        <v>21.191029000099999</v>
      </c>
      <c r="AL22" s="27">
        <v>191.99610008299999</v>
      </c>
      <c r="AM22" s="27">
        <v>8.98639795285</v>
      </c>
      <c r="AN22" s="27">
        <v>75.204876675400001</v>
      </c>
      <c r="AO22" s="27">
        <v>31510.570934799998</v>
      </c>
      <c r="AP22" s="27">
        <v>28.942156149100001</v>
      </c>
      <c r="AQ22" s="27">
        <v>4.9666359824499997</v>
      </c>
      <c r="AR22" s="27">
        <v>2589.9706672699999</v>
      </c>
      <c r="AS22" s="27">
        <v>5.8389719939700004</v>
      </c>
      <c r="AT22" s="27">
        <v>130.27986017200001</v>
      </c>
      <c r="AU22" s="27">
        <v>3.2938385405799999</v>
      </c>
      <c r="AV22" s="27">
        <v>5.5870168577600001</v>
      </c>
      <c r="AW22" s="27">
        <v>325.76565627299999</v>
      </c>
      <c r="AX22" s="27">
        <v>714.95317006499999</v>
      </c>
      <c r="AY22" s="27">
        <v>34.1474745039</v>
      </c>
      <c r="AZ22" s="27">
        <v>16.548233639700001</v>
      </c>
      <c r="BA22" s="27">
        <f t="shared" si="0"/>
        <v>36188.779475181356</v>
      </c>
      <c r="BB22" s="27">
        <f t="shared" si="3"/>
        <v>4678.208540381358</v>
      </c>
      <c r="BD22" s="27">
        <f t="shared" si="1"/>
        <v>-114201.13950338162</v>
      </c>
      <c r="BE22" s="27">
        <f t="shared" si="1"/>
        <v>-14319.862692725441</v>
      </c>
      <c r="BG22" s="24">
        <f t="shared" si="4"/>
        <v>0.23867604256894268</v>
      </c>
      <c r="BH22" s="24">
        <f t="shared" si="4"/>
        <v>0.2442127455774325</v>
      </c>
      <c r="BJ22" s="86">
        <v>0.16124568969178707</v>
      </c>
      <c r="BK22" s="86">
        <v>0.1665388062140821</v>
      </c>
    </row>
    <row r="23" spans="1:63" x14ac:dyDescent="0.3">
      <c r="A23" s="29" t="s">
        <v>22</v>
      </c>
      <c r="B23" s="27">
        <v>388500.95192304603</v>
      </c>
      <c r="C23" s="27">
        <v>48612.048317860601</v>
      </c>
      <c r="D23" s="29" t="s">
        <v>239</v>
      </c>
      <c r="F23" s="29" t="s">
        <v>22</v>
      </c>
      <c r="G23" s="27">
        <v>2623.1805680208499</v>
      </c>
      <c r="H23" s="27">
        <v>2713.25710963033</v>
      </c>
      <c r="I23" s="27">
        <v>74.356634357931298</v>
      </c>
      <c r="J23" s="27">
        <v>209.930065367042</v>
      </c>
      <c r="K23" s="27">
        <v>2118.5393774147401</v>
      </c>
      <c r="L23" s="27">
        <v>114.628076742891</v>
      </c>
      <c r="M23" s="27">
        <v>836.87313194111402</v>
      </c>
      <c r="N23" s="27">
        <v>390994.030312702</v>
      </c>
      <c r="O23" s="27">
        <v>48837.663614179</v>
      </c>
      <c r="P23" s="27">
        <v>342156.36669852299</v>
      </c>
      <c r="Q23" s="27">
        <v>243.601857912112</v>
      </c>
      <c r="R23" s="27">
        <v>54.585430351030901</v>
      </c>
      <c r="S23" s="27">
        <v>26351.134292784802</v>
      </c>
      <c r="T23" s="27">
        <v>52.9873260845362</v>
      </c>
      <c r="U23" s="27">
        <v>1303.0701474340899</v>
      </c>
      <c r="V23" s="27">
        <v>99.443282915833095</v>
      </c>
      <c r="W23" s="27">
        <v>249.70728313409001</v>
      </c>
      <c r="X23" s="27">
        <v>3260.4699476953401</v>
      </c>
      <c r="Y23" s="27">
        <v>7971.84949685014</v>
      </c>
      <c r="Z23" s="27">
        <v>378.13728153573902</v>
      </c>
      <c r="AA23" s="27">
        <v>181.91230400634899</v>
      </c>
      <c r="AB23" s="29"/>
      <c r="AC23" s="51">
        <f t="shared" si="2"/>
        <v>6.4171744684677129E-3</v>
      </c>
      <c r="AD23" s="51">
        <f t="shared" si="2"/>
        <v>4.6411394731438616E-3</v>
      </c>
      <c r="AE23" s="29"/>
      <c r="AF23" s="27">
        <v>26</v>
      </c>
      <c r="AG23" s="27" t="s">
        <v>22</v>
      </c>
      <c r="AH23" s="27">
        <v>718.22270470299998</v>
      </c>
      <c r="AI23" s="27">
        <v>717.48180652200006</v>
      </c>
      <c r="AJ23" s="27">
        <v>20.696923564599999</v>
      </c>
      <c r="AK23" s="27">
        <v>66.746836940400001</v>
      </c>
      <c r="AL23" s="27">
        <v>574.06804362900004</v>
      </c>
      <c r="AM23" s="27">
        <v>34.030322014399999</v>
      </c>
      <c r="AN23" s="27">
        <v>229.50920234</v>
      </c>
      <c r="AO23" s="27">
        <v>90717.437197399995</v>
      </c>
      <c r="AP23" s="27">
        <v>63.031189286100002</v>
      </c>
      <c r="AQ23" s="27">
        <v>14.7205634893</v>
      </c>
      <c r="AR23" s="27">
        <v>7071.5766092200001</v>
      </c>
      <c r="AS23" s="27">
        <v>15.5780093068</v>
      </c>
      <c r="AT23" s="27">
        <v>372.25987626800003</v>
      </c>
      <c r="AU23" s="27">
        <v>33.342322078199999</v>
      </c>
      <c r="AV23" s="27">
        <v>85.153613374900004</v>
      </c>
      <c r="AW23" s="27">
        <v>931.37294321000002</v>
      </c>
      <c r="AX23" s="27">
        <v>2171.7223493500001</v>
      </c>
      <c r="AY23" s="27">
        <v>108.444668275</v>
      </c>
      <c r="AZ23" s="27">
        <v>49.341084760800001</v>
      </c>
      <c r="BA23" s="27">
        <f t="shared" si="0"/>
        <v>103994.73626573251</v>
      </c>
      <c r="BB23" s="27">
        <f t="shared" si="3"/>
        <v>13277.299068332519</v>
      </c>
      <c r="BD23" s="27">
        <f t="shared" si="1"/>
        <v>-284506.21565731353</v>
      </c>
      <c r="BE23" s="27">
        <f t="shared" si="1"/>
        <v>-35334.749249528082</v>
      </c>
      <c r="BG23" s="24">
        <f t="shared" si="4"/>
        <v>0.26597525333714561</v>
      </c>
      <c r="BH23" s="24">
        <f t="shared" si="4"/>
        <v>0.27186597567860987</v>
      </c>
      <c r="BJ23" s="86">
        <v>0.22160228264184845</v>
      </c>
      <c r="BK23" s="86">
        <v>0.22675487782477646</v>
      </c>
    </row>
    <row r="24" spans="1:63" x14ac:dyDescent="0.3">
      <c r="A24" s="29" t="s">
        <v>23</v>
      </c>
      <c r="B24" s="27">
        <v>404991.85974231199</v>
      </c>
      <c r="C24" s="27">
        <v>61863.624143377303</v>
      </c>
      <c r="D24" s="29" t="s">
        <v>239</v>
      </c>
      <c r="F24" s="29" t="s">
        <v>23</v>
      </c>
      <c r="G24" s="27">
        <v>4083.7368105733699</v>
      </c>
      <c r="H24" s="27">
        <v>2473.4140523707902</v>
      </c>
      <c r="I24" s="27">
        <v>99.591170279490896</v>
      </c>
      <c r="J24" s="27">
        <v>357.994676234726</v>
      </c>
      <c r="K24" s="27">
        <v>2917.3693948863702</v>
      </c>
      <c r="L24" s="27">
        <v>159.21273946328401</v>
      </c>
      <c r="M24" s="27">
        <v>1157.9162362693301</v>
      </c>
      <c r="N24" s="27">
        <v>405051.80070514802</v>
      </c>
      <c r="O24" s="27">
        <v>61722.5626674823</v>
      </c>
      <c r="P24" s="27">
        <v>343329.23803766503</v>
      </c>
      <c r="Q24" s="27">
        <v>175.39948511053399</v>
      </c>
      <c r="R24" s="27">
        <v>70.4984382568054</v>
      </c>
      <c r="S24" s="27">
        <v>31043.118809063199</v>
      </c>
      <c r="T24" s="27">
        <v>93.237084398441297</v>
      </c>
      <c r="U24" s="27">
        <v>1693.08119931436</v>
      </c>
      <c r="V24" s="27">
        <v>211.01418060263299</v>
      </c>
      <c r="W24" s="27">
        <v>541.82729337455896</v>
      </c>
      <c r="X24" s="27">
        <v>4235.66625318981</v>
      </c>
      <c r="Y24" s="27">
        <v>11701.6090169039</v>
      </c>
      <c r="Z24" s="27">
        <v>452.28255405457497</v>
      </c>
      <c r="AA24" s="27">
        <v>255.593273136129</v>
      </c>
      <c r="AB24" s="29"/>
      <c r="AC24" s="51">
        <f t="shared" si="2"/>
        <v>1.4800535219194069E-4</v>
      </c>
      <c r="AD24" s="51">
        <f t="shared" si="2"/>
        <v>-2.280200648576201E-3</v>
      </c>
      <c r="AE24" s="29"/>
      <c r="AF24" s="27">
        <v>27</v>
      </c>
      <c r="AG24" s="27" t="s">
        <v>23</v>
      </c>
      <c r="AH24" s="27">
        <v>1617.90915853</v>
      </c>
      <c r="AI24" s="27">
        <v>914.41345467099995</v>
      </c>
      <c r="AJ24" s="27">
        <v>39.780261860499998</v>
      </c>
      <c r="AK24" s="27">
        <v>157.290436215</v>
      </c>
      <c r="AL24" s="27">
        <v>1141.39510406</v>
      </c>
      <c r="AM24" s="27">
        <v>67.746216615500003</v>
      </c>
      <c r="AN24" s="27">
        <v>457.95964495099997</v>
      </c>
      <c r="AO24" s="27">
        <v>130292.20434</v>
      </c>
      <c r="AP24" s="27">
        <v>60.808737743000002</v>
      </c>
      <c r="AQ24" s="27">
        <v>27.419530901400002</v>
      </c>
      <c r="AR24" s="27">
        <v>11929.540781</v>
      </c>
      <c r="AS24" s="27">
        <v>38.591299918200001</v>
      </c>
      <c r="AT24" s="27">
        <v>691.80275895800003</v>
      </c>
      <c r="AU24" s="27">
        <v>95.6578878264</v>
      </c>
      <c r="AV24" s="27">
        <v>248.199292259</v>
      </c>
      <c r="AW24" s="27">
        <v>1730.6534241700001</v>
      </c>
      <c r="AX24" s="27">
        <v>4607.4518362099998</v>
      </c>
      <c r="AY24" s="27">
        <v>186.58153621599999</v>
      </c>
      <c r="AZ24" s="27">
        <v>100.06798062</v>
      </c>
      <c r="BA24" s="27">
        <f t="shared" si="0"/>
        <v>154405.47368272496</v>
      </c>
      <c r="BB24" s="27">
        <f t="shared" si="3"/>
        <v>24113.269342724961</v>
      </c>
      <c r="BD24" s="27">
        <f t="shared" si="1"/>
        <v>-250586.38605958704</v>
      </c>
      <c r="BE24" s="27">
        <f t="shared" si="1"/>
        <v>-37750.354800652342</v>
      </c>
      <c r="BG24" s="24">
        <f t="shared" si="4"/>
        <v>0.38119932663902001</v>
      </c>
      <c r="BH24" s="24">
        <f t="shared" si="4"/>
        <v>0.39067187590104246</v>
      </c>
      <c r="BJ24" s="86">
        <v>0.31216172211745624</v>
      </c>
      <c r="BK24" s="86">
        <v>0.32081782139385145</v>
      </c>
    </row>
    <row r="25" spans="1:63" x14ac:dyDescent="0.3">
      <c r="A25" s="29" t="s">
        <v>24</v>
      </c>
      <c r="B25" s="27">
        <v>432177.02155779698</v>
      </c>
      <c r="C25" s="27">
        <v>53348.303092661998</v>
      </c>
      <c r="D25" s="29" t="s">
        <v>239</v>
      </c>
      <c r="F25" s="29" t="s">
        <v>24</v>
      </c>
      <c r="G25" s="27">
        <v>2897.4848815842402</v>
      </c>
      <c r="H25" s="27">
        <v>2988.8518846762199</v>
      </c>
      <c r="I25" s="27">
        <v>79.332714716402904</v>
      </c>
      <c r="J25" s="27">
        <v>212.767580647828</v>
      </c>
      <c r="K25" s="27">
        <v>2324.7640735902801</v>
      </c>
      <c r="L25" s="27">
        <v>126.49299268616601</v>
      </c>
      <c r="M25" s="27">
        <v>919.60971246217696</v>
      </c>
      <c r="N25" s="27">
        <v>434575.25084735698</v>
      </c>
      <c r="O25" s="27">
        <v>53546.429339396003</v>
      </c>
      <c r="P25" s="27">
        <v>381028.82150796102</v>
      </c>
      <c r="Q25" s="27">
        <v>251.644682385621</v>
      </c>
      <c r="R25" s="27">
        <v>60.305027309754799</v>
      </c>
      <c r="S25" s="27">
        <v>29022.530856771202</v>
      </c>
      <c r="T25" s="27">
        <v>55.679567728743301</v>
      </c>
      <c r="U25" s="27">
        <v>1383.55930036321</v>
      </c>
      <c r="V25" s="27">
        <v>111.15227879649601</v>
      </c>
      <c r="W25" s="27">
        <v>280.15620165677302</v>
      </c>
      <c r="X25" s="27">
        <v>3462.10319063917</v>
      </c>
      <c r="Y25" s="27">
        <v>8753.7846841603296</v>
      </c>
      <c r="Z25" s="27">
        <v>415.860496767472</v>
      </c>
      <c r="AA25" s="27">
        <v>200.34921245390899</v>
      </c>
      <c r="AB25" s="29"/>
      <c r="AC25" s="51">
        <f t="shared" si="2"/>
        <v>5.54918278837569E-3</v>
      </c>
      <c r="AD25" s="51">
        <f t="shared" si="2"/>
        <v>3.7138247188457946E-3</v>
      </c>
      <c r="AE25" s="29"/>
      <c r="AF25" s="27">
        <v>28</v>
      </c>
      <c r="AG25" s="27" t="s">
        <v>24</v>
      </c>
      <c r="AH25" s="27">
        <v>963.62840348300006</v>
      </c>
      <c r="AI25" s="27">
        <v>918.28772313499996</v>
      </c>
      <c r="AJ25" s="27">
        <v>24.966075371199999</v>
      </c>
      <c r="AK25" s="27">
        <v>62.700420551900002</v>
      </c>
      <c r="AL25" s="27">
        <v>756.82811369499996</v>
      </c>
      <c r="AM25" s="27">
        <v>37.907736667899997</v>
      </c>
      <c r="AN25" s="27">
        <v>296.673715206</v>
      </c>
      <c r="AO25" s="27">
        <v>117634.549014</v>
      </c>
      <c r="AP25" s="27">
        <v>74.694802730600003</v>
      </c>
      <c r="AQ25" s="27">
        <v>19.403890888100001</v>
      </c>
      <c r="AR25" s="27">
        <v>9209.8534847600004</v>
      </c>
      <c r="AS25" s="27">
        <v>18.019619408600001</v>
      </c>
      <c r="AT25" s="27">
        <v>423.38220937400001</v>
      </c>
      <c r="AU25" s="27">
        <v>33.317543087899999</v>
      </c>
      <c r="AV25" s="27">
        <v>82.756417071599998</v>
      </c>
      <c r="AW25" s="27">
        <v>1059.4470103199999</v>
      </c>
      <c r="AX25" s="27">
        <v>2880.77899411</v>
      </c>
      <c r="AY25" s="27">
        <v>124.618146369</v>
      </c>
      <c r="AZ25" s="27">
        <v>65.588343244300006</v>
      </c>
      <c r="BA25" s="27">
        <f t="shared" si="0"/>
        <v>134687.40166347413</v>
      </c>
      <c r="BB25" s="27">
        <f t="shared" si="3"/>
        <v>17052.852649474124</v>
      </c>
      <c r="BD25" s="27">
        <f t="shared" si="1"/>
        <v>-297489.61989432282</v>
      </c>
      <c r="BE25" s="27">
        <f t="shared" si="1"/>
        <v>-36295.450443187874</v>
      </c>
      <c r="BG25" s="24">
        <f t="shared" si="4"/>
        <v>0.30992883603208826</v>
      </c>
      <c r="BH25" s="24">
        <f t="shared" si="4"/>
        <v>0.31846853020557503</v>
      </c>
      <c r="BJ25" s="86">
        <v>0.1869130391906754</v>
      </c>
      <c r="BK25" s="86">
        <v>0.20183596187897365</v>
      </c>
    </row>
    <row r="26" spans="1:63" x14ac:dyDescent="0.3">
      <c r="A26" s="29" t="s">
        <v>25</v>
      </c>
      <c r="B26" s="27">
        <v>1592353.45586469</v>
      </c>
      <c r="C26" s="27">
        <v>183980.5167948</v>
      </c>
      <c r="D26" s="29" t="s">
        <v>239</v>
      </c>
      <c r="F26" s="29" t="s">
        <v>25</v>
      </c>
      <c r="G26" s="27">
        <v>9243.8612190457297</v>
      </c>
      <c r="H26" s="27">
        <v>11066.364669279101</v>
      </c>
      <c r="I26" s="27">
        <v>274.31340859912802</v>
      </c>
      <c r="J26" s="27">
        <v>742.77993760919696</v>
      </c>
      <c r="K26" s="27">
        <v>7788.8947200405601</v>
      </c>
      <c r="L26" s="27">
        <v>473.23605745244799</v>
      </c>
      <c r="M26" s="27">
        <v>3112.2995179594</v>
      </c>
      <c r="N26" s="27">
        <v>1604500.79306293</v>
      </c>
      <c r="O26" s="27">
        <v>185103.33538572601</v>
      </c>
      <c r="P26" s="27">
        <v>1419397.45767721</v>
      </c>
      <c r="Q26" s="27">
        <v>995.82439006376796</v>
      </c>
      <c r="R26" s="27">
        <v>207.240566918544</v>
      </c>
      <c r="S26" s="27">
        <v>101426.138155943</v>
      </c>
      <c r="T26" s="27">
        <v>167.65313619603401</v>
      </c>
      <c r="U26" s="27">
        <v>4954.6557103567602</v>
      </c>
      <c r="V26" s="27">
        <v>407.99312915226699</v>
      </c>
      <c r="W26" s="27">
        <v>1060.98397296031</v>
      </c>
      <c r="X26" s="27">
        <v>12400.411274988001</v>
      </c>
      <c r="Y26" s="27">
        <v>28555.730648544599</v>
      </c>
      <c r="Z26" s="27">
        <v>1563.6712292421</v>
      </c>
      <c r="AA26" s="27">
        <v>661.28364137414098</v>
      </c>
      <c r="AB26" s="29"/>
      <c r="AC26" s="51">
        <f t="shared" si="2"/>
        <v>7.6285432442784245E-3</v>
      </c>
      <c r="AD26" s="51">
        <f t="shared" si="2"/>
        <v>6.102921170605939E-3</v>
      </c>
      <c r="AE26" s="29"/>
      <c r="AF26" s="27">
        <v>29</v>
      </c>
      <c r="AG26" s="27" t="s">
        <v>25</v>
      </c>
      <c r="AH26" s="27">
        <v>3113.3296973500001</v>
      </c>
      <c r="AI26" s="27">
        <v>3573.4289826200002</v>
      </c>
      <c r="AJ26" s="27">
        <v>90.792514471299995</v>
      </c>
      <c r="AK26" s="27">
        <v>250.70223804899999</v>
      </c>
      <c r="AL26" s="27">
        <v>2588.4948102799999</v>
      </c>
      <c r="AM26" s="27">
        <v>155.46304228400001</v>
      </c>
      <c r="AN26" s="27">
        <v>1033.5424389699999</v>
      </c>
      <c r="AO26" s="27">
        <v>458645.545147</v>
      </c>
      <c r="AP26" s="27">
        <v>317.02932183199999</v>
      </c>
      <c r="AQ26" s="27">
        <v>68.404398674899994</v>
      </c>
      <c r="AR26" s="27">
        <v>33274.356082999999</v>
      </c>
      <c r="AS26" s="27">
        <v>57.682742380000001</v>
      </c>
      <c r="AT26" s="27">
        <v>1632.7626157899999</v>
      </c>
      <c r="AU26" s="27">
        <v>138.134880576</v>
      </c>
      <c r="AV26" s="27">
        <v>358.14014265399999</v>
      </c>
      <c r="AW26" s="27">
        <v>4086.29202102</v>
      </c>
      <c r="AX26" s="27">
        <v>9556.7701297399999</v>
      </c>
      <c r="AY26" s="27">
        <v>509.57084614299998</v>
      </c>
      <c r="AZ26" s="27">
        <v>220.43946654199999</v>
      </c>
      <c r="BA26" s="27">
        <f t="shared" si="0"/>
        <v>519670.88151937624</v>
      </c>
      <c r="BB26" s="27">
        <f t="shared" si="3"/>
        <v>61025.336372376245</v>
      </c>
      <c r="BD26" s="27">
        <f t="shared" si="1"/>
        <v>-1072682.5743453137</v>
      </c>
      <c r="BE26" s="27">
        <f t="shared" si="1"/>
        <v>-122955.18042242376</v>
      </c>
      <c r="BG26" s="24">
        <f t="shared" si="4"/>
        <v>0.32388321885920957</v>
      </c>
      <c r="BH26" s="24">
        <f t="shared" si="4"/>
        <v>0.32968253243632328</v>
      </c>
      <c r="BJ26" s="86">
        <v>0.25916419331618512</v>
      </c>
      <c r="BK26" s="86">
        <v>0.26403558681157319</v>
      </c>
    </row>
    <row r="27" spans="1:63" x14ac:dyDescent="0.3">
      <c r="A27" s="29" t="s">
        <v>26</v>
      </c>
      <c r="B27" s="27">
        <v>432150.757955437</v>
      </c>
      <c r="C27" s="27">
        <v>62137.2386058665</v>
      </c>
      <c r="F27" s="29" t="s">
        <v>26</v>
      </c>
      <c r="G27" s="27">
        <v>3909.3595275494999</v>
      </c>
      <c r="H27" s="27">
        <v>2652.7194684656301</v>
      </c>
      <c r="I27" s="27">
        <v>101.40701240651001</v>
      </c>
      <c r="J27" s="27">
        <v>364.05664902968999</v>
      </c>
      <c r="K27" s="27">
        <v>2819.3807178249099</v>
      </c>
      <c r="L27" s="27">
        <v>176.30724511538401</v>
      </c>
      <c r="M27" s="27">
        <v>1141.3780526573901</v>
      </c>
      <c r="N27" s="27">
        <v>432843.63472608099</v>
      </c>
      <c r="O27" s="27">
        <v>62062.242252550401</v>
      </c>
      <c r="P27" s="27">
        <v>370781.39247353002</v>
      </c>
      <c r="Q27" s="27">
        <v>197.92286380396499</v>
      </c>
      <c r="R27" s="27">
        <v>70.764748436096198</v>
      </c>
      <c r="S27" s="27">
        <v>31678.337975605798</v>
      </c>
      <c r="T27" s="27">
        <v>92.761950407028394</v>
      </c>
      <c r="U27" s="27">
        <v>1723.4303616131201</v>
      </c>
      <c r="V27" s="27">
        <v>231.560461328174</v>
      </c>
      <c r="W27" s="27">
        <v>608.57238019808506</v>
      </c>
      <c r="X27" s="27">
        <v>4312.3083551866403</v>
      </c>
      <c r="Y27" s="27">
        <v>11234.599801694199</v>
      </c>
      <c r="Z27" s="27">
        <v>502.952042527157</v>
      </c>
      <c r="AA27" s="27">
        <v>244.42263870103599</v>
      </c>
      <c r="AB27" s="29"/>
      <c r="AC27" s="51">
        <f t="shared" si="2"/>
        <v>1.60332189146694E-3</v>
      </c>
      <c r="AD27" s="51">
        <f t="shared" si="2"/>
        <v>-1.20694699344136E-3</v>
      </c>
      <c r="AE27" s="29"/>
      <c r="AF27" s="27">
        <v>30</v>
      </c>
      <c r="AG27" s="27" t="s">
        <v>26</v>
      </c>
      <c r="AH27" s="27">
        <v>1886.2497246600001</v>
      </c>
      <c r="AI27" s="27">
        <v>1171.7455032</v>
      </c>
      <c r="AJ27" s="27">
        <v>49.522436133600003</v>
      </c>
      <c r="AK27" s="27">
        <v>199.78415245100001</v>
      </c>
      <c r="AL27" s="27">
        <v>1335.89943681</v>
      </c>
      <c r="AM27" s="27">
        <v>91.512561580500005</v>
      </c>
      <c r="AN27" s="27">
        <v>548.27666656500003</v>
      </c>
      <c r="AO27" s="27">
        <v>167135.78021</v>
      </c>
      <c r="AP27" s="27">
        <v>82.333595978000005</v>
      </c>
      <c r="AQ27" s="27">
        <v>33.265839048499998</v>
      </c>
      <c r="AR27" s="27">
        <v>14685.0926103</v>
      </c>
      <c r="AS27" s="27">
        <v>47.741246590800003</v>
      </c>
      <c r="AT27" s="27">
        <v>862.64476985399995</v>
      </c>
      <c r="AU27" s="27">
        <v>129.070505008</v>
      </c>
      <c r="AV27" s="27">
        <v>341.64113932700002</v>
      </c>
      <c r="AW27" s="27">
        <v>2158.3195026899998</v>
      </c>
      <c r="AX27" s="27">
        <v>5375.6059336400003</v>
      </c>
      <c r="AY27" s="27">
        <v>252.17428333000001</v>
      </c>
      <c r="AZ27" s="27">
        <v>115.938022295</v>
      </c>
      <c r="BA27" s="27">
        <f t="shared" si="0"/>
        <v>196502.59813946142</v>
      </c>
      <c r="BB27" s="27">
        <f t="shared" si="3"/>
        <v>29366.817929461424</v>
      </c>
      <c r="BD27" s="27">
        <f t="shared" si="1"/>
        <v>-235648.15981597558</v>
      </c>
      <c r="BE27" s="27">
        <f t="shared" si="1"/>
        <v>-32770.420676405076</v>
      </c>
      <c r="BG27" s="24">
        <f t="shared" si="4"/>
        <v>0.45398056566966805</v>
      </c>
      <c r="BH27" s="24">
        <f t="shared" si="4"/>
        <v>0.47318332151066644</v>
      </c>
      <c r="BJ27" s="86">
        <v>0.40107868952077874</v>
      </c>
      <c r="BK27" s="86">
        <v>0.4307152779882088</v>
      </c>
    </row>
    <row r="28" spans="1:63" x14ac:dyDescent="0.3">
      <c r="A28" s="29" t="s">
        <v>27</v>
      </c>
      <c r="B28" s="27">
        <v>349245.23608178197</v>
      </c>
      <c r="C28" s="27">
        <v>55395.661968103399</v>
      </c>
      <c r="D28" s="29" t="s">
        <v>239</v>
      </c>
      <c r="F28" s="29" t="s">
        <v>27</v>
      </c>
      <c r="G28" s="27">
        <v>3028.0913552362499</v>
      </c>
      <c r="H28" s="27">
        <v>2081.2904039418599</v>
      </c>
      <c r="I28" s="27">
        <v>112.777025424803</v>
      </c>
      <c r="J28" s="27">
        <v>813.49054922645303</v>
      </c>
      <c r="K28" s="27">
        <v>2210.0959488968601</v>
      </c>
      <c r="L28" s="27">
        <v>321.964260928035</v>
      </c>
      <c r="M28" s="27">
        <v>1052.65082116657</v>
      </c>
      <c r="N28" s="27">
        <v>349372.65487239201</v>
      </c>
      <c r="O28" s="27">
        <v>55302.776913651498</v>
      </c>
      <c r="P28" s="27">
        <v>294069.87795873999</v>
      </c>
      <c r="Q28" s="27">
        <v>125.12966986888</v>
      </c>
      <c r="R28" s="27">
        <v>55.1240728307897</v>
      </c>
      <c r="S28" s="27">
        <v>24618.290587256099</v>
      </c>
      <c r="T28" s="27">
        <v>118.34563084707</v>
      </c>
      <c r="U28" s="27">
        <v>2599.9600673512</v>
      </c>
      <c r="V28" s="27">
        <v>518.218236214223</v>
      </c>
      <c r="W28" s="27">
        <v>1410.1241343276099</v>
      </c>
      <c r="X28" s="27">
        <v>6502.7688195902701</v>
      </c>
      <c r="Y28" s="27">
        <v>8723.7625487634796</v>
      </c>
      <c r="Z28" s="27">
        <v>823.05135380324805</v>
      </c>
      <c r="AA28" s="27">
        <v>187.641427977755</v>
      </c>
      <c r="AB28" s="29"/>
      <c r="AC28" s="51">
        <f t="shared" si="2"/>
        <v>3.648404543453933E-4</v>
      </c>
      <c r="AD28" s="51">
        <f t="shared" si="2"/>
        <v>-1.6767568280957412E-3</v>
      </c>
      <c r="AE28" s="29"/>
      <c r="AF28" s="27">
        <v>31</v>
      </c>
      <c r="AG28" s="27" t="s">
        <v>27</v>
      </c>
      <c r="AH28" s="27">
        <v>1614.55588478</v>
      </c>
      <c r="AI28" s="27">
        <v>1085.72610973</v>
      </c>
      <c r="AJ28" s="27">
        <v>61.293761445999998</v>
      </c>
      <c r="AK28" s="27">
        <v>453.70837719000002</v>
      </c>
      <c r="AL28" s="27">
        <v>1173.45289697</v>
      </c>
      <c r="AM28" s="27">
        <v>178.299071814</v>
      </c>
      <c r="AN28" s="27">
        <v>565.36531137400004</v>
      </c>
      <c r="AO28" s="27">
        <v>154726.447919</v>
      </c>
      <c r="AP28" s="27">
        <v>63.663914264600002</v>
      </c>
      <c r="AQ28" s="27">
        <v>29.228249050100001</v>
      </c>
      <c r="AR28" s="27">
        <v>13000.6576577</v>
      </c>
      <c r="AS28" s="27">
        <v>65.098417673</v>
      </c>
      <c r="AT28" s="27">
        <v>1427.9290311</v>
      </c>
      <c r="AU28" s="27">
        <v>289.70865078399999</v>
      </c>
      <c r="AV28" s="27">
        <v>789.21334244000002</v>
      </c>
      <c r="AW28" s="27">
        <v>3571.35321694</v>
      </c>
      <c r="AX28" s="27">
        <v>4641.8006838600004</v>
      </c>
      <c r="AY28" s="27">
        <v>453.06188011299997</v>
      </c>
      <c r="AZ28" s="27">
        <v>99.461358976599996</v>
      </c>
      <c r="BA28" s="27">
        <f t="shared" si="0"/>
        <v>184290.02573520533</v>
      </c>
      <c r="BB28" s="27">
        <f t="shared" si="3"/>
        <v>29563.577816205332</v>
      </c>
      <c r="BD28" s="27">
        <f t="shared" si="1"/>
        <v>-164955.21034657664</v>
      </c>
      <c r="BE28" s="27">
        <f t="shared" si="1"/>
        <v>-25832.084151898067</v>
      </c>
      <c r="BG28" s="24">
        <f t="shared" si="4"/>
        <v>0.52748840862349988</v>
      </c>
      <c r="BH28" s="24">
        <f t="shared" si="4"/>
        <v>0.53457673314244658</v>
      </c>
      <c r="BJ28" s="86">
        <v>0.47623021090897577</v>
      </c>
      <c r="BK28" s="86">
        <v>0.48416203876010672</v>
      </c>
    </row>
    <row r="29" spans="1:63" x14ac:dyDescent="0.3">
      <c r="A29" s="29" t="s">
        <v>28</v>
      </c>
      <c r="B29" s="27">
        <v>162333.43608504799</v>
      </c>
      <c r="C29" s="27">
        <v>23423.392058869202</v>
      </c>
      <c r="D29" s="27"/>
      <c r="E29" s="27"/>
      <c r="F29" s="27" t="s">
        <v>28</v>
      </c>
      <c r="G29" s="27">
        <v>1524.5719827819</v>
      </c>
      <c r="H29" s="27">
        <v>865.57081896195405</v>
      </c>
      <c r="I29" s="27">
        <v>50.438854654783697</v>
      </c>
      <c r="J29" s="27">
        <v>108.514882168466</v>
      </c>
      <c r="K29" s="27">
        <v>852.44249860833099</v>
      </c>
      <c r="L29" s="27">
        <v>46.563867888027197</v>
      </c>
      <c r="M29" s="27">
        <v>371.48621361684701</v>
      </c>
      <c r="N29" s="27">
        <v>161819.71903732899</v>
      </c>
      <c r="O29" s="27">
        <v>23359.860150773999</v>
      </c>
      <c r="P29" s="27">
        <v>138459.85888655501</v>
      </c>
      <c r="Q29" s="27">
        <v>99.539887729625093</v>
      </c>
      <c r="R29" s="27">
        <v>26.754884913220501</v>
      </c>
      <c r="S29" s="27">
        <v>13300.108362131199</v>
      </c>
      <c r="T29" s="27">
        <v>72.887362632759604</v>
      </c>
      <c r="U29" s="27">
        <v>454.34184526860503</v>
      </c>
      <c r="V29" s="27">
        <v>43.332305946416596</v>
      </c>
      <c r="W29" s="27">
        <v>113.296443525851</v>
      </c>
      <c r="X29" s="27">
        <v>1135.8483672018299</v>
      </c>
      <c r="Y29" s="27">
        <v>4070.86738294835</v>
      </c>
      <c r="Z29" s="27">
        <v>150.66594861026101</v>
      </c>
      <c r="AA29" s="27">
        <v>72.628241185645706</v>
      </c>
      <c r="AB29" s="29"/>
      <c r="AC29" s="51">
        <f t="shared" si="2"/>
        <v>-3.1645793997106841E-3</v>
      </c>
      <c r="AD29" s="51">
        <f t="shared" si="2"/>
        <v>-2.7123274005545635E-3</v>
      </c>
      <c r="AE29" s="29"/>
      <c r="AF29" s="27">
        <v>32</v>
      </c>
      <c r="AG29" s="27" t="s">
        <v>28</v>
      </c>
      <c r="AH29" s="27">
        <v>1012.43569212</v>
      </c>
      <c r="AI29" s="27">
        <v>556.678140891</v>
      </c>
      <c r="AJ29" s="27">
        <v>33.742362107700004</v>
      </c>
      <c r="AK29" s="27">
        <v>72.929538641500002</v>
      </c>
      <c r="AL29" s="27">
        <v>558.09581284700005</v>
      </c>
      <c r="AM29" s="27">
        <v>31.126572198600002</v>
      </c>
      <c r="AN29" s="27">
        <v>244.715113656</v>
      </c>
      <c r="AO29" s="27">
        <v>91513.493630900004</v>
      </c>
      <c r="AP29" s="27">
        <v>65.401687271300005</v>
      </c>
      <c r="AQ29" s="27">
        <v>17.675469768900001</v>
      </c>
      <c r="AR29" s="27">
        <v>8775.7540306400006</v>
      </c>
      <c r="AS29" s="27">
        <v>49.298190123099999</v>
      </c>
      <c r="AT29" s="27">
        <v>297.927251652</v>
      </c>
      <c r="AU29" s="27">
        <v>29.8821955017</v>
      </c>
      <c r="AV29" s="27">
        <v>78.772329402099999</v>
      </c>
      <c r="AW29" s="27">
        <v>744.816673799</v>
      </c>
      <c r="AX29" s="27">
        <v>2690.79261963</v>
      </c>
      <c r="AY29" s="27">
        <v>99.799340922499994</v>
      </c>
      <c r="AZ29" s="27">
        <v>47.439078065300002</v>
      </c>
      <c r="BA29" s="27">
        <f t="shared" si="0"/>
        <v>106920.7757301377</v>
      </c>
      <c r="BB29" s="27">
        <f t="shared" si="3"/>
        <v>15407.282099237695</v>
      </c>
      <c r="BD29" s="27">
        <f t="shared" si="1"/>
        <v>-55412.660354910287</v>
      </c>
      <c r="BE29" s="27">
        <f t="shared" si="1"/>
        <v>-8016.1099596315071</v>
      </c>
      <c r="BG29" s="24">
        <f t="shared" si="4"/>
        <v>0.66074009005956147</v>
      </c>
      <c r="BH29" s="24">
        <f t="shared" si="4"/>
        <v>0.65956225764164922</v>
      </c>
      <c r="BJ29" s="86">
        <v>0.76925839932672357</v>
      </c>
      <c r="BK29" s="86">
        <v>0.7755710111181584</v>
      </c>
    </row>
    <row r="30" spans="1:63" x14ac:dyDescent="0.3">
      <c r="A30" s="29" t="s">
        <v>29</v>
      </c>
      <c r="B30" s="27">
        <v>22239.085632112699</v>
      </c>
      <c r="C30" s="27">
        <v>4593.0983412690002</v>
      </c>
      <c r="D30" s="29" t="s">
        <v>239</v>
      </c>
      <c r="F30" s="29" t="s">
        <v>29</v>
      </c>
      <c r="G30" s="27">
        <v>248.07967426709999</v>
      </c>
      <c r="H30" s="27">
        <v>225.00357744010299</v>
      </c>
      <c r="I30" s="27">
        <v>9.3803796799991108</v>
      </c>
      <c r="J30" s="27">
        <v>42.780512354150403</v>
      </c>
      <c r="K30" s="27">
        <v>194.220870494992</v>
      </c>
      <c r="L30" s="27">
        <v>8.8252932533055493</v>
      </c>
      <c r="M30" s="27">
        <v>76.677497643810199</v>
      </c>
      <c r="N30" s="27">
        <v>22405.7441897848</v>
      </c>
      <c r="O30" s="27">
        <v>4631.1649466316103</v>
      </c>
      <c r="P30" s="27">
        <v>17774.579243153199</v>
      </c>
      <c r="Q30" s="27">
        <v>29.0484614494287</v>
      </c>
      <c r="R30" s="27">
        <v>4.4309219508700002</v>
      </c>
      <c r="S30" s="27">
        <v>2353.8966235111898</v>
      </c>
      <c r="T30" s="27">
        <v>10.450225830453499</v>
      </c>
      <c r="U30" s="27">
        <v>169.345690790742</v>
      </c>
      <c r="V30" s="27">
        <v>4.9084464469760798</v>
      </c>
      <c r="W30" s="27">
        <v>7.3756328312306803</v>
      </c>
      <c r="X30" s="27">
        <v>423.02987824975003</v>
      </c>
      <c r="Y30" s="27">
        <v>774.82364831869995</v>
      </c>
      <c r="Z30" s="27">
        <v>31.8629737043712</v>
      </c>
      <c r="AA30" s="27">
        <v>17.024638414435799</v>
      </c>
      <c r="AB30" s="29"/>
      <c r="AC30" s="51">
        <f t="shared" si="2"/>
        <v>7.4939482867699362E-3</v>
      </c>
      <c r="AD30" s="51">
        <f t="shared" si="2"/>
        <v>8.287783655878107E-3</v>
      </c>
      <c r="AE30" s="29"/>
      <c r="AF30" s="27">
        <v>33</v>
      </c>
      <c r="AG30" s="27" t="s">
        <v>29</v>
      </c>
      <c r="AH30" s="27">
        <v>43.059430386700001</v>
      </c>
      <c r="AI30" s="27">
        <v>39.550038161700002</v>
      </c>
      <c r="AJ30" s="27">
        <v>1.6386830744800001</v>
      </c>
      <c r="AK30" s="27">
        <v>7.5174886559100003</v>
      </c>
      <c r="AL30" s="27">
        <v>33.774617530599997</v>
      </c>
      <c r="AM30" s="27">
        <v>1.54736701468</v>
      </c>
      <c r="AN30" s="27">
        <v>13.353761582400001</v>
      </c>
      <c r="AO30" s="27">
        <v>3099.1587064</v>
      </c>
      <c r="AP30" s="27">
        <v>5.0756146546799998</v>
      </c>
      <c r="AQ30" s="27">
        <v>0.77091078028799997</v>
      </c>
      <c r="AR30" s="27">
        <v>411.37356114200003</v>
      </c>
      <c r="AS30" s="27">
        <v>1.83106414172</v>
      </c>
      <c r="AT30" s="27">
        <v>29.686564222200001</v>
      </c>
      <c r="AU30" s="27">
        <v>0.84507106239300001</v>
      </c>
      <c r="AV30" s="27">
        <v>1.2382414313300001</v>
      </c>
      <c r="AW30" s="27">
        <v>74.156128540599994</v>
      </c>
      <c r="AX30" s="27">
        <v>134.672962305</v>
      </c>
      <c r="AY30" s="27">
        <v>5.6014942213000003</v>
      </c>
      <c r="AZ30" s="27">
        <v>2.9631412731200002</v>
      </c>
      <c r="BA30" s="27">
        <f t="shared" si="0"/>
        <v>3907.8148465811018</v>
      </c>
      <c r="BB30" s="27">
        <f t="shared" si="3"/>
        <v>808.65614018110182</v>
      </c>
      <c r="BD30" s="27">
        <f t="shared" si="1"/>
        <v>-18331.270785531597</v>
      </c>
      <c r="BE30" s="27">
        <f t="shared" si="1"/>
        <v>-3784.4422010878984</v>
      </c>
      <c r="BG30" s="24">
        <f t="shared" si="4"/>
        <v>0.17441129441988132</v>
      </c>
      <c r="BH30" s="24">
        <f t="shared" si="4"/>
        <v>0.17461182002797426</v>
      </c>
      <c r="BJ30" s="86">
        <v>8.1544357265969925E-2</v>
      </c>
      <c r="BK30" s="86">
        <v>8.1420967925844454E-2</v>
      </c>
    </row>
    <row r="31" spans="1:63" x14ac:dyDescent="0.3">
      <c r="A31" s="29" t="s">
        <v>30</v>
      </c>
      <c r="B31" s="27">
        <v>40771.302742217602</v>
      </c>
      <c r="C31" s="27">
        <v>9233.25413856042</v>
      </c>
      <c r="D31" s="29" t="s">
        <v>239</v>
      </c>
      <c r="F31" s="29" t="s">
        <v>30</v>
      </c>
      <c r="G31" s="27">
        <v>500.0360901029</v>
      </c>
      <c r="H31" s="27">
        <v>437.97731554203301</v>
      </c>
      <c r="I31" s="27">
        <v>19.957991853921701</v>
      </c>
      <c r="J31" s="27">
        <v>91.493425266070304</v>
      </c>
      <c r="K31" s="27">
        <v>385.08172699063499</v>
      </c>
      <c r="L31" s="27">
        <v>16.8520022597375</v>
      </c>
      <c r="M31" s="27">
        <v>152.42894426164401</v>
      </c>
      <c r="N31" s="27">
        <v>41133.493309953301</v>
      </c>
      <c r="O31" s="27">
        <v>9319.5819652992395</v>
      </c>
      <c r="P31" s="27">
        <v>31813.911344654</v>
      </c>
      <c r="Q31" s="27">
        <v>62.554904236732298</v>
      </c>
      <c r="R31" s="27">
        <v>8.7642665057292604</v>
      </c>
      <c r="S31" s="27">
        <v>4724.2704242243799</v>
      </c>
      <c r="T31" s="27">
        <v>23.277041309104501</v>
      </c>
      <c r="U31" s="27">
        <v>349.17943638838801</v>
      </c>
      <c r="V31" s="27">
        <v>8.0968854643760597</v>
      </c>
      <c r="W31" s="27">
        <v>9.5974611683394304</v>
      </c>
      <c r="X31" s="27">
        <v>872.149861494623</v>
      </c>
      <c r="Y31" s="27">
        <v>1562.1340013337899</v>
      </c>
      <c r="Z31" s="27">
        <v>62.119564146232499</v>
      </c>
      <c r="AA31" s="27">
        <v>33.610622750596598</v>
      </c>
      <c r="AB31" s="29"/>
      <c r="AC31" s="51">
        <f t="shared" si="2"/>
        <v>8.8834681105409048E-3</v>
      </c>
      <c r="AD31" s="51">
        <f t="shared" si="2"/>
        <v>9.3496643158875684E-3</v>
      </c>
      <c r="AE31" s="29"/>
      <c r="AF31" s="27">
        <v>34</v>
      </c>
      <c r="AG31" s="27" t="s">
        <v>30</v>
      </c>
      <c r="AH31" s="27">
        <v>169.78048773399999</v>
      </c>
      <c r="AI31" s="27">
        <v>147.427655195</v>
      </c>
      <c r="AJ31" s="27">
        <v>6.7792178105199996</v>
      </c>
      <c r="AK31" s="27">
        <v>31.0290488399</v>
      </c>
      <c r="AL31" s="27">
        <v>130.133347173</v>
      </c>
      <c r="AM31" s="27">
        <v>5.6936902645299998</v>
      </c>
      <c r="AN31" s="27">
        <v>51.5659875427</v>
      </c>
      <c r="AO31" s="27">
        <v>10685.785589900001</v>
      </c>
      <c r="AP31" s="27">
        <v>21.1130003006</v>
      </c>
      <c r="AQ31" s="27">
        <v>2.96645324624</v>
      </c>
      <c r="AR31" s="27">
        <v>1599.4894915299999</v>
      </c>
      <c r="AS31" s="27">
        <v>7.95963546725</v>
      </c>
      <c r="AT31" s="27">
        <v>118.007298745</v>
      </c>
      <c r="AU31" s="27">
        <v>2.7455298911799999</v>
      </c>
      <c r="AV31" s="27">
        <v>3.2593323303899999</v>
      </c>
      <c r="AW31" s="27">
        <v>294.74466353299999</v>
      </c>
      <c r="AX31" s="27">
        <v>529.41158576700002</v>
      </c>
      <c r="AY31" s="27">
        <v>20.9779757168</v>
      </c>
      <c r="AZ31" s="27">
        <v>11.3608099672</v>
      </c>
      <c r="BA31" s="27">
        <f t="shared" si="0"/>
        <v>13840.230800954309</v>
      </c>
      <c r="BB31" s="27">
        <f t="shared" si="3"/>
        <v>3154.4452110543079</v>
      </c>
      <c r="BD31" s="27">
        <f t="shared" si="1"/>
        <v>-26931.071941263293</v>
      </c>
      <c r="BE31" s="27">
        <f t="shared" si="1"/>
        <v>-6078.808927506112</v>
      </c>
      <c r="BG31" s="24">
        <f t="shared" si="4"/>
        <v>0.33647107715029179</v>
      </c>
      <c r="BH31" s="24">
        <f t="shared" si="4"/>
        <v>0.33847496838373725</v>
      </c>
      <c r="BJ31" s="86">
        <v>0.23261015546970124</v>
      </c>
      <c r="BK31" s="86">
        <v>0.23480608436923298</v>
      </c>
    </row>
    <row r="32" spans="1:63" x14ac:dyDescent="0.3">
      <c r="A32" s="29" t="s">
        <v>31</v>
      </c>
      <c r="B32" s="27">
        <v>486558.20599715598</v>
      </c>
      <c r="C32" s="27">
        <v>53821.441076372997</v>
      </c>
      <c r="F32" s="29" t="s">
        <v>31</v>
      </c>
      <c r="G32" s="27">
        <v>2506.26352309617</v>
      </c>
      <c r="H32" s="27">
        <v>3429.6975965211</v>
      </c>
      <c r="I32" s="27">
        <v>82.276374466068006</v>
      </c>
      <c r="J32" s="27">
        <v>224.696079697085</v>
      </c>
      <c r="K32" s="27">
        <v>2172.3585025105099</v>
      </c>
      <c r="L32" s="27">
        <v>143.59824678538499</v>
      </c>
      <c r="M32" s="27">
        <v>882.03588760836999</v>
      </c>
      <c r="N32" s="27">
        <v>490616.71195364703</v>
      </c>
      <c r="O32" s="27">
        <v>54236.262201943297</v>
      </c>
      <c r="P32" s="27">
        <v>436380.449751704</v>
      </c>
      <c r="Q32" s="27">
        <v>320.91018023887</v>
      </c>
      <c r="R32" s="27">
        <v>59.834563677750403</v>
      </c>
      <c r="S32" s="27">
        <v>30218.473285272499</v>
      </c>
      <c r="T32" s="27">
        <v>51.228323197583698</v>
      </c>
      <c r="U32" s="27">
        <v>1482.3795441944001</v>
      </c>
      <c r="V32" s="27">
        <v>114.464660140985</v>
      </c>
      <c r="W32" s="27">
        <v>299.95031391612503</v>
      </c>
      <c r="X32" s="27">
        <v>3709.8317110622402</v>
      </c>
      <c r="Y32" s="27">
        <v>7871.6383574463798</v>
      </c>
      <c r="Z32" s="27">
        <v>483.81790638072698</v>
      </c>
      <c r="AA32" s="27">
        <v>182.807145731025</v>
      </c>
      <c r="AB32" s="29"/>
      <c r="AC32" s="51">
        <f t="shared" si="2"/>
        <v>8.3412547696601197E-3</v>
      </c>
      <c r="AD32" s="51">
        <f t="shared" si="2"/>
        <v>7.7073582065865717E-3</v>
      </c>
      <c r="AE32" s="29"/>
      <c r="AF32" s="27">
        <v>35</v>
      </c>
      <c r="AG32" s="27" t="s">
        <v>31</v>
      </c>
      <c r="AH32" s="27">
        <v>1489.87929751</v>
      </c>
      <c r="AI32" s="27">
        <v>2022.06263838</v>
      </c>
      <c r="AJ32" s="27">
        <v>49.2929338211</v>
      </c>
      <c r="AK32" s="27">
        <v>140.280280363</v>
      </c>
      <c r="AL32" s="27">
        <v>1286.3069320899999</v>
      </c>
      <c r="AM32" s="27">
        <v>87.331281859000001</v>
      </c>
      <c r="AN32" s="27">
        <v>524.552770947</v>
      </c>
      <c r="AO32" s="27">
        <v>257724.049994</v>
      </c>
      <c r="AP32" s="27">
        <v>188.848472977</v>
      </c>
      <c r="AQ32" s="27">
        <v>35.437285216799999</v>
      </c>
      <c r="AR32" s="27">
        <v>17883.323509499998</v>
      </c>
      <c r="AS32" s="27">
        <v>31.440615306800002</v>
      </c>
      <c r="AT32" s="27">
        <v>892.394701188</v>
      </c>
      <c r="AU32" s="27">
        <v>72.409774073400001</v>
      </c>
      <c r="AV32" s="27">
        <v>190.43594256099999</v>
      </c>
      <c r="AW32" s="27">
        <v>2233.2706488399999</v>
      </c>
      <c r="AX32" s="27">
        <v>4670.8913559599996</v>
      </c>
      <c r="AY32" s="27">
        <v>291.44463169400001</v>
      </c>
      <c r="AZ32" s="27">
        <v>108.21512165199999</v>
      </c>
      <c r="BA32" s="27">
        <f t="shared" si="0"/>
        <v>289921.86818793917</v>
      </c>
      <c r="BB32" s="27">
        <f t="shared" si="3"/>
        <v>32197.818193939165</v>
      </c>
      <c r="BD32" s="27">
        <f t="shared" si="1"/>
        <v>-196636.33780921681</v>
      </c>
      <c r="BE32" s="27">
        <f t="shared" si="1"/>
        <v>-21623.622882433832</v>
      </c>
      <c r="BG32" s="24">
        <f t="shared" si="4"/>
        <v>0.59093353553625116</v>
      </c>
      <c r="BH32" s="24">
        <f t="shared" si="4"/>
        <v>0.59365850238819573</v>
      </c>
      <c r="BJ32" s="86">
        <v>0.65370473570841126</v>
      </c>
      <c r="BK32" s="86">
        <v>0.65456022507313072</v>
      </c>
    </row>
    <row r="33" spans="1:63" x14ac:dyDescent="0.3">
      <c r="A33" s="29" t="s">
        <v>32</v>
      </c>
      <c r="B33" s="27">
        <v>262033.376460876</v>
      </c>
      <c r="C33" s="27">
        <v>43793.861824814201</v>
      </c>
      <c r="D33" s="29" t="s">
        <v>239</v>
      </c>
      <c r="F33" s="29" t="s">
        <v>32</v>
      </c>
      <c r="G33" s="27">
        <v>2402.9317387302399</v>
      </c>
      <c r="H33" s="27">
        <v>2154.6385037230498</v>
      </c>
      <c r="I33" s="27">
        <v>81.053602451539604</v>
      </c>
      <c r="J33" s="27">
        <v>360.74460754972802</v>
      </c>
      <c r="K33" s="27">
        <v>1843.0641519645901</v>
      </c>
      <c r="L33" s="27">
        <v>112.66576707066299</v>
      </c>
      <c r="M33" s="27">
        <v>750.44552169623603</v>
      </c>
      <c r="N33" s="27">
        <v>262997.63500951399</v>
      </c>
      <c r="O33" s="27">
        <v>43975.531772026603</v>
      </c>
      <c r="P33" s="27">
        <v>219022.103237487</v>
      </c>
      <c r="Q33" s="27">
        <v>214.58602038173001</v>
      </c>
      <c r="R33" s="27">
        <v>44.695168681139997</v>
      </c>
      <c r="S33" s="27">
        <v>22538.410298450701</v>
      </c>
      <c r="T33" s="27">
        <v>84.275980687511293</v>
      </c>
      <c r="U33" s="27">
        <v>1491.9607077938799</v>
      </c>
      <c r="V33" s="27">
        <v>109.038498738405</v>
      </c>
      <c r="W33" s="27">
        <v>257.674771747769</v>
      </c>
      <c r="X33" s="27">
        <v>3728.9725128832602</v>
      </c>
      <c r="Y33" s="27">
        <v>7278.8095772086099</v>
      </c>
      <c r="Z33" s="27">
        <v>360.36194864332998</v>
      </c>
      <c r="AA33" s="27">
        <v>161.202393624233</v>
      </c>
      <c r="AB33" s="29"/>
      <c r="AC33" s="51">
        <f t="shared" si="2"/>
        <v>3.6799073524970216E-3</v>
      </c>
      <c r="AD33" s="51">
        <f t="shared" si="2"/>
        <v>4.1482970362176465E-3</v>
      </c>
      <c r="AE33" s="29"/>
      <c r="AF33" s="27">
        <v>36</v>
      </c>
      <c r="AG33" s="27" t="s">
        <v>32</v>
      </c>
      <c r="AH33" s="27">
        <v>607.66199984000002</v>
      </c>
      <c r="AI33" s="27">
        <v>558.41689845500002</v>
      </c>
      <c r="AJ33" s="27">
        <v>20.890017183600001</v>
      </c>
      <c r="AK33" s="27">
        <v>98.117623401700001</v>
      </c>
      <c r="AL33" s="27">
        <v>466.27726510799999</v>
      </c>
      <c r="AM33" s="27">
        <v>31.286452892700002</v>
      </c>
      <c r="AN33" s="27">
        <v>192.56011514599999</v>
      </c>
      <c r="AO33" s="27">
        <v>56242.648340500004</v>
      </c>
      <c r="AP33" s="27">
        <v>52.783435585600003</v>
      </c>
      <c r="AQ33" s="27">
        <v>11.3615310771</v>
      </c>
      <c r="AR33" s="27">
        <v>5771.6924451799996</v>
      </c>
      <c r="AS33" s="27">
        <v>22.0448855337</v>
      </c>
      <c r="AT33" s="27">
        <v>394.60936158999999</v>
      </c>
      <c r="AU33" s="27">
        <v>31.892093445</v>
      </c>
      <c r="AV33" s="27">
        <v>76.728930241699999</v>
      </c>
      <c r="AW33" s="27">
        <v>986.24005393599998</v>
      </c>
      <c r="AX33" s="27">
        <v>1839.8935357299999</v>
      </c>
      <c r="AY33" s="27">
        <v>98.454491634600004</v>
      </c>
      <c r="AZ33" s="27">
        <v>40.897454903899998</v>
      </c>
      <c r="BA33" s="27">
        <f t="shared" si="0"/>
        <v>67544.456931384615</v>
      </c>
      <c r="BB33" s="27">
        <f t="shared" si="3"/>
        <v>11301.808590884611</v>
      </c>
      <c r="BD33" s="27">
        <f t="shared" si="1"/>
        <v>-194488.9195294914</v>
      </c>
      <c r="BE33" s="27">
        <f t="shared" si="1"/>
        <v>-32492.05323392959</v>
      </c>
      <c r="BG33" s="24">
        <f t="shared" si="4"/>
        <v>0.25682533962307752</v>
      </c>
      <c r="BH33" s="24">
        <f t="shared" si="4"/>
        <v>0.25700220407735547</v>
      </c>
      <c r="BJ33" s="86">
        <v>0.18546914542843795</v>
      </c>
      <c r="BK33" s="86">
        <v>0.18401846891409973</v>
      </c>
    </row>
    <row r="34" spans="1:63" x14ac:dyDescent="0.3">
      <c r="A34" s="29" t="s">
        <v>33</v>
      </c>
      <c r="B34" s="27">
        <v>203959.75320722201</v>
      </c>
      <c r="C34" s="27">
        <v>29715.868566900601</v>
      </c>
      <c r="D34" s="29" t="s">
        <v>239</v>
      </c>
      <c r="F34" s="29" t="s">
        <v>33</v>
      </c>
      <c r="G34" s="27">
        <v>1697.9239210304399</v>
      </c>
      <c r="H34" s="27">
        <v>1388.46252462287</v>
      </c>
      <c r="I34" s="27">
        <v>52.455884158137501</v>
      </c>
      <c r="J34" s="27">
        <v>234.742647067577</v>
      </c>
      <c r="K34" s="27">
        <v>1270.9081131191499</v>
      </c>
      <c r="L34" s="27">
        <v>89.370352717472102</v>
      </c>
      <c r="M34" s="27">
        <v>525.64466001973096</v>
      </c>
      <c r="N34" s="27">
        <v>204383.276225323</v>
      </c>
      <c r="O34" s="27">
        <v>29758.782582681499</v>
      </c>
      <c r="P34" s="27">
        <v>174624.493642641</v>
      </c>
      <c r="Q34" s="27">
        <v>116.93924276746201</v>
      </c>
      <c r="R34" s="27">
        <v>31.4748362902826</v>
      </c>
      <c r="S34" s="27">
        <v>15105.2348949773</v>
      </c>
      <c r="T34" s="27">
        <v>52.200301052155801</v>
      </c>
      <c r="U34" s="27">
        <v>976.39124048567805</v>
      </c>
      <c r="V34" s="27">
        <v>106.78124585393201</v>
      </c>
      <c r="W34" s="27">
        <v>272.19556739805</v>
      </c>
      <c r="X34" s="27">
        <v>2441.3950365140499</v>
      </c>
      <c r="Y34" s="27">
        <v>5020.3490961601001</v>
      </c>
      <c r="Z34" s="27">
        <v>265.55015874380598</v>
      </c>
      <c r="AA34" s="27">
        <v>110.76285970336799</v>
      </c>
      <c r="AB34" s="29"/>
      <c r="AC34" s="51">
        <f t="shared" si="2"/>
        <v>2.0765028955036062E-3</v>
      </c>
      <c r="AD34" s="51">
        <f t="shared" si="2"/>
        <v>1.4441447566738205E-3</v>
      </c>
      <c r="AE34" s="29"/>
      <c r="AF34" s="27">
        <v>37</v>
      </c>
      <c r="AG34" s="27" t="s">
        <v>33</v>
      </c>
      <c r="AH34" s="27">
        <v>535.20400685200002</v>
      </c>
      <c r="AI34" s="27">
        <v>434.662415076</v>
      </c>
      <c r="AJ34" s="27">
        <v>16.283505392399999</v>
      </c>
      <c r="AK34" s="27">
        <v>72.058914874300001</v>
      </c>
      <c r="AL34" s="27">
        <v>399.67603155500001</v>
      </c>
      <c r="AM34" s="27">
        <v>27.4871803833</v>
      </c>
      <c r="AN34" s="27">
        <v>164.78690920099999</v>
      </c>
      <c r="AO34" s="27">
        <v>54918.454149099998</v>
      </c>
      <c r="AP34" s="27">
        <v>35.7918271387</v>
      </c>
      <c r="AQ34" s="27">
        <v>9.8774896304700004</v>
      </c>
      <c r="AR34" s="27">
        <v>4737.4587889499999</v>
      </c>
      <c r="AS34" s="27">
        <v>16.239327757600002</v>
      </c>
      <c r="AT34" s="27">
        <v>302.167554725</v>
      </c>
      <c r="AU34" s="27">
        <v>32.576197643500002</v>
      </c>
      <c r="AV34" s="27">
        <v>82.648305726900006</v>
      </c>
      <c r="AW34" s="27">
        <v>755.53401178900003</v>
      </c>
      <c r="AX34" s="27">
        <v>1580.25196725</v>
      </c>
      <c r="AY34" s="27">
        <v>81.941457835500003</v>
      </c>
      <c r="AZ34" s="27">
        <v>34.9237340309</v>
      </c>
      <c r="BA34" s="27">
        <f t="shared" si="0"/>
        <v>64238.023774911562</v>
      </c>
      <c r="BB34" s="27">
        <f t="shared" si="3"/>
        <v>9319.569625811564</v>
      </c>
      <c r="BD34" s="27">
        <f t="shared" si="1"/>
        <v>-139721.72943231044</v>
      </c>
      <c r="BE34" s="27">
        <f t="shared" si="1"/>
        <v>-20396.298941089037</v>
      </c>
      <c r="BG34" s="24">
        <f t="shared" si="4"/>
        <v>0.31430176167688079</v>
      </c>
      <c r="BH34" s="24">
        <f t="shared" si="4"/>
        <v>0.31317039263680113</v>
      </c>
      <c r="BJ34" s="86">
        <v>0.19160024146830745</v>
      </c>
      <c r="BK34" s="86">
        <v>0.19059592575441672</v>
      </c>
    </row>
    <row r="35" spans="1:63" x14ac:dyDescent="0.3">
      <c r="A35" s="29" t="s">
        <v>34</v>
      </c>
      <c r="B35" s="27">
        <v>475565.40291593102</v>
      </c>
      <c r="C35" s="27">
        <v>83045.298855172397</v>
      </c>
      <c r="D35" s="29" t="s">
        <v>239</v>
      </c>
      <c r="F35" s="29" t="s">
        <v>34</v>
      </c>
      <c r="G35" s="27">
        <v>6437.1089777718998</v>
      </c>
      <c r="H35" s="27">
        <v>2600.6885483115302</v>
      </c>
      <c r="I35" s="27">
        <v>124.08430545037599</v>
      </c>
      <c r="J35" s="27">
        <v>259.240198691557</v>
      </c>
      <c r="K35" s="27">
        <v>4297.69604413653</v>
      </c>
      <c r="L35" s="27">
        <v>130.469129857746</v>
      </c>
      <c r="M35" s="27">
        <v>1619.7697105882401</v>
      </c>
      <c r="N35" s="27">
        <v>473241.437508634</v>
      </c>
      <c r="O35" s="27">
        <v>82478.147564576095</v>
      </c>
      <c r="P35" s="27">
        <v>390763.289944057</v>
      </c>
      <c r="Q35" s="27">
        <v>141.57939416987699</v>
      </c>
      <c r="R35" s="27">
        <v>100.899380666567</v>
      </c>
      <c r="S35" s="27">
        <v>41647.7624022663</v>
      </c>
      <c r="T35" s="27">
        <v>124.940516079961</v>
      </c>
      <c r="U35" s="27">
        <v>1641.94684435919</v>
      </c>
      <c r="V35" s="27">
        <v>180.94694496712299</v>
      </c>
      <c r="W35" s="27">
        <v>436.53993717929598</v>
      </c>
      <c r="X35" s="27">
        <v>4109.0962641577999</v>
      </c>
      <c r="Y35" s="27">
        <v>17880.459343132799</v>
      </c>
      <c r="Z35" s="27">
        <v>362.60508848801499</v>
      </c>
      <c r="AA35" s="27">
        <v>382.31453430116198</v>
      </c>
      <c r="AB35" s="29"/>
      <c r="AC35" s="51">
        <f t="shared" si="2"/>
        <v>-4.8867419560960756E-3</v>
      </c>
      <c r="AD35" s="51">
        <f t="shared" si="2"/>
        <v>-6.8294207909997571E-3</v>
      </c>
      <c r="AE35" s="29"/>
      <c r="AF35" s="27">
        <v>38</v>
      </c>
      <c r="AG35" s="27" t="s">
        <v>34</v>
      </c>
      <c r="AH35" s="27">
        <v>3063.2417768400001</v>
      </c>
      <c r="AI35" s="27">
        <v>1217.60033514</v>
      </c>
      <c r="AJ35" s="27">
        <v>60.155630052900001</v>
      </c>
      <c r="AK35" s="27">
        <v>142.073246356</v>
      </c>
      <c r="AL35" s="27">
        <v>2040.21844607</v>
      </c>
      <c r="AM35" s="27">
        <v>68.406439797199994</v>
      </c>
      <c r="AN35" s="27">
        <v>774.76731246700001</v>
      </c>
      <c r="AO35" s="27">
        <v>184255.069021</v>
      </c>
      <c r="AP35" s="27">
        <v>64.355672766799998</v>
      </c>
      <c r="AQ35" s="27">
        <v>47.876551337899997</v>
      </c>
      <c r="AR35" s="27">
        <v>19717.665650399998</v>
      </c>
      <c r="AS35" s="27">
        <v>61.403879270200001</v>
      </c>
      <c r="AT35" s="27">
        <v>820.58586237600002</v>
      </c>
      <c r="AU35" s="27">
        <v>98.690169488799995</v>
      </c>
      <c r="AV35" s="27">
        <v>242.74705705</v>
      </c>
      <c r="AW35" s="27">
        <v>2053.4706437599998</v>
      </c>
      <c r="AX35" s="27">
        <v>8499.1674583999993</v>
      </c>
      <c r="AY35" s="27">
        <v>186.291564056</v>
      </c>
      <c r="AZ35" s="27">
        <v>181.37772610499999</v>
      </c>
      <c r="BA35" s="27">
        <f t="shared" si="0"/>
        <v>223595.16444273383</v>
      </c>
      <c r="BB35" s="27">
        <f t="shared" si="3"/>
        <v>39340.095421733829</v>
      </c>
      <c r="BD35" s="27">
        <f t="shared" ref="BD35:BE51" si="5">BA35-B35</f>
        <v>-251970.23847319718</v>
      </c>
      <c r="BE35" s="27">
        <f t="shared" si="5"/>
        <v>-43705.203433438568</v>
      </c>
      <c r="BG35" s="24">
        <f t="shared" si="4"/>
        <v>0.47247587958451859</v>
      </c>
      <c r="BH35" s="24">
        <f t="shared" si="4"/>
        <v>0.47697598192215196</v>
      </c>
      <c r="BJ35" s="86">
        <v>0.43518140358369312</v>
      </c>
      <c r="BK35" s="86">
        <v>0.43846812431352533</v>
      </c>
    </row>
    <row r="36" spans="1:63" x14ac:dyDescent="0.3">
      <c r="A36" s="29" t="s">
        <v>35</v>
      </c>
      <c r="B36" s="27">
        <v>926791.78802753799</v>
      </c>
      <c r="C36" s="27">
        <v>116152.54350588701</v>
      </c>
      <c r="D36" s="29" t="s">
        <v>239</v>
      </c>
      <c r="F36" s="29" t="s">
        <v>35</v>
      </c>
      <c r="G36" s="27">
        <v>6562.1806984242403</v>
      </c>
      <c r="H36" s="27">
        <v>6413.4617647999003</v>
      </c>
      <c r="I36" s="27">
        <v>169.19500895627601</v>
      </c>
      <c r="J36" s="27">
        <v>344.413799941577</v>
      </c>
      <c r="K36" s="27">
        <v>5185.3356735395701</v>
      </c>
      <c r="L36" s="27">
        <v>224.639280631844</v>
      </c>
      <c r="M36" s="27">
        <v>2003.46990250059</v>
      </c>
      <c r="N36" s="27">
        <v>931846.87792692799</v>
      </c>
      <c r="O36" s="27">
        <v>116559.781393144</v>
      </c>
      <c r="P36" s="27">
        <v>815287.09653378301</v>
      </c>
      <c r="Q36" s="27">
        <v>555.11123265926994</v>
      </c>
      <c r="R36" s="27">
        <v>133.44995639257701</v>
      </c>
      <c r="S36" s="27">
        <v>63829.202624271697</v>
      </c>
      <c r="T36" s="27">
        <v>118.759713443233</v>
      </c>
      <c r="U36" s="27">
        <v>2728.0755466635801</v>
      </c>
      <c r="V36" s="27">
        <v>154.84474005853201</v>
      </c>
      <c r="W36" s="27">
        <v>364.291018480243</v>
      </c>
      <c r="X36" s="27">
        <v>6826.8943294917799</v>
      </c>
      <c r="Y36" s="27">
        <v>19716.800872589301</v>
      </c>
      <c r="Z36" s="27">
        <v>781.10687346020904</v>
      </c>
      <c r="AA36" s="27">
        <v>448.54835684011499</v>
      </c>
      <c r="AB36" s="29"/>
      <c r="AC36" s="51">
        <f t="shared" si="2"/>
        <v>5.4543965156926937E-3</v>
      </c>
      <c r="AD36" s="51">
        <f t="shared" si="2"/>
        <v>3.5060608658677959E-3</v>
      </c>
      <c r="AE36" s="29"/>
      <c r="AF36" s="27">
        <v>39</v>
      </c>
      <c r="AG36" s="27" t="s">
        <v>35</v>
      </c>
      <c r="AH36" s="27">
        <v>2156.1104257799998</v>
      </c>
      <c r="AI36" s="27">
        <v>2007.6285353400001</v>
      </c>
      <c r="AJ36" s="27">
        <v>54.543727065299997</v>
      </c>
      <c r="AK36" s="27">
        <v>114.52564381400001</v>
      </c>
      <c r="AL36" s="27">
        <v>1680.47666755</v>
      </c>
      <c r="AM36" s="27">
        <v>72.421766931500002</v>
      </c>
      <c r="AN36" s="27">
        <v>649.43379309600004</v>
      </c>
      <c r="AO36" s="27">
        <v>256257.849204</v>
      </c>
      <c r="AP36" s="27">
        <v>169.43672887700001</v>
      </c>
      <c r="AQ36" s="27">
        <v>42.975189998099999</v>
      </c>
      <c r="AR36" s="27">
        <v>20400.094693499999</v>
      </c>
      <c r="AS36" s="27">
        <v>39.7510342657</v>
      </c>
      <c r="AT36" s="27">
        <v>875.11828310700002</v>
      </c>
      <c r="AU36" s="27">
        <v>53.416459329699997</v>
      </c>
      <c r="AV36" s="27">
        <v>126.201015873</v>
      </c>
      <c r="AW36" s="27">
        <v>2189.8699008899998</v>
      </c>
      <c r="AX36" s="27">
        <v>6435.2417910300001</v>
      </c>
      <c r="AY36" s="27">
        <v>248.31689064</v>
      </c>
      <c r="AZ36" s="27">
        <v>145.81631054499999</v>
      </c>
      <c r="BA36" s="27">
        <f t="shared" si="0"/>
        <v>293719.22806163231</v>
      </c>
      <c r="BB36" s="27">
        <f t="shared" si="3"/>
        <v>37461.378857632313</v>
      </c>
      <c r="BD36" s="27">
        <f t="shared" si="5"/>
        <v>-633072.55996590573</v>
      </c>
      <c r="BE36" s="27">
        <f t="shared" si="5"/>
        <v>-78691.164648254693</v>
      </c>
      <c r="BG36" s="24">
        <f t="shared" si="4"/>
        <v>0.3152011720155859</v>
      </c>
      <c r="BH36" s="24">
        <f t="shared" si="4"/>
        <v>0.32139197937647962</v>
      </c>
      <c r="BJ36" s="86">
        <v>0.24731120322497485</v>
      </c>
      <c r="BK36" s="86">
        <v>0.25374596641814945</v>
      </c>
    </row>
    <row r="37" spans="1:63" x14ac:dyDescent="0.3">
      <c r="A37" s="29" t="s">
        <v>36</v>
      </c>
      <c r="B37" s="27">
        <v>450375.49987799901</v>
      </c>
      <c r="C37" s="27">
        <v>67988.831070382905</v>
      </c>
      <c r="D37" s="29" t="s">
        <v>239</v>
      </c>
      <c r="F37" s="29" t="s">
        <v>36</v>
      </c>
      <c r="G37" s="27">
        <v>4067.5687320667698</v>
      </c>
      <c r="H37" s="27">
        <v>2809.7956706735599</v>
      </c>
      <c r="I37" s="27">
        <v>120.425165407276</v>
      </c>
      <c r="J37" s="27">
        <v>611.28530784790303</v>
      </c>
      <c r="K37" s="27">
        <v>2961.3587958354701</v>
      </c>
      <c r="L37" s="27">
        <v>258.340746154312</v>
      </c>
      <c r="M37" s="27">
        <v>1261.2280790577399</v>
      </c>
      <c r="N37" s="27">
        <v>450904.46221283398</v>
      </c>
      <c r="O37" s="27">
        <v>67914.593859631699</v>
      </c>
      <c r="P37" s="27">
        <v>382989.86835320201</v>
      </c>
      <c r="Q37" s="27">
        <v>198.51677496872199</v>
      </c>
      <c r="R37" s="27">
        <v>73.534025738961702</v>
      </c>
      <c r="S37" s="27">
        <v>33106.515295887802</v>
      </c>
      <c r="T37" s="27">
        <v>117.046617316203</v>
      </c>
      <c r="U37" s="27">
        <v>2357.0696709050499</v>
      </c>
      <c r="V37" s="27">
        <v>374.620066800046</v>
      </c>
      <c r="W37" s="27">
        <v>999.21099676471704</v>
      </c>
      <c r="X37" s="27">
        <v>5896.0762740786004</v>
      </c>
      <c r="Y37" s="27">
        <v>11744.557128590001</v>
      </c>
      <c r="Z37" s="27">
        <v>701.62835386387496</v>
      </c>
      <c r="AA37" s="27">
        <v>255.81615767456401</v>
      </c>
      <c r="AB37" s="29"/>
      <c r="AC37" s="51">
        <f t="shared" si="2"/>
        <v>1.1744918073435604E-3</v>
      </c>
      <c r="AD37" s="51">
        <f t="shared" si="2"/>
        <v>-1.09190303146048E-3</v>
      </c>
      <c r="AE37" s="29"/>
      <c r="AF37" s="27">
        <v>40</v>
      </c>
      <c r="AG37" s="27" t="s">
        <v>36</v>
      </c>
      <c r="AH37" s="27">
        <v>2098.5567986000001</v>
      </c>
      <c r="AI37" s="27">
        <v>1337.0883708700001</v>
      </c>
      <c r="AJ37" s="27">
        <v>60.0944728857</v>
      </c>
      <c r="AK37" s="27">
        <v>303.67849732000002</v>
      </c>
      <c r="AL37" s="27">
        <v>1504.8936601600001</v>
      </c>
      <c r="AM37" s="27">
        <v>127.391750527</v>
      </c>
      <c r="AN37" s="27">
        <v>637.603948393</v>
      </c>
      <c r="AO37" s="27">
        <v>184926.72294499999</v>
      </c>
      <c r="AP37" s="27">
        <v>89.914862942599996</v>
      </c>
      <c r="AQ37" s="27">
        <v>37.007351976199999</v>
      </c>
      <c r="AR37" s="27">
        <v>16424.148897399999</v>
      </c>
      <c r="AS37" s="27">
        <v>59.501440138900001</v>
      </c>
      <c r="AT37" s="27">
        <v>1163.0789422099999</v>
      </c>
      <c r="AU37" s="27">
        <v>188.501499061</v>
      </c>
      <c r="AV37" s="27">
        <v>502.12978818599998</v>
      </c>
      <c r="AW37" s="27">
        <v>2909.3844942599999</v>
      </c>
      <c r="AX37" s="27">
        <v>6015.8537432700005</v>
      </c>
      <c r="AY37" s="27">
        <v>342.21223571000002</v>
      </c>
      <c r="AZ37" s="27">
        <v>130.43816395499999</v>
      </c>
      <c r="BA37" s="27">
        <f t="shared" si="0"/>
        <v>218858.20186286542</v>
      </c>
      <c r="BB37" s="27">
        <f t="shared" si="3"/>
        <v>33931.478917865432</v>
      </c>
      <c r="BD37" s="27">
        <f t="shared" si="5"/>
        <v>-231517.29801513359</v>
      </c>
      <c r="BE37" s="27">
        <f t="shared" si="5"/>
        <v>-34057.352152517473</v>
      </c>
      <c r="BG37" s="24">
        <f t="shared" si="4"/>
        <v>0.48537599470364279</v>
      </c>
      <c r="BH37" s="24">
        <f t="shared" si="4"/>
        <v>0.49961984589050507</v>
      </c>
      <c r="BJ37" s="86">
        <v>0.46660228361133266</v>
      </c>
      <c r="BK37" s="86">
        <v>0.48079710353866884</v>
      </c>
    </row>
    <row r="38" spans="1:63" x14ac:dyDescent="0.3">
      <c r="A38" s="29" t="s">
        <v>37</v>
      </c>
      <c r="B38" s="27">
        <v>653875.24244131905</v>
      </c>
      <c r="C38" s="27">
        <v>73343.029219612494</v>
      </c>
      <c r="F38" s="29" t="s">
        <v>37</v>
      </c>
      <c r="G38" s="27">
        <v>3630.6314498145298</v>
      </c>
      <c r="H38" s="27">
        <v>4558.9499713950199</v>
      </c>
      <c r="I38" s="27">
        <v>106.17882162954599</v>
      </c>
      <c r="J38" s="27">
        <v>241.348175950881</v>
      </c>
      <c r="K38" s="27">
        <v>3101.05749510849</v>
      </c>
      <c r="L38" s="27">
        <v>176.62329604215199</v>
      </c>
      <c r="M38" s="27">
        <v>1228.41020166779</v>
      </c>
      <c r="N38" s="27">
        <v>659098.96046291501</v>
      </c>
      <c r="O38" s="27">
        <v>73831.939943396297</v>
      </c>
      <c r="P38" s="27">
        <v>585267.02051951899</v>
      </c>
      <c r="Q38" s="27">
        <v>412.51324779399999</v>
      </c>
      <c r="R38" s="27">
        <v>83.379620022376898</v>
      </c>
      <c r="S38" s="27">
        <v>41039.916790511299</v>
      </c>
      <c r="T38" s="27">
        <v>59.152809415940503</v>
      </c>
      <c r="U38" s="27">
        <v>1875.42750398209</v>
      </c>
      <c r="V38" s="27">
        <v>133.75683055826499</v>
      </c>
      <c r="W38" s="27">
        <v>345.49906347657799</v>
      </c>
      <c r="X38" s="27">
        <v>4694.41733835987</v>
      </c>
      <c r="Y38" s="27">
        <v>11279.6851619019</v>
      </c>
      <c r="Z38" s="27">
        <v>602.12572297822305</v>
      </c>
      <c r="AA38" s="27">
        <v>262.86644278730301</v>
      </c>
      <c r="AB38" s="29"/>
      <c r="AC38" s="51">
        <f t="shared" si="2"/>
        <v>7.9888603858017469E-3</v>
      </c>
      <c r="AD38" s="51">
        <f t="shared" si="2"/>
        <v>6.6660830481905554E-3</v>
      </c>
      <c r="AE38" s="29"/>
      <c r="AF38" s="27">
        <v>41</v>
      </c>
      <c r="AG38" s="27" t="s">
        <v>37</v>
      </c>
      <c r="AH38" s="27">
        <v>1246.6672173500001</v>
      </c>
      <c r="AI38" s="27">
        <v>1365.1587179600001</v>
      </c>
      <c r="AJ38" s="27">
        <v>36.160312426600001</v>
      </c>
      <c r="AK38" s="27">
        <v>107.62186175399999</v>
      </c>
      <c r="AL38" s="27">
        <v>1020.5929210199999</v>
      </c>
      <c r="AM38" s="27">
        <v>65.163181787200003</v>
      </c>
      <c r="AN38" s="27">
        <v>411.08356768700003</v>
      </c>
      <c r="AO38" s="27">
        <v>178148.49502</v>
      </c>
      <c r="AP38" s="27">
        <v>118.169862012</v>
      </c>
      <c r="AQ38" s="27">
        <v>26.953466564500001</v>
      </c>
      <c r="AR38" s="27">
        <v>12964.878499099999</v>
      </c>
      <c r="AS38" s="27">
        <v>23.8978995489</v>
      </c>
      <c r="AT38" s="27">
        <v>655.08243518899997</v>
      </c>
      <c r="AU38" s="27">
        <v>64.412916304399999</v>
      </c>
      <c r="AV38" s="27">
        <v>169.372820985</v>
      </c>
      <c r="AW38" s="27">
        <v>1639.5096450599999</v>
      </c>
      <c r="AX38" s="27">
        <v>3792.9959333000002</v>
      </c>
      <c r="AY38" s="27">
        <v>207.06542717299999</v>
      </c>
      <c r="AZ38" s="27">
        <v>86.894587773300003</v>
      </c>
      <c r="BA38" s="27">
        <f t="shared" si="0"/>
        <v>202150.1762929949</v>
      </c>
      <c r="BB38" s="27">
        <f t="shared" si="3"/>
        <v>24001.681272994902</v>
      </c>
      <c r="BD38" s="27">
        <f t="shared" si="5"/>
        <v>-451725.06614832417</v>
      </c>
      <c r="BE38" s="27">
        <f t="shared" si="5"/>
        <v>-49341.347946617592</v>
      </c>
      <c r="BG38" s="24">
        <f t="shared" si="4"/>
        <v>0.30670686561395227</v>
      </c>
      <c r="BH38" s="24">
        <f t="shared" si="4"/>
        <v>0.3250853396429233</v>
      </c>
      <c r="BJ38" s="86">
        <v>0.21238604256525281</v>
      </c>
      <c r="BK38" s="86">
        <v>0.23496832486284111</v>
      </c>
    </row>
    <row r="39" spans="1:63" x14ac:dyDescent="0.3">
      <c r="A39" s="29" t="s">
        <v>38</v>
      </c>
      <c r="B39" s="27">
        <v>240223.75085103299</v>
      </c>
      <c r="C39" s="27">
        <v>37396.556632348802</v>
      </c>
      <c r="D39" s="29" t="s">
        <v>239</v>
      </c>
      <c r="F39" s="29" t="s">
        <v>130</v>
      </c>
      <c r="G39" s="27">
        <v>2155.36540540242</v>
      </c>
      <c r="H39" s="27">
        <v>1745.8066231253799</v>
      </c>
      <c r="I39" s="27">
        <v>65.312712743266204</v>
      </c>
      <c r="J39" s="27">
        <v>288.08806339390497</v>
      </c>
      <c r="K39" s="27">
        <v>1589.687936088</v>
      </c>
      <c r="L39" s="27">
        <v>109.286149936341</v>
      </c>
      <c r="M39" s="27">
        <v>658.03543973941305</v>
      </c>
      <c r="N39" s="27">
        <v>240300.35465184</v>
      </c>
      <c r="O39" s="27">
        <v>37407.390923494102</v>
      </c>
      <c r="P39" s="27">
        <v>202892.96372834599</v>
      </c>
      <c r="Q39" s="27">
        <v>136.14904496877699</v>
      </c>
      <c r="R39" s="27">
        <v>39.502516322470001</v>
      </c>
      <c r="S39" s="27">
        <v>19106.769208265101</v>
      </c>
      <c r="T39" s="27">
        <v>67.642787887806804</v>
      </c>
      <c r="U39" s="27">
        <v>1199.05489211131</v>
      </c>
      <c r="V39" s="27">
        <v>127.676367576624</v>
      </c>
      <c r="W39" s="27">
        <v>321.35518158920098</v>
      </c>
      <c r="X39" s="27">
        <v>2997.7690030148201</v>
      </c>
      <c r="Y39" s="27">
        <v>6332.5404257125001</v>
      </c>
      <c r="Z39" s="27">
        <v>327.629103336144</v>
      </c>
      <c r="AA39" s="27">
        <v>139.720062280571</v>
      </c>
      <c r="AB39" s="29"/>
      <c r="AC39" s="51">
        <f t="shared" si="2"/>
        <v>3.1888520820951661E-4</v>
      </c>
      <c r="AD39" s="51">
        <f t="shared" si="2"/>
        <v>2.8971360256008699E-4</v>
      </c>
      <c r="AE39" s="29"/>
      <c r="AF39" s="27">
        <v>42</v>
      </c>
      <c r="AG39" s="27" t="s">
        <v>130</v>
      </c>
      <c r="AH39" s="27">
        <v>547.80441708900003</v>
      </c>
      <c r="AI39" s="27">
        <v>453.91154207</v>
      </c>
      <c r="AJ39" s="27">
        <v>16.881962254099999</v>
      </c>
      <c r="AK39" s="27">
        <v>79.641983695500002</v>
      </c>
      <c r="AL39" s="27">
        <v>404.16955241800002</v>
      </c>
      <c r="AM39" s="27">
        <v>30.645863161800001</v>
      </c>
      <c r="AN39" s="27">
        <v>169.94646616899999</v>
      </c>
      <c r="AO39" s="27">
        <v>52583.493434099997</v>
      </c>
      <c r="AP39" s="27">
        <v>32.6227852707</v>
      </c>
      <c r="AQ39" s="27">
        <v>10.0904442161</v>
      </c>
      <c r="AR39" s="27">
        <v>4904.7567019600001</v>
      </c>
      <c r="AS39" s="27">
        <v>17.705526958099998</v>
      </c>
      <c r="AT39" s="27">
        <v>320.58300284699999</v>
      </c>
      <c r="AU39" s="27">
        <v>37.207406303600003</v>
      </c>
      <c r="AV39" s="27">
        <v>94.612471685200006</v>
      </c>
      <c r="AW39" s="27">
        <v>801.46668567400002</v>
      </c>
      <c r="AX39" s="27">
        <v>1607.34546793</v>
      </c>
      <c r="AY39" s="27">
        <v>90.473460104099999</v>
      </c>
      <c r="AZ39" s="27">
        <v>35.621062346599999</v>
      </c>
      <c r="BA39" s="27">
        <f t="shared" si="0"/>
        <v>62238.980236252799</v>
      </c>
      <c r="BB39" s="27">
        <f t="shared" si="3"/>
        <v>9655.4868021528018</v>
      </c>
      <c r="BD39" s="27">
        <f t="shared" si="5"/>
        <v>-177984.77061478019</v>
      </c>
      <c r="BE39" s="27">
        <f t="shared" si="5"/>
        <v>-27741.069830196</v>
      </c>
      <c r="BG39" s="24">
        <f t="shared" si="4"/>
        <v>0.25900494540021785</v>
      </c>
      <c r="BH39" s="24">
        <f t="shared" si="4"/>
        <v>0.25811708766057173</v>
      </c>
      <c r="BJ39" s="86">
        <v>0.17239841369671774</v>
      </c>
      <c r="BK39" s="86">
        <v>0.17121503507769784</v>
      </c>
    </row>
    <row r="40" spans="1:63" x14ac:dyDescent="0.3">
      <c r="A40" s="29" t="s">
        <v>39</v>
      </c>
      <c r="B40" s="27">
        <v>4848.7090949133999</v>
      </c>
      <c r="C40" s="27">
        <v>773.40910281256299</v>
      </c>
      <c r="D40" s="29" t="s">
        <v>239</v>
      </c>
      <c r="F40" s="29" t="s">
        <v>39</v>
      </c>
      <c r="G40" s="27">
        <v>39.454131075800397</v>
      </c>
      <c r="H40" s="27">
        <v>44.148069908563201</v>
      </c>
      <c r="I40" s="27">
        <v>1.32080083444942</v>
      </c>
      <c r="J40" s="27">
        <v>5.2226603063322203</v>
      </c>
      <c r="K40" s="27">
        <v>30.7182433571983</v>
      </c>
      <c r="L40" s="27">
        <v>1.63697486400238</v>
      </c>
      <c r="M40" s="27">
        <v>12.467979155299</v>
      </c>
      <c r="N40" s="27">
        <v>4846.83034574866</v>
      </c>
      <c r="O40" s="27">
        <v>775.64460810970195</v>
      </c>
      <c r="P40" s="27">
        <v>4071.1857376389598</v>
      </c>
      <c r="Q40" s="27">
        <v>3.6180757838808999</v>
      </c>
      <c r="R40" s="27">
        <v>0.77217377161218503</v>
      </c>
      <c r="S40" s="27">
        <v>419.68108246939698</v>
      </c>
      <c r="T40" s="27">
        <v>1.44604521128546</v>
      </c>
      <c r="U40" s="27">
        <v>23.861109476016399</v>
      </c>
      <c r="V40" s="27">
        <v>0.84143600919327299</v>
      </c>
      <c r="W40" s="27">
        <v>1.3538487155321099</v>
      </c>
      <c r="X40" s="27">
        <v>59.605989517022401</v>
      </c>
      <c r="Y40" s="27">
        <v>120.751128601112</v>
      </c>
      <c r="Z40" s="27">
        <v>5.9791307175493298</v>
      </c>
      <c r="AA40" s="27">
        <v>2.7657283354552802</v>
      </c>
      <c r="AB40" s="29"/>
      <c r="AC40" s="51">
        <f t="shared" si="2"/>
        <v>-3.8747409423074176E-4</v>
      </c>
      <c r="AD40" s="51">
        <f t="shared" si="2"/>
        <v>2.8904564078821495E-3</v>
      </c>
      <c r="AE40" s="29"/>
      <c r="AF40" s="27">
        <v>44</v>
      </c>
      <c r="AG40" s="27" t="s">
        <v>39</v>
      </c>
      <c r="AH40" s="27">
        <v>11.553311912</v>
      </c>
      <c r="AI40" s="27">
        <v>12.706141224</v>
      </c>
      <c r="AJ40" s="27">
        <v>0.38889990655700002</v>
      </c>
      <c r="AK40" s="27">
        <v>1.54259911453</v>
      </c>
      <c r="AL40" s="27">
        <v>8.9414378952700009</v>
      </c>
      <c r="AM40" s="27">
        <v>0.481681425301</v>
      </c>
      <c r="AN40" s="27">
        <v>3.6360189897500002</v>
      </c>
      <c r="AO40" s="27">
        <v>1181.67634142</v>
      </c>
      <c r="AP40" s="27">
        <v>1.0595956172100001</v>
      </c>
      <c r="AQ40" s="27">
        <v>0.22512036664099999</v>
      </c>
      <c r="AR40" s="27">
        <v>121.96147961</v>
      </c>
      <c r="AS40" s="27">
        <v>0.42865965042499998</v>
      </c>
      <c r="AT40" s="27">
        <v>6.9695524378</v>
      </c>
      <c r="AU40" s="27">
        <v>0.26242371514200002</v>
      </c>
      <c r="AV40" s="27">
        <v>0.44671982947200001</v>
      </c>
      <c r="AW40" s="27">
        <v>17.410618553799999</v>
      </c>
      <c r="AX40" s="27">
        <v>35.2743528914</v>
      </c>
      <c r="AY40" s="27">
        <v>1.7448879745600001</v>
      </c>
      <c r="AZ40" s="27">
        <v>0.80332731427899995</v>
      </c>
      <c r="BA40" s="27">
        <f t="shared" si="0"/>
        <v>1407.5131698481371</v>
      </c>
      <c r="BB40" s="27">
        <f t="shared" si="3"/>
        <v>225.8368284281371</v>
      </c>
      <c r="BD40" s="27">
        <f t="shared" si="5"/>
        <v>-3441.1959250652626</v>
      </c>
      <c r="BE40" s="27">
        <f t="shared" si="5"/>
        <v>-547.5722743844259</v>
      </c>
      <c r="BG40" s="24">
        <f t="shared" si="4"/>
        <v>0.29039868727460633</v>
      </c>
      <c r="BH40" s="24">
        <f t="shared" si="4"/>
        <v>0.291160186078669</v>
      </c>
      <c r="BJ40" s="86">
        <v>0.2550676731976399</v>
      </c>
      <c r="BK40" s="86">
        <v>0.25465650566520343</v>
      </c>
    </row>
    <row r="41" spans="1:63" x14ac:dyDescent="0.3">
      <c r="A41" s="29" t="s">
        <v>40</v>
      </c>
      <c r="B41" s="27">
        <v>163488.47929289701</v>
      </c>
      <c r="C41" s="27">
        <v>21907.479299405499</v>
      </c>
      <c r="D41" s="29" t="s">
        <v>239</v>
      </c>
      <c r="F41" s="29" t="s">
        <v>40</v>
      </c>
      <c r="G41" s="27">
        <v>1179.7457137188101</v>
      </c>
      <c r="H41" s="27">
        <v>1179.53193703599</v>
      </c>
      <c r="I41" s="27">
        <v>36.318667294983896</v>
      </c>
      <c r="J41" s="27">
        <v>123.546127151573</v>
      </c>
      <c r="K41" s="27">
        <v>936.91312907510599</v>
      </c>
      <c r="L41" s="27">
        <v>53.191019240838401</v>
      </c>
      <c r="M41" s="27">
        <v>374.58237658250499</v>
      </c>
      <c r="N41" s="27">
        <v>164477.26049105701</v>
      </c>
      <c r="O41" s="27">
        <v>22016.146268048898</v>
      </c>
      <c r="P41" s="27">
        <v>142461.11422300799</v>
      </c>
      <c r="Q41" s="27">
        <v>112.70312152427501</v>
      </c>
      <c r="R41" s="27">
        <v>23.843620055446198</v>
      </c>
      <c r="S41" s="27">
        <v>11716.412645381</v>
      </c>
      <c r="T41" s="27">
        <v>30.603014544993499</v>
      </c>
      <c r="U41" s="27">
        <v>640.89409569161705</v>
      </c>
      <c r="V41" s="27">
        <v>47.346796177185396</v>
      </c>
      <c r="W41" s="27">
        <v>116.633062153805</v>
      </c>
      <c r="X41" s="27">
        <v>1602.9385520042699</v>
      </c>
      <c r="Y41" s="27">
        <v>3586.00736531137</v>
      </c>
      <c r="Z41" s="27">
        <v>174.26504869458799</v>
      </c>
      <c r="AA41" s="27">
        <v>80.669976410544606</v>
      </c>
      <c r="AB41" s="29"/>
      <c r="AC41" s="51">
        <f t="shared" si="2"/>
        <v>6.0480175877625541E-3</v>
      </c>
      <c r="AD41" s="51">
        <f t="shared" si="2"/>
        <v>4.9602680051989657E-3</v>
      </c>
      <c r="AE41" s="29"/>
      <c r="AF41" s="27">
        <v>45</v>
      </c>
      <c r="AG41" s="27" t="s">
        <v>40</v>
      </c>
      <c r="AH41" s="27">
        <v>387.20645413300002</v>
      </c>
      <c r="AI41" s="27">
        <v>389.21660672199999</v>
      </c>
      <c r="AJ41" s="27">
        <v>11.8051317175</v>
      </c>
      <c r="AK41" s="27">
        <v>39.134652988200003</v>
      </c>
      <c r="AL41" s="27">
        <v>307.68864355699998</v>
      </c>
      <c r="AM41" s="27">
        <v>17.137055253100002</v>
      </c>
      <c r="AN41" s="27">
        <v>122.72949234799999</v>
      </c>
      <c r="AO41" s="27">
        <v>46977.5012174</v>
      </c>
      <c r="AP41" s="27">
        <v>36.845651708200002</v>
      </c>
      <c r="AQ41" s="27">
        <v>7.84148002423</v>
      </c>
      <c r="AR41" s="27">
        <v>3855.2064100699999</v>
      </c>
      <c r="AS41" s="27">
        <v>9.8687157875300002</v>
      </c>
      <c r="AT41" s="27">
        <v>207.30451876999999</v>
      </c>
      <c r="AU41" s="27">
        <v>14.868690562599999</v>
      </c>
      <c r="AV41" s="27">
        <v>36.415467733500002</v>
      </c>
      <c r="AW41" s="27">
        <v>518.494584519</v>
      </c>
      <c r="AX41" s="27">
        <v>1176.7935100300001</v>
      </c>
      <c r="AY41" s="27">
        <v>56.530307715399999</v>
      </c>
      <c r="AZ41" s="27">
        <v>26.517464415599999</v>
      </c>
      <c r="BA41" s="27">
        <f t="shared" si="0"/>
        <v>54199.106055454875</v>
      </c>
      <c r="BB41" s="27">
        <f t="shared" si="3"/>
        <v>7221.6048380548746</v>
      </c>
      <c r="BD41" s="27">
        <f t="shared" si="5"/>
        <v>-109289.37323744214</v>
      </c>
      <c r="BE41" s="27">
        <f t="shared" si="5"/>
        <v>-14685.874461350624</v>
      </c>
      <c r="BG41" s="24">
        <f t="shared" si="4"/>
        <v>0.32952339973100292</v>
      </c>
      <c r="BH41" s="24">
        <f t="shared" si="4"/>
        <v>0.32801402889184489</v>
      </c>
      <c r="BJ41" s="86">
        <v>0.23360208262016727</v>
      </c>
      <c r="BK41" s="86">
        <v>0.23376961361215517</v>
      </c>
    </row>
    <row r="42" spans="1:63" x14ac:dyDescent="0.3">
      <c r="A42" s="29" t="s">
        <v>41</v>
      </c>
      <c r="B42" s="27">
        <v>341386.48146561801</v>
      </c>
      <c r="C42" s="27">
        <v>63718.455779630298</v>
      </c>
      <c r="D42" s="29" t="s">
        <v>239</v>
      </c>
      <c r="F42" s="29" t="s">
        <v>41</v>
      </c>
      <c r="G42" s="27">
        <v>4715.0012001962104</v>
      </c>
      <c r="H42" s="27">
        <v>1782.21741309655</v>
      </c>
      <c r="I42" s="27">
        <v>108.462078164872</v>
      </c>
      <c r="J42" s="27">
        <v>480.66081956822501</v>
      </c>
      <c r="K42" s="27">
        <v>3130.6633502538002</v>
      </c>
      <c r="L42" s="27">
        <v>195.088511075469</v>
      </c>
      <c r="M42" s="27">
        <v>1266.54745548041</v>
      </c>
      <c r="N42" s="27">
        <v>339195.13275897398</v>
      </c>
      <c r="O42" s="27">
        <v>63247.563070211698</v>
      </c>
      <c r="P42" s="27">
        <v>275947.56968876201</v>
      </c>
      <c r="Q42" s="27">
        <v>73.880227395735105</v>
      </c>
      <c r="R42" s="27">
        <v>73.016127008272804</v>
      </c>
      <c r="S42" s="27">
        <v>29799.1474969273</v>
      </c>
      <c r="T42" s="27">
        <v>117.882824396346</v>
      </c>
      <c r="U42" s="27">
        <v>1862.3417167391401</v>
      </c>
      <c r="V42" s="27">
        <v>321.58049067169298</v>
      </c>
      <c r="W42" s="27">
        <v>843.87030297017702</v>
      </c>
      <c r="X42" s="27">
        <v>4658.8841589091498</v>
      </c>
      <c r="Y42" s="27">
        <v>13050.5521226651</v>
      </c>
      <c r="Z42" s="27">
        <v>491.14240391981701</v>
      </c>
      <c r="AA42" s="27">
        <v>276.62437077332601</v>
      </c>
      <c r="AB42" s="29"/>
      <c r="AC42" s="51">
        <f t="shared" si="2"/>
        <v>-6.4189674331457825E-3</v>
      </c>
      <c r="AD42" s="51">
        <f t="shared" si="2"/>
        <v>-7.3902090635588891E-3</v>
      </c>
      <c r="AE42" s="29"/>
      <c r="AF42" s="27">
        <v>46</v>
      </c>
      <c r="AG42" s="27" t="s">
        <v>41</v>
      </c>
      <c r="AH42" s="27">
        <v>2350.2767184099998</v>
      </c>
      <c r="AI42" s="27">
        <v>882.85994035399995</v>
      </c>
      <c r="AJ42" s="27">
        <v>56.318157666799998</v>
      </c>
      <c r="AK42" s="27">
        <v>273.45863198699999</v>
      </c>
      <c r="AL42" s="27">
        <v>1559.6922989100001</v>
      </c>
      <c r="AM42" s="27">
        <v>109.257466548</v>
      </c>
      <c r="AN42" s="27">
        <v>641.55834994899999</v>
      </c>
      <c r="AO42" s="27">
        <v>137949.53419199999</v>
      </c>
      <c r="AP42" s="27">
        <v>34.877879204199999</v>
      </c>
      <c r="AQ42" s="27">
        <v>36.401030806900003</v>
      </c>
      <c r="AR42" s="27">
        <v>14834.610690400001</v>
      </c>
      <c r="AS42" s="27">
        <v>61.9105497607</v>
      </c>
      <c r="AT42" s="27">
        <v>1007.21342135</v>
      </c>
      <c r="AU42" s="27">
        <v>182.63764388499999</v>
      </c>
      <c r="AV42" s="27">
        <v>482.857171306</v>
      </c>
      <c r="AW42" s="27">
        <v>2519.5700841299999</v>
      </c>
      <c r="AX42" s="27">
        <v>6502.0092820500004</v>
      </c>
      <c r="AY42" s="27">
        <v>272.51738636300001</v>
      </c>
      <c r="AZ42" s="27">
        <v>137.47943886600001</v>
      </c>
      <c r="BA42" s="27">
        <f t="shared" si="0"/>
        <v>169895.04033394667</v>
      </c>
      <c r="BB42" s="27">
        <f t="shared" si="3"/>
        <v>31945.50614194668</v>
      </c>
      <c r="BD42" s="27">
        <f t="shared" si="5"/>
        <v>-171491.44113167134</v>
      </c>
      <c r="BE42" s="27">
        <f t="shared" si="5"/>
        <v>-31772.949637683618</v>
      </c>
      <c r="BG42" s="24">
        <f t="shared" si="4"/>
        <v>0.50087699947826514</v>
      </c>
      <c r="BH42" s="24">
        <f t="shared" si="4"/>
        <v>0.50508675103392808</v>
      </c>
      <c r="BJ42" s="86">
        <v>0.44134749280958618</v>
      </c>
      <c r="BK42" s="86">
        <v>0.44519555485099493</v>
      </c>
    </row>
    <row r="43" spans="1:63" x14ac:dyDescent="0.3">
      <c r="A43" s="29" t="s">
        <v>42</v>
      </c>
      <c r="B43" s="27">
        <v>294599.46672375599</v>
      </c>
      <c r="C43" s="27">
        <v>43403.155986543301</v>
      </c>
      <c r="D43" s="29" t="s">
        <v>239</v>
      </c>
      <c r="F43" s="29" t="s">
        <v>42</v>
      </c>
      <c r="G43" s="27">
        <v>2532.4325036238401</v>
      </c>
      <c r="H43" s="27">
        <v>2017.6916890160201</v>
      </c>
      <c r="I43" s="27">
        <v>73.036508970055706</v>
      </c>
      <c r="J43" s="27">
        <v>313.27990586264099</v>
      </c>
      <c r="K43" s="27">
        <v>1889.9233725204799</v>
      </c>
      <c r="L43" s="27">
        <v>131.36873625555901</v>
      </c>
      <c r="M43" s="27">
        <v>777.75224557284298</v>
      </c>
      <c r="N43" s="27">
        <v>295092.10519947298</v>
      </c>
      <c r="O43" s="27">
        <v>43413.833039108897</v>
      </c>
      <c r="P43" s="27">
        <v>251678.27216036399</v>
      </c>
      <c r="Q43" s="27">
        <v>153.224869392681</v>
      </c>
      <c r="R43" s="27">
        <v>46.993851617916903</v>
      </c>
      <c r="S43" s="27">
        <v>22084.901181346599</v>
      </c>
      <c r="T43" s="27">
        <v>69.280017471629193</v>
      </c>
      <c r="U43" s="27">
        <v>1360.3805277864999</v>
      </c>
      <c r="V43" s="27">
        <v>162.06093152333801</v>
      </c>
      <c r="W43" s="27">
        <v>417.48444150862201</v>
      </c>
      <c r="X43" s="27">
        <v>3402.2323046567099</v>
      </c>
      <c r="Y43" s="27">
        <v>7431.6283642256003</v>
      </c>
      <c r="Z43" s="27">
        <v>385.23937308266699</v>
      </c>
      <c r="AA43" s="27">
        <v>164.92221467506599</v>
      </c>
      <c r="AB43" s="29"/>
      <c r="AC43" s="51">
        <f t="shared" si="2"/>
        <v>1.672231389946578E-3</v>
      </c>
      <c r="AD43" s="51">
        <f t="shared" si="2"/>
        <v>2.459971475094108E-4</v>
      </c>
      <c r="AE43" s="29"/>
      <c r="AF43" s="27">
        <v>47</v>
      </c>
      <c r="AG43" s="27" t="s">
        <v>42</v>
      </c>
      <c r="AH43" s="27">
        <v>792.02409412899999</v>
      </c>
      <c r="AI43" s="27">
        <v>617.21582575499997</v>
      </c>
      <c r="AJ43" s="27">
        <v>22.381759876499999</v>
      </c>
      <c r="AK43" s="27">
        <v>96.123838709500006</v>
      </c>
      <c r="AL43" s="27">
        <v>587.00337961299999</v>
      </c>
      <c r="AM43" s="27">
        <v>40.531798996699997</v>
      </c>
      <c r="AN43" s="27">
        <v>241.430076891</v>
      </c>
      <c r="AO43" s="27">
        <v>76927.269424500002</v>
      </c>
      <c r="AP43" s="27">
        <v>44.468450177199998</v>
      </c>
      <c r="AQ43" s="27">
        <v>14.5579829584</v>
      </c>
      <c r="AR43" s="27">
        <v>6817.4777441400001</v>
      </c>
      <c r="AS43" s="27">
        <v>21.456976066300001</v>
      </c>
      <c r="AT43" s="27">
        <v>416.89967673299998</v>
      </c>
      <c r="AU43" s="27">
        <v>50.452626629500003</v>
      </c>
      <c r="AV43" s="27">
        <v>129.71407246000001</v>
      </c>
      <c r="AW43" s="27">
        <v>1042.62153713</v>
      </c>
      <c r="AX43" s="27">
        <v>2314.9968649399998</v>
      </c>
      <c r="AY43" s="27">
        <v>118.412327131</v>
      </c>
      <c r="AZ43" s="27">
        <v>51.4088820148</v>
      </c>
      <c r="BA43" s="27">
        <f t="shared" si="0"/>
        <v>90346.447338850907</v>
      </c>
      <c r="BB43" s="27">
        <f t="shared" si="3"/>
        <v>13419.177914350905</v>
      </c>
      <c r="BD43" s="27">
        <f t="shared" si="5"/>
        <v>-204253.01938490508</v>
      </c>
      <c r="BE43" s="27">
        <f t="shared" si="5"/>
        <v>-29983.978072192396</v>
      </c>
      <c r="BG43" s="24">
        <f t="shared" si="4"/>
        <v>0.30616355282625929</v>
      </c>
      <c r="BH43" s="24">
        <f t="shared" si="4"/>
        <v>0.30909912751224661</v>
      </c>
      <c r="BJ43" s="86">
        <v>0.21379285608583753</v>
      </c>
      <c r="BK43" s="86">
        <v>0.21886228642989497</v>
      </c>
    </row>
    <row r="44" spans="1:63" x14ac:dyDescent="0.3">
      <c r="A44" s="29" t="s">
        <v>43</v>
      </c>
      <c r="B44" s="27">
        <v>1261815.8716229801</v>
      </c>
      <c r="C44" s="27">
        <v>180236.68362100699</v>
      </c>
      <c r="D44" s="29" t="s">
        <v>239</v>
      </c>
      <c r="F44" s="29" t="s">
        <v>43</v>
      </c>
      <c r="G44" s="27">
        <v>9853.6716617007605</v>
      </c>
      <c r="H44" s="27">
        <v>8492.6904908921497</v>
      </c>
      <c r="I44" s="27">
        <v>317.91757559703899</v>
      </c>
      <c r="J44" s="27">
        <v>1648.7948890799501</v>
      </c>
      <c r="K44" s="27">
        <v>7428.3938663778499</v>
      </c>
      <c r="L44" s="27">
        <v>704.95843067290502</v>
      </c>
      <c r="M44" s="27">
        <v>3224.2946067450398</v>
      </c>
      <c r="N44" s="27">
        <v>1264130.5886561901</v>
      </c>
      <c r="O44" s="27">
        <v>180313.547957328</v>
      </c>
      <c r="P44" s="27">
        <v>1083817.0406988601</v>
      </c>
      <c r="Q44" s="27">
        <v>606.17089330952194</v>
      </c>
      <c r="R44" s="27">
        <v>189.94885927886801</v>
      </c>
      <c r="S44" s="27">
        <v>89981.5002851678</v>
      </c>
      <c r="T44" s="27">
        <v>305.88314151909401</v>
      </c>
      <c r="U44" s="27">
        <v>6422.1191246217604</v>
      </c>
      <c r="V44" s="27">
        <v>956.33243960162497</v>
      </c>
      <c r="W44" s="27">
        <v>2541.9839542540899</v>
      </c>
      <c r="X44" s="27">
        <v>16062.1828591742</v>
      </c>
      <c r="Y44" s="27">
        <v>28954.497431725598</v>
      </c>
      <c r="Z44" s="27">
        <v>1980.5591440334599</v>
      </c>
      <c r="AA44" s="27">
        <v>641.64830357644803</v>
      </c>
      <c r="AB44" s="29"/>
      <c r="AC44" s="51">
        <f t="shared" si="2"/>
        <v>1.83443328402006E-3</v>
      </c>
      <c r="AD44" s="51">
        <f t="shared" si="2"/>
        <v>4.2646333019886562E-4</v>
      </c>
      <c r="AE44" s="29"/>
      <c r="AF44" s="27">
        <v>48</v>
      </c>
      <c r="AG44" s="27" t="s">
        <v>43</v>
      </c>
      <c r="AH44" s="27">
        <v>5180.27785735</v>
      </c>
      <c r="AI44" s="27">
        <v>4128.4427547300002</v>
      </c>
      <c r="AJ44" s="27">
        <v>165.855567065</v>
      </c>
      <c r="AK44" s="27">
        <v>891.66077950199997</v>
      </c>
      <c r="AL44" s="27">
        <v>3842.8638277</v>
      </c>
      <c r="AM44" s="27">
        <v>373.573961962</v>
      </c>
      <c r="AN44" s="27">
        <v>1675.4965450699999</v>
      </c>
      <c r="AO44" s="27">
        <v>535156.65458099998</v>
      </c>
      <c r="AP44" s="27">
        <v>287.01952102899997</v>
      </c>
      <c r="AQ44" s="27">
        <v>97.3104743122</v>
      </c>
      <c r="AR44" s="27">
        <v>45402.690647199997</v>
      </c>
      <c r="AS44" s="27">
        <v>163.736040987</v>
      </c>
      <c r="AT44" s="27">
        <v>3363.8860790200001</v>
      </c>
      <c r="AU44" s="27">
        <v>526.27144067200004</v>
      </c>
      <c r="AV44" s="27">
        <v>1402.7494906699999</v>
      </c>
      <c r="AW44" s="27">
        <v>8413.3115186899995</v>
      </c>
      <c r="AX44" s="27">
        <v>15105.648790400001</v>
      </c>
      <c r="AY44" s="27">
        <v>1030.04474439</v>
      </c>
      <c r="AZ44" s="27">
        <v>332.044443398</v>
      </c>
      <c r="BA44" s="27">
        <f t="shared" si="0"/>
        <v>627539.53906514705</v>
      </c>
      <c r="BB44" s="27">
        <f t="shared" si="3"/>
        <v>92382.884484147071</v>
      </c>
      <c r="BD44" s="27">
        <f t="shared" si="5"/>
        <v>-634276.33255783306</v>
      </c>
      <c r="BE44" s="27">
        <f t="shared" si="5"/>
        <v>-87853.799136859918</v>
      </c>
      <c r="BG44" s="24">
        <f t="shared" si="4"/>
        <v>0.49641986729570481</v>
      </c>
      <c r="BH44" s="24">
        <f t="shared" si="4"/>
        <v>0.51234577507182033</v>
      </c>
      <c r="BJ44" s="86">
        <v>0.48622859524282219</v>
      </c>
      <c r="BK44" s="86">
        <v>0.50300674435745529</v>
      </c>
    </row>
    <row r="45" spans="1:63" x14ac:dyDescent="0.3">
      <c r="A45" s="29" t="s">
        <v>44</v>
      </c>
      <c r="B45" s="27">
        <v>208699.59361785001</v>
      </c>
      <c r="C45" s="27">
        <v>26352.545241527099</v>
      </c>
      <c r="F45" s="29" t="s">
        <v>44</v>
      </c>
      <c r="G45" s="27">
        <v>1367.7879162464101</v>
      </c>
      <c r="H45" s="27">
        <v>1472.7595427613901</v>
      </c>
      <c r="I45" s="27">
        <v>42.126283756896299</v>
      </c>
      <c r="J45" s="27">
        <v>146.82567511587999</v>
      </c>
      <c r="K45" s="27">
        <v>1092.7557662439201</v>
      </c>
      <c r="L45" s="27">
        <v>75.178177130353703</v>
      </c>
      <c r="M45" s="27">
        <v>448.661135159862</v>
      </c>
      <c r="N45" s="27">
        <v>209800.35826022201</v>
      </c>
      <c r="O45" s="27">
        <v>26453.3745867711</v>
      </c>
      <c r="P45" s="27">
        <v>183346.983673451</v>
      </c>
      <c r="Q45" s="27">
        <v>124.485219663023</v>
      </c>
      <c r="R45" s="27">
        <v>28.892796827548899</v>
      </c>
      <c r="S45" s="27">
        <v>14194.2854687853</v>
      </c>
      <c r="T45" s="27">
        <v>33.776007109905898</v>
      </c>
      <c r="U45" s="27">
        <v>766.940383493995</v>
      </c>
      <c r="V45" s="27">
        <v>75.979588507305493</v>
      </c>
      <c r="W45" s="27">
        <v>196.88850147433999</v>
      </c>
      <c r="X45" s="27">
        <v>1918.6494891339601</v>
      </c>
      <c r="Y45" s="27">
        <v>4136.3478473519699</v>
      </c>
      <c r="Z45" s="27">
        <v>237.23174600550001</v>
      </c>
      <c r="AA45" s="27">
        <v>93.803042003560407</v>
      </c>
      <c r="AB45" s="29"/>
      <c r="AC45" s="51">
        <f t="shared" si="2"/>
        <v>5.2743976319743618E-3</v>
      </c>
      <c r="AD45" s="51">
        <f t="shared" si="2"/>
        <v>3.8261710328120935E-3</v>
      </c>
      <c r="AE45" s="29"/>
      <c r="AF45" s="27">
        <v>49</v>
      </c>
      <c r="AG45" s="27" t="s">
        <v>44</v>
      </c>
      <c r="AH45" s="27">
        <v>664.37943897399998</v>
      </c>
      <c r="AI45" s="27">
        <v>680.51672884300001</v>
      </c>
      <c r="AJ45" s="27">
        <v>20.7232434081</v>
      </c>
      <c r="AK45" s="27">
        <v>80.523105172100003</v>
      </c>
      <c r="AL45" s="27">
        <v>523.21738492999998</v>
      </c>
      <c r="AM45" s="27">
        <v>39.2455415433</v>
      </c>
      <c r="AN45" s="27">
        <v>217.76009078499999</v>
      </c>
      <c r="AO45" s="27">
        <v>85530.235387699999</v>
      </c>
      <c r="AP45" s="27">
        <v>56.040990867300003</v>
      </c>
      <c r="AQ45" s="27">
        <v>13.7614013726</v>
      </c>
      <c r="AR45" s="27">
        <v>6699.5387757500002</v>
      </c>
      <c r="AS45" s="27">
        <v>17.407622378900001</v>
      </c>
      <c r="AT45" s="27">
        <v>386.08841090200002</v>
      </c>
      <c r="AU45" s="27">
        <v>43.746402593100001</v>
      </c>
      <c r="AV45" s="27">
        <v>114.64631635400001</v>
      </c>
      <c r="AW45" s="27">
        <v>965.83427843300001</v>
      </c>
      <c r="AX45" s="27">
        <v>1994.52170798</v>
      </c>
      <c r="AY45" s="27">
        <v>119.758575208</v>
      </c>
      <c r="AZ45" s="27">
        <v>44.922241370400002</v>
      </c>
      <c r="BA45" s="27">
        <f t="shared" si="0"/>
        <v>98212.867644564802</v>
      </c>
      <c r="BB45" s="27">
        <f t="shared" si="3"/>
        <v>12682.632256864803</v>
      </c>
      <c r="BD45" s="27">
        <f t="shared" si="5"/>
        <v>-110486.72597328521</v>
      </c>
      <c r="BE45" s="27">
        <f t="shared" si="5"/>
        <v>-13669.912984662296</v>
      </c>
      <c r="BG45" s="24">
        <f t="shared" si="4"/>
        <v>0.46812535716811443</v>
      </c>
      <c r="BH45" s="24">
        <f t="shared" si="4"/>
        <v>0.47943343543047168</v>
      </c>
      <c r="BJ45" s="86">
        <v>0.48131859568606111</v>
      </c>
      <c r="BK45" s="86">
        <v>0.49241131748190942</v>
      </c>
    </row>
    <row r="46" spans="1:63" x14ac:dyDescent="0.3">
      <c r="A46" s="29" t="s">
        <v>45</v>
      </c>
      <c r="B46" s="27">
        <v>22199.353831467099</v>
      </c>
      <c r="C46" s="27">
        <v>3233.7481905191198</v>
      </c>
      <c r="D46" s="29" t="s">
        <v>239</v>
      </c>
      <c r="F46" s="29" t="s">
        <v>45</v>
      </c>
      <c r="G46" s="27">
        <v>171.015990674449</v>
      </c>
      <c r="H46" s="27">
        <v>155.74415824776599</v>
      </c>
      <c r="I46" s="27">
        <v>6.0703075116982701</v>
      </c>
      <c r="J46" s="27">
        <v>30.702302826876501</v>
      </c>
      <c r="K46" s="27">
        <v>130.92560514117801</v>
      </c>
      <c r="L46" s="27">
        <v>11.9432624657594</v>
      </c>
      <c r="M46" s="27">
        <v>56.567178690123903</v>
      </c>
      <c r="N46" s="27">
        <v>22294.9518252583</v>
      </c>
      <c r="O46" s="27">
        <v>3244.02081504544</v>
      </c>
      <c r="P46" s="27">
        <v>19050.931010212898</v>
      </c>
      <c r="Q46" s="27">
        <v>14.207250439546501</v>
      </c>
      <c r="R46" s="27">
        <v>3.34725454455265</v>
      </c>
      <c r="S46" s="27">
        <v>1629.3907345249299</v>
      </c>
      <c r="T46" s="27">
        <v>5.9819181975010602</v>
      </c>
      <c r="U46" s="27">
        <v>118.706879081995</v>
      </c>
      <c r="V46" s="27">
        <v>15.308009582389399</v>
      </c>
      <c r="W46" s="27">
        <v>40.413563275406801</v>
      </c>
      <c r="X46" s="27">
        <v>296.85254661397602</v>
      </c>
      <c r="Y46" s="27">
        <v>511.20573400133298</v>
      </c>
      <c r="Z46" s="27">
        <v>34.448733268296898</v>
      </c>
      <c r="AA46" s="27">
        <v>11.1893859576602</v>
      </c>
      <c r="AB46" s="29"/>
      <c r="AC46" s="51">
        <f t="shared" si="2"/>
        <v>4.3063412798841705E-3</v>
      </c>
      <c r="AD46" s="51">
        <f t="shared" si="2"/>
        <v>3.1766927791217815E-3</v>
      </c>
      <c r="AE46" s="29"/>
      <c r="AF46" s="27">
        <v>50</v>
      </c>
      <c r="AG46" s="27" t="s">
        <v>45</v>
      </c>
      <c r="AH46" s="27">
        <v>29.716452700000001</v>
      </c>
      <c r="AI46" s="27">
        <v>25.3518129958</v>
      </c>
      <c r="AJ46" s="27">
        <v>1.1278588745</v>
      </c>
      <c r="AK46" s="27">
        <v>6.8487505517400002</v>
      </c>
      <c r="AL46" s="27">
        <v>22.285581237199999</v>
      </c>
      <c r="AM46" s="27">
        <v>2.6453722768299999</v>
      </c>
      <c r="AN46" s="27">
        <v>10.170479506</v>
      </c>
      <c r="AO46" s="27">
        <v>3194.4076793999998</v>
      </c>
      <c r="AP46" s="27">
        <v>2.0715263619300002</v>
      </c>
      <c r="AQ46" s="27">
        <v>0.57054839104099997</v>
      </c>
      <c r="AR46" s="27">
        <v>273.64072486200001</v>
      </c>
      <c r="AS46" s="27">
        <v>1.1761842304300001</v>
      </c>
      <c r="AT46" s="27">
        <v>23.733701057000001</v>
      </c>
      <c r="AU46" s="27">
        <v>3.8088000062899998</v>
      </c>
      <c r="AV46" s="27">
        <v>10.2301995062</v>
      </c>
      <c r="AW46" s="27">
        <v>59.350295194700003</v>
      </c>
      <c r="AX46" s="27">
        <v>87.691553359899999</v>
      </c>
      <c r="AY46" s="27">
        <v>7.2135149567100001</v>
      </c>
      <c r="AZ46" s="27">
        <v>1.89824069859</v>
      </c>
      <c r="BA46" s="27">
        <f t="shared" si="0"/>
        <v>3763.9392761668601</v>
      </c>
      <c r="BB46" s="27">
        <f t="shared" si="3"/>
        <v>569.53159676686028</v>
      </c>
      <c r="BD46" s="27">
        <f t="shared" si="5"/>
        <v>-18435.414555300238</v>
      </c>
      <c r="BE46" s="27">
        <f t="shared" si="5"/>
        <v>-2664.2165937522595</v>
      </c>
      <c r="BG46" s="24">
        <f t="shared" si="4"/>
        <v>0.16882473241779489</v>
      </c>
      <c r="BH46" s="24">
        <f t="shared" si="4"/>
        <v>0.17556348409524081</v>
      </c>
      <c r="BJ46" s="86">
        <v>0.11289820816353172</v>
      </c>
      <c r="BK46" s="86">
        <v>0.11757938737781763</v>
      </c>
    </row>
    <row r="47" spans="1:63" x14ac:dyDescent="0.3">
      <c r="A47" s="29" t="s">
        <v>46</v>
      </c>
      <c r="B47" s="27">
        <v>283555.48979988002</v>
      </c>
      <c r="C47" s="27">
        <v>36672.7218283896</v>
      </c>
      <c r="D47" s="29" t="s">
        <v>239</v>
      </c>
      <c r="F47" s="29" t="s">
        <v>46</v>
      </c>
      <c r="G47" s="27">
        <v>1889.57427206137</v>
      </c>
      <c r="H47" s="27">
        <v>1965.76808854864</v>
      </c>
      <c r="I47" s="27">
        <v>61.930366795747197</v>
      </c>
      <c r="J47" s="27">
        <v>265.50117783913902</v>
      </c>
      <c r="K47" s="27">
        <v>1502.3283032567699</v>
      </c>
      <c r="L47" s="27">
        <v>121.706665899347</v>
      </c>
      <c r="M47" s="27">
        <v>632.49953508049498</v>
      </c>
      <c r="N47" s="27">
        <v>284967.948259436</v>
      </c>
      <c r="O47" s="27">
        <v>36805.881283019902</v>
      </c>
      <c r="P47" s="27">
        <v>248162.06697641601</v>
      </c>
      <c r="Q47" s="27">
        <v>166.272927013784</v>
      </c>
      <c r="R47" s="27">
        <v>39.285061331371203</v>
      </c>
      <c r="S47" s="27">
        <v>19210.7785980808</v>
      </c>
      <c r="T47" s="27">
        <v>52.842898378720903</v>
      </c>
      <c r="U47" s="27">
        <v>1195.03514301933</v>
      </c>
      <c r="V47" s="27">
        <v>140.87958908998701</v>
      </c>
      <c r="W47" s="27">
        <v>370.79163753457101</v>
      </c>
      <c r="X47" s="27">
        <v>2989.2443145003499</v>
      </c>
      <c r="Y47" s="27">
        <v>5706.6712170174696</v>
      </c>
      <c r="Z47" s="27">
        <v>366.17035196789999</v>
      </c>
      <c r="AA47" s="27">
        <v>128.601135604094</v>
      </c>
      <c r="AB47" s="29"/>
      <c r="AC47" s="51">
        <f t="shared" si="2"/>
        <v>4.9812418040392457E-3</v>
      </c>
      <c r="AD47" s="51">
        <f t="shared" si="2"/>
        <v>3.631021860155985E-3</v>
      </c>
      <c r="AE47" s="29"/>
      <c r="AF47" s="27">
        <v>51</v>
      </c>
      <c r="AG47" s="27" t="s">
        <v>46</v>
      </c>
      <c r="AH47" s="27">
        <v>495.81420340599999</v>
      </c>
      <c r="AI47" s="27">
        <v>515.86078822699994</v>
      </c>
      <c r="AJ47" s="27">
        <v>15.9443335986</v>
      </c>
      <c r="AK47" s="27">
        <v>67.089076766600002</v>
      </c>
      <c r="AL47" s="27">
        <v>393.188129946</v>
      </c>
      <c r="AM47" s="27">
        <v>30.921976415</v>
      </c>
      <c r="AN47" s="27">
        <v>164.848805476</v>
      </c>
      <c r="AO47" s="27">
        <v>64389.543659800001</v>
      </c>
      <c r="AP47" s="27">
        <v>42.339903755400002</v>
      </c>
      <c r="AQ47" s="27">
        <v>10.2610993</v>
      </c>
      <c r="AR47" s="27">
        <v>5032.1747848100003</v>
      </c>
      <c r="AS47" s="27">
        <v>13.675879628700001</v>
      </c>
      <c r="AT47" s="27">
        <v>306.57769029100001</v>
      </c>
      <c r="AU47" s="27">
        <v>35.044956283099999</v>
      </c>
      <c r="AV47" s="27">
        <v>91.604029938099998</v>
      </c>
      <c r="AW47" s="27">
        <v>766.83495277199995</v>
      </c>
      <c r="AX47" s="27">
        <v>1495.42593588</v>
      </c>
      <c r="AY47" s="27">
        <v>93.783051903900002</v>
      </c>
      <c r="AZ47" s="27">
        <v>33.818520889699997</v>
      </c>
      <c r="BA47" s="27">
        <f t="shared" si="0"/>
        <v>73994.751779087121</v>
      </c>
      <c r="BB47" s="27">
        <f t="shared" si="3"/>
        <v>9605.2081192871192</v>
      </c>
      <c r="BD47" s="27">
        <f t="shared" si="5"/>
        <v>-209560.73802079289</v>
      </c>
      <c r="BE47" s="27">
        <f t="shared" si="5"/>
        <v>-27067.513709102481</v>
      </c>
      <c r="BG47" s="24">
        <f t="shared" si="4"/>
        <v>0.25965990993387789</v>
      </c>
      <c r="BH47" s="24">
        <f t="shared" si="4"/>
        <v>0.26096938273064541</v>
      </c>
      <c r="BJ47" s="86">
        <v>0.16103149252837107</v>
      </c>
      <c r="BK47" s="86">
        <v>0.16205263603255105</v>
      </c>
    </row>
    <row r="48" spans="1:63" x14ac:dyDescent="0.3">
      <c r="A48" s="29" t="s">
        <v>47</v>
      </c>
      <c r="B48" s="27">
        <v>242998.32642552099</v>
      </c>
      <c r="C48" s="27">
        <v>41893.644999781602</v>
      </c>
      <c r="F48" s="29" t="s">
        <v>47</v>
      </c>
      <c r="G48" s="27">
        <v>2747.35453011238</v>
      </c>
      <c r="H48" s="27">
        <v>1706.6354070007701</v>
      </c>
      <c r="I48" s="27">
        <v>70.373141189503698</v>
      </c>
      <c r="J48" s="27">
        <v>246.85695315729399</v>
      </c>
      <c r="K48" s="27">
        <v>1957.7280498465</v>
      </c>
      <c r="L48" s="27">
        <v>88.206461041573604</v>
      </c>
      <c r="M48" s="27">
        <v>765.77951343992697</v>
      </c>
      <c r="N48" s="27">
        <v>242906.63256153901</v>
      </c>
      <c r="O48" s="27">
        <v>41851.423297497196</v>
      </c>
      <c r="P48" s="27">
        <v>201055.209264042</v>
      </c>
      <c r="Q48" s="27">
        <v>140.68527004965901</v>
      </c>
      <c r="R48" s="27">
        <v>46.511304871663398</v>
      </c>
      <c r="S48" s="27">
        <v>21258.9212895936</v>
      </c>
      <c r="T48" s="27">
        <v>72.180650098932404</v>
      </c>
      <c r="U48" s="27">
        <v>1152.2699608128401</v>
      </c>
      <c r="V48" s="27">
        <v>98.665044142043698</v>
      </c>
      <c r="W48" s="27">
        <v>234.712760903233</v>
      </c>
      <c r="X48" s="27">
        <v>2881.1480677039399</v>
      </c>
      <c r="Y48" s="27">
        <v>7941.6247550389298</v>
      </c>
      <c r="Z48" s="27">
        <v>268.82478479031198</v>
      </c>
      <c r="AA48" s="27">
        <v>172.94535370404</v>
      </c>
      <c r="AB48" s="29"/>
      <c r="AC48" s="51">
        <f t="shared" si="2"/>
        <v>-3.7734360285847346E-4</v>
      </c>
      <c r="AD48" s="51">
        <f t="shared" si="2"/>
        <v>-1.0078307171559144E-3</v>
      </c>
      <c r="AE48" s="29"/>
      <c r="AF48" s="27">
        <v>53</v>
      </c>
      <c r="AG48" s="27" t="s">
        <v>47</v>
      </c>
      <c r="AH48" s="27">
        <v>1274.79446186</v>
      </c>
      <c r="AI48" s="27">
        <v>700.45375763599998</v>
      </c>
      <c r="AJ48" s="27">
        <v>30.674420298699999</v>
      </c>
      <c r="AK48" s="27">
        <v>106.99300201299999</v>
      </c>
      <c r="AL48" s="27">
        <v>890.33731999300005</v>
      </c>
      <c r="AM48" s="27">
        <v>41.230439660899997</v>
      </c>
      <c r="AN48" s="27">
        <v>348.60983352300002</v>
      </c>
      <c r="AO48" s="27">
        <v>88623.497680400003</v>
      </c>
      <c r="AP48" s="27">
        <v>50.9753227271</v>
      </c>
      <c r="AQ48" s="27">
        <v>21.076367998999999</v>
      </c>
      <c r="AR48" s="27">
        <v>9318.0117189400007</v>
      </c>
      <c r="AS48" s="27">
        <v>31.441827314800001</v>
      </c>
      <c r="AT48" s="27">
        <v>497.06073877799997</v>
      </c>
      <c r="AU48" s="27">
        <v>52.413136780999999</v>
      </c>
      <c r="AV48" s="27">
        <v>129.11668815900001</v>
      </c>
      <c r="AW48" s="27">
        <v>1243.1080476699999</v>
      </c>
      <c r="AX48" s="27">
        <v>3635.5194085600001</v>
      </c>
      <c r="AY48" s="27">
        <v>119.372210448</v>
      </c>
      <c r="AZ48" s="27">
        <v>78.737113162100002</v>
      </c>
      <c r="BA48" s="27">
        <f t="shared" si="0"/>
        <v>107193.42349592362</v>
      </c>
      <c r="BB48" s="27">
        <f t="shared" si="3"/>
        <v>18569.925815523617</v>
      </c>
      <c r="BD48" s="27">
        <f t="shared" si="5"/>
        <v>-135804.90292959736</v>
      </c>
      <c r="BE48" s="27">
        <f t="shared" si="5"/>
        <v>-23323.719184257985</v>
      </c>
      <c r="BG48" s="24">
        <f t="shared" si="4"/>
        <v>0.4412947574363445</v>
      </c>
      <c r="BH48" s="24">
        <f t="shared" si="4"/>
        <v>0.44371073555900159</v>
      </c>
      <c r="BJ48" s="86">
        <v>0.39614273096485808</v>
      </c>
      <c r="BK48" s="86">
        <v>0.40057805238213617</v>
      </c>
    </row>
    <row r="49" spans="1:63" x14ac:dyDescent="0.3">
      <c r="A49" s="29" t="s">
        <v>48</v>
      </c>
      <c r="B49" s="27">
        <v>121951.979351505</v>
      </c>
      <c r="C49" s="27">
        <v>15006.012976093099</v>
      </c>
      <c r="D49" s="29" t="s">
        <v>239</v>
      </c>
      <c r="F49" s="29" t="s">
        <v>48</v>
      </c>
      <c r="G49" s="27">
        <v>789.68582626476405</v>
      </c>
      <c r="H49" s="27">
        <v>821.00537442748703</v>
      </c>
      <c r="I49" s="27">
        <v>24.9613129736492</v>
      </c>
      <c r="J49" s="27">
        <v>79.004340581028103</v>
      </c>
      <c r="K49" s="27">
        <v>612.67866774693096</v>
      </c>
      <c r="L49" s="27">
        <v>40.931272408604599</v>
      </c>
      <c r="M49" s="27">
        <v>252.396449125591</v>
      </c>
      <c r="N49" s="27">
        <v>122600.76353092201</v>
      </c>
      <c r="O49" s="27">
        <v>15066.84985929</v>
      </c>
      <c r="P49" s="27">
        <v>107533.91367163201</v>
      </c>
      <c r="Q49" s="27">
        <v>74.844407226750803</v>
      </c>
      <c r="R49" s="27">
        <v>16.606627644857401</v>
      </c>
      <c r="S49" s="27">
        <v>8178.2286892971097</v>
      </c>
      <c r="T49" s="27">
        <v>21.544690300214398</v>
      </c>
      <c r="U49" s="27">
        <v>417.96327551712102</v>
      </c>
      <c r="V49" s="27">
        <v>40.072124814673998</v>
      </c>
      <c r="W49" s="27">
        <v>104.57306865744</v>
      </c>
      <c r="X49" s="27">
        <v>1045.6728896531499</v>
      </c>
      <c r="Y49" s="27">
        <v>2364.0194506081898</v>
      </c>
      <c r="Z49" s="27">
        <v>130.45852420399299</v>
      </c>
      <c r="AA49" s="27">
        <v>52.202867838423202</v>
      </c>
      <c r="AB49" s="29"/>
      <c r="AC49" s="51">
        <f t="shared" si="2"/>
        <v>5.319997124007339E-3</v>
      </c>
      <c r="AD49" s="51">
        <f t="shared" si="2"/>
        <v>4.0541670391610789E-3</v>
      </c>
      <c r="AE49" s="29"/>
      <c r="AF49" s="27">
        <v>54</v>
      </c>
      <c r="AG49" s="27" t="s">
        <v>48</v>
      </c>
      <c r="AH49" s="27">
        <v>115.572853972</v>
      </c>
      <c r="AI49" s="27">
        <v>120.236515834</v>
      </c>
      <c r="AJ49" s="27">
        <v>3.6253902400100002</v>
      </c>
      <c r="AK49" s="27">
        <v>11.975131004</v>
      </c>
      <c r="AL49" s="27">
        <v>89.793886464699995</v>
      </c>
      <c r="AM49" s="27">
        <v>6.1694582384599999</v>
      </c>
      <c r="AN49" s="27">
        <v>37.112120517100003</v>
      </c>
      <c r="AO49" s="27">
        <v>15633.0068367</v>
      </c>
      <c r="AP49" s="27">
        <v>10.5302850271</v>
      </c>
      <c r="AQ49" s="27">
        <v>2.4229923468000001</v>
      </c>
      <c r="AR49" s="27">
        <v>1192.5929748900001</v>
      </c>
      <c r="AS49" s="27">
        <v>3.1275905444599998</v>
      </c>
      <c r="AT49" s="27">
        <v>62.132514467</v>
      </c>
      <c r="AU49" s="27">
        <v>6.2057873152700003</v>
      </c>
      <c r="AV49" s="27">
        <v>16.181569736899998</v>
      </c>
      <c r="AW49" s="27">
        <v>155.43873946400001</v>
      </c>
      <c r="AX49" s="27">
        <v>345.78588750099999</v>
      </c>
      <c r="AY49" s="27">
        <v>19.496279544099998</v>
      </c>
      <c r="AZ49" s="27">
        <v>7.67817031475</v>
      </c>
      <c r="BA49" s="27">
        <f t="shared" si="0"/>
        <v>17839.084984121648</v>
      </c>
      <c r="BB49" s="27">
        <f t="shared" si="3"/>
        <v>2206.0781474216474</v>
      </c>
      <c r="BD49" s="27">
        <f t="shared" si="5"/>
        <v>-104112.89436738336</v>
      </c>
      <c r="BE49" s="27">
        <f t="shared" si="5"/>
        <v>-12799.934828671452</v>
      </c>
      <c r="BG49" s="24">
        <f t="shared" si="4"/>
        <v>0.1455054966245975</v>
      </c>
      <c r="BH49" s="24">
        <f t="shared" si="4"/>
        <v>0.14641933569553769</v>
      </c>
      <c r="BJ49" s="86">
        <v>8.589017361026785E-2</v>
      </c>
      <c r="BK49" s="86">
        <v>8.7099458448370179E-2</v>
      </c>
    </row>
    <row r="50" spans="1:63" x14ac:dyDescent="0.3">
      <c r="A50" s="29" t="s">
        <v>49</v>
      </c>
      <c r="B50" s="27">
        <v>687662.75732933998</v>
      </c>
      <c r="C50" s="27">
        <v>89693.761167121498</v>
      </c>
      <c r="D50" s="29" t="s">
        <v>239</v>
      </c>
      <c r="F50" s="29" t="s">
        <v>49</v>
      </c>
      <c r="G50" s="27">
        <v>5090.2436600031897</v>
      </c>
      <c r="H50" s="27">
        <v>4619.8547309534397</v>
      </c>
      <c r="I50" s="27">
        <v>139.17471083626799</v>
      </c>
      <c r="J50" s="27">
        <v>445.65090441310201</v>
      </c>
      <c r="K50" s="27">
        <v>3952.3786303785901</v>
      </c>
      <c r="L50" s="27">
        <v>235.948454824539</v>
      </c>
      <c r="M50" s="27">
        <v>1582.9701797318</v>
      </c>
      <c r="N50" s="27">
        <v>690829.92447918502</v>
      </c>
      <c r="O50" s="27">
        <v>89899.161102696802</v>
      </c>
      <c r="P50" s="27">
        <v>600930.763376488</v>
      </c>
      <c r="Q50" s="27">
        <v>380.176342421887</v>
      </c>
      <c r="R50" s="27">
        <v>101.09678277308301</v>
      </c>
      <c r="S50" s="27">
        <v>47513.999175030403</v>
      </c>
      <c r="T50" s="27">
        <v>108.053891510551</v>
      </c>
      <c r="U50" s="27">
        <v>2458.7056242111498</v>
      </c>
      <c r="V50" s="27">
        <v>253.28846418315899</v>
      </c>
      <c r="W50" s="27">
        <v>654.84265976619895</v>
      </c>
      <c r="X50" s="27">
        <v>6152.1675277920103</v>
      </c>
      <c r="Y50" s="27">
        <v>15140.078981574799</v>
      </c>
      <c r="Z50" s="27">
        <v>729.72646659722102</v>
      </c>
      <c r="AA50" s="27">
        <v>340.80391569525398</v>
      </c>
      <c r="AB50" s="29"/>
      <c r="AC50" s="51">
        <f t="shared" si="2"/>
        <v>4.6056982381091852E-3</v>
      </c>
      <c r="AD50" s="51">
        <f t="shared" si="2"/>
        <v>2.2900136297394581E-3</v>
      </c>
      <c r="AE50" s="29"/>
      <c r="AF50" s="27">
        <v>55</v>
      </c>
      <c r="AG50" s="27" t="s">
        <v>49</v>
      </c>
      <c r="AH50" s="27">
        <v>1552.20665523</v>
      </c>
      <c r="AI50" s="27">
        <v>1359.1006336299999</v>
      </c>
      <c r="AJ50" s="27">
        <v>42.985935558400001</v>
      </c>
      <c r="AK50" s="27">
        <v>153.836312091</v>
      </c>
      <c r="AL50" s="27">
        <v>1192.3010622100001</v>
      </c>
      <c r="AM50" s="27">
        <v>77.252264650599997</v>
      </c>
      <c r="AN50" s="27">
        <v>483.245423668</v>
      </c>
      <c r="AO50" s="27">
        <v>177105.82892199999</v>
      </c>
      <c r="AP50" s="27">
        <v>107.448447012</v>
      </c>
      <c r="AQ50" s="27">
        <v>30.3703180674</v>
      </c>
      <c r="AR50" s="27">
        <v>14205.487650700001</v>
      </c>
      <c r="AS50" s="27">
        <v>35.051448971699998</v>
      </c>
      <c r="AT50" s="27">
        <v>778.73272802700001</v>
      </c>
      <c r="AU50" s="27">
        <v>89.399250053000003</v>
      </c>
      <c r="AV50" s="27">
        <v>232.93034189599999</v>
      </c>
      <c r="AW50" s="27">
        <v>1948.3792803599999</v>
      </c>
      <c r="AX50" s="27">
        <v>4592.2590440900003</v>
      </c>
      <c r="AY50" s="27">
        <v>232.44536644900001</v>
      </c>
      <c r="AZ50" s="27">
        <v>102.99535372699999</v>
      </c>
      <c r="BA50" s="27">
        <f t="shared" si="0"/>
        <v>204322.25643839108</v>
      </c>
      <c r="BB50" s="27">
        <f t="shared" si="3"/>
        <v>27216.427516391093</v>
      </c>
      <c r="BD50" s="27">
        <f t="shared" si="5"/>
        <v>-483340.50089094893</v>
      </c>
      <c r="BE50" s="27">
        <f t="shared" si="5"/>
        <v>-62477.333650730405</v>
      </c>
      <c r="BG50" s="24">
        <f t="shared" si="4"/>
        <v>0.29576347115019536</v>
      </c>
      <c r="BH50" s="24">
        <f t="shared" si="4"/>
        <v>0.30274395425448136</v>
      </c>
      <c r="BJ50" s="86">
        <v>0.26874615383938344</v>
      </c>
      <c r="BK50" s="86">
        <v>0.27380197270031187</v>
      </c>
    </row>
    <row r="51" spans="1:63" x14ac:dyDescent="0.3">
      <c r="A51" s="29" t="s">
        <v>50</v>
      </c>
      <c r="B51" s="27">
        <v>238604.983543574</v>
      </c>
      <c r="C51" s="27">
        <v>29010.204591470301</v>
      </c>
      <c r="D51" s="27"/>
      <c r="E51" s="27"/>
      <c r="F51" s="29" t="s">
        <v>50</v>
      </c>
      <c r="G51" s="27">
        <v>1466.5890241791899</v>
      </c>
      <c r="H51" s="27">
        <v>1615.81426379404</v>
      </c>
      <c r="I51" s="27">
        <v>46.672821188621903</v>
      </c>
      <c r="J51" s="27">
        <v>188.72509135402299</v>
      </c>
      <c r="K51" s="27">
        <v>1205.1032148900099</v>
      </c>
      <c r="L51" s="27">
        <v>98.188959120796696</v>
      </c>
      <c r="M51" s="27">
        <v>503.69673859245898</v>
      </c>
      <c r="N51" s="27">
        <v>240155.888215215</v>
      </c>
      <c r="O51" s="27">
        <v>29140.1181969719</v>
      </c>
      <c r="P51" s="27">
        <v>211015.770018243</v>
      </c>
      <c r="Q51" s="27">
        <v>137.03333190032899</v>
      </c>
      <c r="R51" s="27">
        <v>31.794944195505799</v>
      </c>
      <c r="S51" s="27">
        <v>15304.137380357901</v>
      </c>
      <c r="T51" s="27">
        <v>33.6327782756549</v>
      </c>
      <c r="U51" s="27">
        <v>920.01447135920398</v>
      </c>
      <c r="V51" s="27">
        <v>114.709033041772</v>
      </c>
      <c r="W51" s="27">
        <v>307.06952231353</v>
      </c>
      <c r="X51" s="27">
        <v>2302.1495807360102</v>
      </c>
      <c r="Y51" s="27">
        <v>4468.3099744814999</v>
      </c>
      <c r="Z51" s="27">
        <v>294.36130634876002</v>
      </c>
      <c r="AA51" s="27">
        <v>102.11576084260599</v>
      </c>
      <c r="AB51" s="29"/>
      <c r="AC51" s="51">
        <f t="shared" si="2"/>
        <v>6.4998838188883952E-3</v>
      </c>
      <c r="AD51" s="51">
        <f t="shared" si="2"/>
        <v>4.47820369870113E-3</v>
      </c>
      <c r="AE51" s="29"/>
      <c r="AF51" s="27">
        <v>56</v>
      </c>
      <c r="AG51" s="27" t="s">
        <v>50</v>
      </c>
      <c r="AH51" s="27">
        <v>736.17871688499997</v>
      </c>
      <c r="AI51" s="27">
        <v>776.50921496700005</v>
      </c>
      <c r="AJ51" s="27">
        <v>24.296257406100001</v>
      </c>
      <c r="AK51" s="27">
        <v>112.685489019</v>
      </c>
      <c r="AL51" s="27">
        <v>597.16510431799998</v>
      </c>
      <c r="AM51" s="27">
        <v>54.883818609599999</v>
      </c>
      <c r="AN51" s="27">
        <v>255.181659626</v>
      </c>
      <c r="AO51" s="27">
        <v>102189.095046</v>
      </c>
      <c r="AP51" s="27">
        <v>64.024167184600003</v>
      </c>
      <c r="AQ51" s="27">
        <v>15.6803077021</v>
      </c>
      <c r="AR51" s="27">
        <v>7492.0649556300004</v>
      </c>
      <c r="AS51" s="27">
        <v>18.8018843973</v>
      </c>
      <c r="AT51" s="27">
        <v>495.88158187200003</v>
      </c>
      <c r="AU51" s="27">
        <v>69.576867456700001</v>
      </c>
      <c r="AV51" s="27">
        <v>187.355162597</v>
      </c>
      <c r="AW51" s="27">
        <v>1240.7305333100001</v>
      </c>
      <c r="AX51" s="27">
        <v>2228.4111789899998</v>
      </c>
      <c r="AY51" s="27">
        <v>159.07307981100001</v>
      </c>
      <c r="AZ51" s="27">
        <v>50.551370413400001</v>
      </c>
      <c r="BA51" s="27">
        <f t="shared" si="0"/>
        <v>116768.14639619482</v>
      </c>
      <c r="BB51" s="27">
        <f t="shared" si="3"/>
        <v>14579.051350194815</v>
      </c>
      <c r="BD51" s="27">
        <f t="shared" si="5"/>
        <v>-121836.83714737918</v>
      </c>
      <c r="BE51" s="27">
        <f t="shared" si="5"/>
        <v>-14431.153241275486</v>
      </c>
      <c r="BG51" s="24">
        <f t="shared" si="4"/>
        <v>0.48621812800006542</v>
      </c>
      <c r="BH51" s="24">
        <f t="shared" si="4"/>
        <v>0.50030858665871158</v>
      </c>
      <c r="BJ51" s="86">
        <v>0.47406384345371211</v>
      </c>
      <c r="BK51" s="86">
        <v>0.48564661137054987</v>
      </c>
    </row>
    <row r="52" spans="1:63" x14ac:dyDescent="0.3">
      <c r="B52" s="27"/>
      <c r="C52" s="27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51"/>
      <c r="AD52" s="51"/>
      <c r="AE52" s="29"/>
      <c r="BG52" s="24"/>
      <c r="BH52" s="24"/>
    </row>
    <row r="53" spans="1:63" x14ac:dyDescent="0.3">
      <c r="B53" s="27"/>
      <c r="C53" s="27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51"/>
      <c r="AD53" s="51"/>
      <c r="AE53" s="29"/>
      <c r="BG53" s="24"/>
      <c r="BH53" s="24"/>
    </row>
    <row r="54" spans="1:63" x14ac:dyDescent="0.3">
      <c r="A54" s="27" t="s">
        <v>231</v>
      </c>
      <c r="B54" s="27">
        <v>18613.407368714601</v>
      </c>
      <c r="C54" s="27">
        <v>2885.07560479321</v>
      </c>
      <c r="F54" s="29" t="s">
        <v>51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/>
      <c r="AC54" s="51">
        <f t="shared" si="2"/>
        <v>-1</v>
      </c>
      <c r="AD54" s="51">
        <f t="shared" si="2"/>
        <v>-1</v>
      </c>
      <c r="AE54" s="29"/>
      <c r="BG54" s="24"/>
      <c r="BH54" s="24"/>
    </row>
    <row r="55" spans="1:63" x14ac:dyDescent="0.3">
      <c r="A55" s="27" t="s">
        <v>1</v>
      </c>
      <c r="B55" s="27">
        <v>112052.09650087</v>
      </c>
      <c r="C55" s="27">
        <v>11564.3317794615</v>
      </c>
      <c r="F55" s="100" t="s">
        <v>1</v>
      </c>
      <c r="G55" s="100">
        <v>49.356215578961198</v>
      </c>
      <c r="H55" s="100">
        <v>74.381478088813196</v>
      </c>
      <c r="I55" s="100">
        <v>1.4810336210365</v>
      </c>
      <c r="J55" s="100">
        <v>1.68881424582637</v>
      </c>
      <c r="K55" s="100">
        <v>44.805054889575999</v>
      </c>
      <c r="L55" s="100">
        <v>2.0774683653279</v>
      </c>
      <c r="M55" s="100">
        <v>17.312971621003399</v>
      </c>
      <c r="N55" s="100">
        <v>10505.146355401999</v>
      </c>
      <c r="O55" s="100">
        <v>1088.42767112044</v>
      </c>
      <c r="P55" s="100">
        <v>9416.71868428159</v>
      </c>
      <c r="Q55" s="100">
        <v>7.2151425894387602</v>
      </c>
      <c r="R55" s="100">
        <v>1.23942622750596</v>
      </c>
      <c r="S55" s="100">
        <v>629.79443928195406</v>
      </c>
      <c r="T55" s="100">
        <v>0.61114999884257304</v>
      </c>
      <c r="U55" s="100">
        <v>24.654964786675201</v>
      </c>
      <c r="V55" s="100">
        <v>0.57891952942343605</v>
      </c>
      <c r="W55" s="100">
        <v>1.31031132249761</v>
      </c>
      <c r="X55" s="100">
        <v>61.729872815357403</v>
      </c>
      <c r="Y55" s="100">
        <v>158.34805502736501</v>
      </c>
      <c r="Z55" s="100">
        <v>8.0771798210949299</v>
      </c>
      <c r="AA55" s="100">
        <v>3.7651733097438802</v>
      </c>
      <c r="AC55" s="51">
        <f t="shared" si="2"/>
        <v>-0.90624765904919558</v>
      </c>
      <c r="AD55" s="51">
        <f t="shared" si="2"/>
        <v>-0.90588062571384276</v>
      </c>
      <c r="AF55" s="27">
        <v>2</v>
      </c>
      <c r="AG55" s="27" t="s">
        <v>1</v>
      </c>
      <c r="AH55" s="27">
        <v>8.5765796925599993</v>
      </c>
      <c r="AI55" s="27">
        <v>13.2090165729</v>
      </c>
      <c r="AJ55" s="27">
        <v>0.25289391191499999</v>
      </c>
      <c r="AK55" s="27">
        <v>0.222893913705</v>
      </c>
      <c r="AL55" s="27">
        <v>7.8489935628599996</v>
      </c>
      <c r="AM55" s="27">
        <v>0.365331840139</v>
      </c>
      <c r="AN55" s="27">
        <v>3.0297022716700002</v>
      </c>
      <c r="AO55" s="27">
        <v>1696.73472894</v>
      </c>
      <c r="AP55" s="27">
        <v>1.2655120660000001</v>
      </c>
      <c r="AQ55" s="27">
        <v>0.218985776839</v>
      </c>
      <c r="AR55" s="27">
        <v>110.95333193899999</v>
      </c>
      <c r="AS55" s="27">
        <v>9.0039454713600003E-2</v>
      </c>
      <c r="AT55" s="27">
        <v>4.1881818096799996</v>
      </c>
      <c r="AU55" s="27">
        <v>0.100118015187</v>
      </c>
      <c r="AV55" s="27">
        <v>0.23682560387400001</v>
      </c>
      <c r="AW55" s="27">
        <v>10.4882886837</v>
      </c>
      <c r="AX55" s="27">
        <v>27.552179162400002</v>
      </c>
      <c r="AY55" s="27">
        <v>1.42209816217</v>
      </c>
      <c r="AZ55" s="27">
        <v>0.65804552939200001</v>
      </c>
      <c r="BA55" s="100">
        <f t="shared" ref="BA55" si="6">BB55+AO55</f>
        <v>1887.4137469087043</v>
      </c>
      <c r="BB55" s="100">
        <f t="shared" ref="BB55" si="7">SUM(AH55:AZ55)-AO55</f>
        <v>190.67901796870433</v>
      </c>
      <c r="BD55" s="100">
        <f t="shared" ref="BD55" si="8">BA55-B55</f>
        <v>-110164.6827539613</v>
      </c>
      <c r="BE55" s="100">
        <f t="shared" ref="BE55" si="9">BB55-C55</f>
        <v>-11373.652761492795</v>
      </c>
      <c r="BF55" s="99"/>
      <c r="BG55" s="86">
        <f t="shared" ref="BG55" si="10">BA55/N55</f>
        <v>0.17966563083037398</v>
      </c>
      <c r="BH55" s="86">
        <f t="shared" ref="BH55" si="11">BB55/O55</f>
        <v>0.17518758758900088</v>
      </c>
      <c r="BJ55" s="86">
        <v>0.17628150412866606</v>
      </c>
      <c r="BK55" s="86">
        <v>0.17242572955119326</v>
      </c>
    </row>
    <row r="56" spans="1:63" x14ac:dyDescent="0.3">
      <c r="A56" s="27" t="s">
        <v>11</v>
      </c>
      <c r="B56" s="27">
        <v>108302.528378025</v>
      </c>
      <c r="C56" s="27">
        <v>11353.2373579142</v>
      </c>
      <c r="F56" s="29" t="s">
        <v>11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C56" s="51">
        <f t="shared" si="2"/>
        <v>-1</v>
      </c>
      <c r="AD56" s="51">
        <f t="shared" si="2"/>
        <v>-1</v>
      </c>
      <c r="BG56" s="24"/>
      <c r="BH56" s="24"/>
    </row>
    <row r="57" spans="1:63" x14ac:dyDescent="0.3">
      <c r="A57" s="27" t="s">
        <v>58</v>
      </c>
      <c r="B57" s="27">
        <v>5860.2938011400001</v>
      </c>
      <c r="C57" s="27">
        <v>1305.3644949</v>
      </c>
      <c r="F57" s="29" t="s">
        <v>58</v>
      </c>
      <c r="G57" s="27">
        <v>0</v>
      </c>
      <c r="H57" s="27">
        <v>0</v>
      </c>
      <c r="I57" s="27">
        <v>0</v>
      </c>
      <c r="J57" s="27">
        <v>0</v>
      </c>
      <c r="K57" s="27">
        <v>0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</row>
    <row r="58" spans="1:63" x14ac:dyDescent="0.3">
      <c r="A58" s="27" t="s">
        <v>176</v>
      </c>
      <c r="B58" s="27">
        <v>3464.0764878</v>
      </c>
      <c r="C58" s="27">
        <v>463.64226239999999</v>
      </c>
      <c r="F58" s="29" t="s">
        <v>176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BG58" s="24"/>
      <c r="BH58" s="24"/>
    </row>
    <row r="59" spans="1:63" x14ac:dyDescent="0.3">
      <c r="A59" s="27" t="s">
        <v>232</v>
      </c>
      <c r="B59" s="27"/>
      <c r="C59" s="27"/>
    </row>
    <row r="60" spans="1:63" x14ac:dyDescent="0.3">
      <c r="A60" s="27"/>
      <c r="B60" s="27"/>
      <c r="C60" s="27"/>
    </row>
    <row r="61" spans="1:63" x14ac:dyDescent="0.3">
      <c r="A61" s="2"/>
      <c r="B61" s="27"/>
    </row>
    <row r="62" spans="1:63" x14ac:dyDescent="0.3">
      <c r="A62" s="2" t="s">
        <v>56</v>
      </c>
      <c r="B62" s="1">
        <f>SUM(B3:B51)</f>
        <v>18414962.015731633</v>
      </c>
      <c r="C62" s="1">
        <f>SUM(C3:C51)</f>
        <v>2502612.3616256486</v>
      </c>
      <c r="G62" s="1">
        <f t="shared" ref="G62:AA62" si="12">SUM(G3:G56)-G55-G56-G54</f>
        <v>142965.21022913724</v>
      </c>
      <c r="H62" s="1">
        <f t="shared" si="12"/>
        <v>123701.09592265054</v>
      </c>
      <c r="I62" s="1">
        <f t="shared" si="12"/>
        <v>4060.7734758793322</v>
      </c>
      <c r="J62" s="1">
        <f t="shared" si="12"/>
        <v>15027.320481101411</v>
      </c>
      <c r="K62" s="1">
        <f t="shared" si="12"/>
        <v>108875.74456980641</v>
      </c>
      <c r="L62" s="1">
        <f t="shared" si="12"/>
        <v>7112.8967066319265</v>
      </c>
      <c r="M62" s="1">
        <f t="shared" si="12"/>
        <v>44311.469592786358</v>
      </c>
      <c r="N62" s="1">
        <f t="shared" si="12"/>
        <v>18480004.995404921</v>
      </c>
      <c r="O62" s="1">
        <f t="shared" si="12"/>
        <v>2506452.0039995536</v>
      </c>
      <c r="P62" s="1">
        <f t="shared" si="12"/>
        <v>15973552.991405368</v>
      </c>
      <c r="Q62" s="1">
        <f t="shared" si="12"/>
        <v>9966.4257332737943</v>
      </c>
      <c r="R62" s="1">
        <f t="shared" si="12"/>
        <v>2770.8898635149335</v>
      </c>
      <c r="S62" s="1">
        <f t="shared" si="12"/>
        <v>1305629.229649628</v>
      </c>
      <c r="T62" s="1">
        <f t="shared" si="12"/>
        <v>3506.5272976225269</v>
      </c>
      <c r="U62" s="1">
        <f t="shared" si="12"/>
        <v>73049.647904771206</v>
      </c>
      <c r="V62" s="1">
        <f t="shared" si="12"/>
        <v>8195.9784537989344</v>
      </c>
      <c r="W62" s="1">
        <f t="shared" si="12"/>
        <v>21238.677557298415</v>
      </c>
      <c r="X62" s="1">
        <f t="shared" si="12"/>
        <v>182743.5570539083</v>
      </c>
      <c r="Y62" s="1">
        <f t="shared" si="12"/>
        <v>422439.85280599789</v>
      </c>
      <c r="Z62" s="1">
        <f t="shared" si="12"/>
        <v>21437.639709342606</v>
      </c>
      <c r="AA62" s="1">
        <f t="shared" si="12"/>
        <v>9419.0669924028534</v>
      </c>
      <c r="AB62" s="1"/>
      <c r="AE62" s="1"/>
      <c r="AH62" s="1">
        <f t="shared" ref="AH62:BB62" si="13">SUM(AH3:AH56)-AH55-AH56-AH54</f>
        <v>58642.821823699458</v>
      </c>
      <c r="AI62" s="1">
        <f t="shared" si="13"/>
        <v>47102.005383591713</v>
      </c>
      <c r="AJ62" s="1">
        <f t="shared" si="13"/>
        <v>1672.4252157762351</v>
      </c>
      <c r="AK62" s="1">
        <f t="shared" si="13"/>
        <v>6792.4433088714059</v>
      </c>
      <c r="AL62" s="1">
        <f t="shared" si="13"/>
        <v>43770.06475553655</v>
      </c>
      <c r="AM62" s="1">
        <f t="shared" si="13"/>
        <v>3097.8867888668933</v>
      </c>
      <c r="AN62" s="1">
        <f t="shared" si="13"/>
        <v>18044.07728627331</v>
      </c>
      <c r="AO62" s="1">
        <f t="shared" si="13"/>
        <v>6195714.4419059549</v>
      </c>
      <c r="AP62" s="1">
        <f t="shared" si="13"/>
        <v>3616.8988315906322</v>
      </c>
      <c r="AQ62" s="1">
        <f t="shared" si="13"/>
        <v>1108.2480893542468</v>
      </c>
      <c r="AR62" s="1">
        <f t="shared" si="13"/>
        <v>515649.60327485262</v>
      </c>
      <c r="AS62" s="1">
        <f t="shared" si="13"/>
        <v>1522.145138773185</v>
      </c>
      <c r="AT62" s="1">
        <f t="shared" si="13"/>
        <v>30546.053523508213</v>
      </c>
      <c r="AU62" s="1">
        <f t="shared" si="13"/>
        <v>3882.1145765593969</v>
      </c>
      <c r="AV62" s="1">
        <f t="shared" si="13"/>
        <v>10161.712027815234</v>
      </c>
      <c r="AW62" s="1">
        <f t="shared" si="13"/>
        <v>76412.091012896984</v>
      </c>
      <c r="AX62" s="1">
        <f t="shared" si="13"/>
        <v>171575.96851760024</v>
      </c>
      <c r="AY62" s="1">
        <f t="shared" si="13"/>
        <v>9024.0575793660882</v>
      </c>
      <c r="AZ62" s="1">
        <f t="shared" si="13"/>
        <v>3791.4813610985657</v>
      </c>
      <c r="BA62" s="1">
        <f t="shared" si="13"/>
        <v>7202126.5404019868</v>
      </c>
      <c r="BB62" s="1">
        <f t="shared" si="13"/>
        <v>1006412.0984960311</v>
      </c>
      <c r="BD62" s="1">
        <f>AO62-B62</f>
        <v>-12219247.573825678</v>
      </c>
      <c r="BE62" s="1" t="e">
        <f>#REF!-C62</f>
        <v>#REF!</v>
      </c>
      <c r="BG62" s="25">
        <f>BD62/B62</f>
        <v>-0.6635499743842509</v>
      </c>
      <c r="BH62" s="25" t="e">
        <f>BE62/C62</f>
        <v>#REF!</v>
      </c>
    </row>
    <row r="63" spans="1:63" s="99" customFormat="1" x14ac:dyDescent="0.3">
      <c r="A63" s="99" t="s">
        <v>240</v>
      </c>
      <c r="B63" s="100">
        <f>+B3+B5+B8+B9+B10+B11+B12+B14+B15+B16+B17+B18+B19+B20+B21+B22+B23+B24+B25+B26+B28+B30+B31+B33+B34+B35+B36+B37+B39+B40+B41+B42+B43+B44+B46+B47+B49+B50</f>
        <v>14716481.495361052</v>
      </c>
      <c r="C63" s="100">
        <f>+C3+C5+C8+C9+C10+C11+C12+C14+C15+C16+C17+C18+C19+C20+C21+C22+C23+C24+C25+C26+C28+C30+C31+C33+C34+C35+C36+C37+C39+C40+C41+C42+C43+C44+C46+C47+C49+C50</f>
        <v>2025726.9628317293</v>
      </c>
      <c r="G63" s="100">
        <f t="shared" ref="G63:AA63" si="14">+G3+G5+G8+G9+G10+G11+G12+G14+G15+G16+G17+G18+G19+G20+G21+G22+G23+G24+G25+G26+G28+G30+G31+G33+G34+G35+G36+G37+G39+G40+G41+G42+G43+G44+G46+G47+G49+G50</f>
        <v>117006.47278848298</v>
      </c>
      <c r="H63" s="100">
        <f t="shared" si="14"/>
        <v>99415.827535717443</v>
      </c>
      <c r="I63" s="100">
        <f t="shared" si="14"/>
        <v>3257.9135294946377</v>
      </c>
      <c r="J63" s="100">
        <f t="shared" si="14"/>
        <v>11864.837323465432</v>
      </c>
      <c r="K63" s="100">
        <f t="shared" si="14"/>
        <v>89027.449660719576</v>
      </c>
      <c r="L63" s="100">
        <f t="shared" si="14"/>
        <v>5609.2794817770227</v>
      </c>
      <c r="M63" s="100">
        <f t="shared" si="14"/>
        <v>36015.710183062896</v>
      </c>
      <c r="N63" s="100">
        <f t="shared" si="14"/>
        <v>14766590.166645247</v>
      </c>
      <c r="O63" s="100">
        <f t="shared" si="14"/>
        <v>2028488.5153897896</v>
      </c>
      <c r="P63" s="100">
        <f t="shared" si="14"/>
        <v>12738101.65125546</v>
      </c>
      <c r="Q63" s="100">
        <f t="shared" si="14"/>
        <v>7952.6815917480899</v>
      </c>
      <c r="R63" s="100">
        <f t="shared" si="14"/>
        <v>2249.4744812103336</v>
      </c>
      <c r="S63" s="100">
        <f t="shared" si="14"/>
        <v>1055319.132010448</v>
      </c>
      <c r="T63" s="100">
        <f t="shared" si="14"/>
        <v>2791.8590345317571</v>
      </c>
      <c r="U63" s="100">
        <f t="shared" si="14"/>
        <v>58485.984080854403</v>
      </c>
      <c r="V63" s="100">
        <f t="shared" si="14"/>
        <v>6427.0905861578285</v>
      </c>
      <c r="W63" s="100">
        <f t="shared" si="14"/>
        <v>16574.237618218744</v>
      </c>
      <c r="X63" s="100">
        <f t="shared" si="14"/>
        <v>146310.81323164498</v>
      </c>
      <c r="Y63" s="100">
        <f t="shared" si="14"/>
        <v>345521.03292019741</v>
      </c>
      <c r="Z63" s="100">
        <f t="shared" si="14"/>
        <v>16942.224784007645</v>
      </c>
      <c r="AA63" s="100">
        <f t="shared" si="14"/>
        <v>7716.4945480502729</v>
      </c>
      <c r="AB63" s="100"/>
      <c r="AC63" s="100"/>
      <c r="AD63" s="100"/>
      <c r="AE63" s="100"/>
      <c r="AF63" s="100"/>
      <c r="AG63" s="100"/>
      <c r="AH63" s="100">
        <f t="shared" ref="AH63:BB63" si="15">+AH3+AH5+AH8+AH9+AH10+AH11+AH12+AH14+AH15+AH16+AH17+AH18+AH19+AH20+AH21+AH22+AH23+AH24+AH25+AH26+AH28+AH30+AH31+AH33+AH34+AH35+AH36+AH37+AH39+AH40+AH41+AH42+AH43+AH44+AH46+AH47+AH49+AH50</f>
        <v>45503.785757528465</v>
      </c>
      <c r="AI63" s="100">
        <f t="shared" si="15"/>
        <v>35616.732072019709</v>
      </c>
      <c r="AJ63" s="100">
        <f t="shared" si="15"/>
        <v>1253.576835723235</v>
      </c>
      <c r="AK63" s="100">
        <f t="shared" si="15"/>
        <v>4935.2412219918051</v>
      </c>
      <c r="AL63" s="100">
        <f t="shared" si="15"/>
        <v>33959.934930775547</v>
      </c>
      <c r="AM63" s="100">
        <f t="shared" si="15"/>
        <v>2259.3177773985926</v>
      </c>
      <c r="AN63" s="100">
        <f t="shared" si="15"/>
        <v>13848.988119458309</v>
      </c>
      <c r="AO63" s="100">
        <f t="shared" si="15"/>
        <v>4634553.5649979562</v>
      </c>
      <c r="AP63" s="100">
        <f t="shared" si="15"/>
        <v>2697.046725522433</v>
      </c>
      <c r="AQ63" s="100">
        <f t="shared" si="15"/>
        <v>850.51894184614684</v>
      </c>
      <c r="AR63" s="100">
        <f t="shared" si="15"/>
        <v>392961.22922329267</v>
      </c>
      <c r="AS63" s="100">
        <f t="shared" si="15"/>
        <v>1122.7421882016849</v>
      </c>
      <c r="AT63" s="100">
        <f t="shared" si="15"/>
        <v>22788.346365237216</v>
      </c>
      <c r="AU63" s="100">
        <f t="shared" si="15"/>
        <v>2806.2221617231967</v>
      </c>
      <c r="AV63" s="100">
        <f t="shared" si="15"/>
        <v>7297.6321448661347</v>
      </c>
      <c r="AW63" s="100">
        <f t="shared" si="15"/>
        <v>57006.692242474994</v>
      </c>
      <c r="AX63" s="100">
        <f t="shared" si="15"/>
        <v>133061.89641051018</v>
      </c>
      <c r="AY63" s="100">
        <f t="shared" si="15"/>
        <v>6606.3944443085893</v>
      </c>
      <c r="AZ63" s="100">
        <f t="shared" si="15"/>
        <v>2950.4380016943655</v>
      </c>
      <c r="BA63" s="100">
        <f t="shared" si="15"/>
        <v>5402080.3005625308</v>
      </c>
      <c r="BB63" s="100">
        <f t="shared" si="15"/>
        <v>767526.73556457344</v>
      </c>
      <c r="BC63" s="100"/>
      <c r="BD63" s="100"/>
      <c r="BE63" s="100"/>
    </row>
    <row r="64" spans="1:63" x14ac:dyDescent="0.3"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2:3" x14ac:dyDescent="0.3">
      <c r="B65" s="27">
        <f>+B62+B54+B55+B56</f>
        <v>18653930.047979243</v>
      </c>
      <c r="C65" s="27">
        <f>+C62+C54+C55+C56</f>
        <v>2528415.0063678171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8"/>
  <sheetViews>
    <sheetView zoomScale="85" zoomScaleNormal="85"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2" sqref="B32"/>
    </sheetView>
  </sheetViews>
  <sheetFormatPr defaultColWidth="9.109375" defaultRowHeight="14.4" x14ac:dyDescent="0.3"/>
  <cols>
    <col min="1" max="1" width="21.33203125" style="29" customWidth="1"/>
    <col min="2" max="8" width="9.109375" style="29"/>
    <col min="9" max="9" width="16.5546875" style="29" bestFit="1" customWidth="1"/>
    <col min="10" max="10" width="5.6640625" style="29" bestFit="1" customWidth="1"/>
    <col min="11" max="11" width="5.88671875" style="27" bestFit="1" customWidth="1"/>
    <col min="12" max="12" width="14.6640625" style="27" bestFit="1" customWidth="1"/>
    <col min="13" max="13" width="6.6640625" style="27" bestFit="1" customWidth="1"/>
    <col min="14" max="14" width="9.109375" style="27" bestFit="1"/>
    <col min="15" max="15" width="9.33203125" style="27" bestFit="1" customWidth="1"/>
    <col min="16" max="16" width="4.5546875" style="27" customWidth="1"/>
    <col min="17" max="17" width="6.88671875" style="27" bestFit="1" customWidth="1"/>
    <col min="18" max="18" width="7.6640625" style="27" bestFit="1" customWidth="1"/>
    <col min="19" max="19" width="5.6640625" style="27" customWidth="1"/>
    <col min="20" max="20" width="7.6640625" style="27" bestFit="1" customWidth="1"/>
    <col min="21" max="21" width="6.5546875" style="27" bestFit="1" customWidth="1"/>
    <col min="22" max="22" width="15.5546875" style="27" bestFit="1" customWidth="1"/>
    <col min="23" max="23" width="5.109375" style="27" bestFit="1" customWidth="1"/>
    <col min="24" max="24" width="5.33203125" style="27" bestFit="1" customWidth="1"/>
    <col min="25" max="25" width="5.109375" style="27" customWidth="1"/>
    <col min="26" max="26" width="6.6640625" style="27" bestFit="1" customWidth="1"/>
    <col min="27" max="27" width="6.33203125" style="27" bestFit="1" customWidth="1"/>
    <col min="28" max="28" width="9.33203125" style="27" bestFit="1" customWidth="1"/>
    <col min="29" max="29" width="10.109375" style="27" bestFit="1" customWidth="1"/>
    <col min="30" max="30" width="6" style="27" customWidth="1"/>
    <col min="31" max="31" width="5.88671875" style="27" bestFit="1" customWidth="1"/>
    <col min="32" max="32" width="6.88671875" style="27" bestFit="1" customWidth="1"/>
    <col min="33" max="33" width="5.6640625" style="27" customWidth="1"/>
    <col min="34" max="34" width="6.6640625" style="27" customWidth="1"/>
    <col min="35" max="35" width="5.6640625" style="27" bestFit="1" customWidth="1"/>
    <col min="36" max="36" width="5.88671875" style="27" bestFit="1" customWidth="1"/>
    <col min="37" max="37" width="6.6640625" style="27" bestFit="1" customWidth="1"/>
    <col min="38" max="38" width="9.33203125" style="27" bestFit="1" customWidth="1"/>
    <col min="39" max="39" width="7.33203125" style="27" bestFit="1" customWidth="1"/>
    <col min="40" max="16384" width="9.109375" style="29"/>
  </cols>
  <sheetData>
    <row r="1" spans="1:50" x14ac:dyDescent="0.3">
      <c r="B1" s="29" t="s">
        <v>482</v>
      </c>
      <c r="I1" s="29" t="s">
        <v>483</v>
      </c>
    </row>
    <row r="2" spans="1:50" x14ac:dyDescent="0.3">
      <c r="A2" s="29" t="s">
        <v>52</v>
      </c>
      <c r="B2" s="29" t="s">
        <v>57</v>
      </c>
      <c r="C2" s="29" t="s">
        <v>62</v>
      </c>
      <c r="D2" s="29" t="s">
        <v>63</v>
      </c>
      <c r="E2" s="29" t="s">
        <v>64</v>
      </c>
      <c r="F2" s="29" t="s">
        <v>68</v>
      </c>
      <c r="G2" s="29" t="s">
        <v>226</v>
      </c>
      <c r="I2" s="29" t="s">
        <v>227</v>
      </c>
      <c r="J2" s="29" t="s">
        <v>391</v>
      </c>
      <c r="K2" s="27" t="s">
        <v>131</v>
      </c>
      <c r="L2" s="27" t="s">
        <v>132</v>
      </c>
      <c r="M2" s="27" t="s">
        <v>133</v>
      </c>
      <c r="N2" s="27" t="s">
        <v>392</v>
      </c>
      <c r="O2" s="27" t="s">
        <v>134</v>
      </c>
      <c r="P2" s="27" t="s">
        <v>135</v>
      </c>
      <c r="Q2" s="27" t="s">
        <v>136</v>
      </c>
      <c r="R2" s="27" t="s">
        <v>137</v>
      </c>
      <c r="S2" s="27" t="s">
        <v>393</v>
      </c>
      <c r="T2" s="27" t="s">
        <v>138</v>
      </c>
      <c r="U2" s="27" t="s">
        <v>139</v>
      </c>
      <c r="V2" s="27" t="s">
        <v>140</v>
      </c>
      <c r="W2" s="27" t="s">
        <v>142</v>
      </c>
      <c r="X2" s="27" t="s">
        <v>143</v>
      </c>
      <c r="Y2" s="27" t="s">
        <v>394</v>
      </c>
      <c r="Z2" s="27" t="s">
        <v>144</v>
      </c>
      <c r="AA2" s="27" t="s">
        <v>400</v>
      </c>
      <c r="AB2" s="27" t="s">
        <v>57</v>
      </c>
      <c r="AC2" s="27" t="s">
        <v>128</v>
      </c>
      <c r="AD2" s="27" t="s">
        <v>147</v>
      </c>
      <c r="AE2" s="27" t="s">
        <v>148</v>
      </c>
      <c r="AF2" s="27" t="s">
        <v>150</v>
      </c>
      <c r="AG2" s="27" t="s">
        <v>395</v>
      </c>
      <c r="AH2" s="27" t="s">
        <v>401</v>
      </c>
      <c r="AI2" s="27" t="s">
        <v>170</v>
      </c>
      <c r="AJ2" s="27" t="s">
        <v>171</v>
      </c>
      <c r="AK2" s="27" t="s">
        <v>173</v>
      </c>
      <c r="AL2" s="27" t="s">
        <v>174</v>
      </c>
      <c r="AM2" s="27" t="s">
        <v>402</v>
      </c>
      <c r="AQ2" s="29" t="s">
        <v>57</v>
      </c>
      <c r="AR2" s="29" t="s">
        <v>62</v>
      </c>
      <c r="AS2" s="29" t="s">
        <v>63</v>
      </c>
      <c r="AT2" s="29" t="s">
        <v>64</v>
      </c>
      <c r="AU2" s="29" t="s">
        <v>68</v>
      </c>
      <c r="AV2" s="29" t="s">
        <v>226</v>
      </c>
    </row>
    <row r="3" spans="1:50" x14ac:dyDescent="0.3">
      <c r="A3" s="27" t="s">
        <v>0</v>
      </c>
      <c r="B3" s="27">
        <v>46900.273471</v>
      </c>
      <c r="C3" s="27">
        <v>3220.5206764</v>
      </c>
      <c r="D3" s="27">
        <v>2.6915693401</v>
      </c>
      <c r="E3" s="27">
        <v>14.157007339</v>
      </c>
      <c r="F3" s="27">
        <v>170.34864949999999</v>
      </c>
      <c r="G3" s="38"/>
      <c r="H3" s="27"/>
      <c r="I3" s="29" t="s">
        <v>0</v>
      </c>
      <c r="J3" s="27">
        <v>92.426586019927498</v>
      </c>
      <c r="K3" s="27">
        <v>2.6974819502969201</v>
      </c>
      <c r="L3" s="27">
        <v>2.6974819502969201</v>
      </c>
      <c r="M3" s="27">
        <v>742.05449825691596</v>
      </c>
      <c r="N3" s="27">
        <v>14.2016563403019</v>
      </c>
      <c r="O3" s="27">
        <v>25986.093611338201</v>
      </c>
      <c r="P3" s="27">
        <v>0</v>
      </c>
      <c r="Q3" s="27">
        <v>0</v>
      </c>
      <c r="R3" s="27">
        <v>6595.8162394035899</v>
      </c>
      <c r="S3" s="27">
        <v>0</v>
      </c>
      <c r="T3" s="27">
        <v>598.92608119757995</v>
      </c>
      <c r="U3" s="27">
        <v>0</v>
      </c>
      <c r="V3" s="27">
        <v>0</v>
      </c>
      <c r="W3" s="27">
        <v>0.50921347992341104</v>
      </c>
      <c r="X3" s="27">
        <v>3.7880673116338701</v>
      </c>
      <c r="Y3" s="27">
        <v>62.424145616930602</v>
      </c>
      <c r="Z3" s="27">
        <v>170.88278789565399</v>
      </c>
      <c r="AA3" s="27">
        <v>0</v>
      </c>
      <c r="AB3" s="27">
        <v>47027.023232637199</v>
      </c>
      <c r="AC3" s="27">
        <v>4991.1838048581803</v>
      </c>
      <c r="AD3" s="27">
        <v>0</v>
      </c>
      <c r="AE3" s="27">
        <v>30.279772848437698</v>
      </c>
      <c r="AF3" s="27">
        <v>678.03903609239205</v>
      </c>
      <c r="AG3" s="27">
        <v>0</v>
      </c>
      <c r="AH3" s="27">
        <v>269.36403985798199</v>
      </c>
      <c r="AI3" s="27">
        <v>16.282285928721901</v>
      </c>
      <c r="AJ3" s="27">
        <v>60.101484439579998</v>
      </c>
      <c r="AK3" s="27">
        <v>511.45399054703898</v>
      </c>
      <c r="AL3" s="27">
        <v>3230.3610188550301</v>
      </c>
      <c r="AM3" s="27">
        <v>6.6518634747003604</v>
      </c>
      <c r="AO3" s="36"/>
      <c r="AQ3" s="24">
        <f t="shared" ref="AQ3:AQ34" si="0">IF(B3=0,"",(AB3-B3)/B3)</f>
        <v>2.7025377947011756E-3</v>
      </c>
      <c r="AR3" s="24">
        <f t="shared" ref="AR3:AR34" si="1">IF(C3=0,"",(AL3-C3)/C3)</f>
        <v>3.0555128948993471E-3</v>
      </c>
      <c r="AS3" s="24">
        <f t="shared" ref="AS3:AS34" si="2">IF(D3=0,"",(L3-D3)/D3)</f>
        <v>2.1967147971377727E-3</v>
      </c>
      <c r="AT3" s="24">
        <f t="shared" ref="AT3:AT34" si="3">IF(E3=0,"",(N3-E3)/E3)</f>
        <v>3.1538446108522237E-3</v>
      </c>
      <c r="AU3" s="24">
        <f t="shared" ref="AU3:AU34" si="4">IF(F3=0,"",(Z3-F3)/F3)</f>
        <v>3.1355599074121051E-3</v>
      </c>
      <c r="AV3" s="24" t="str">
        <f t="shared" ref="AV3:AV34" si="5">IF(G3=0,"",(P3-G3)/G3)</f>
        <v/>
      </c>
      <c r="AW3" s="24"/>
      <c r="AX3" s="24"/>
    </row>
    <row r="4" spans="1:50" x14ac:dyDescent="0.3">
      <c r="A4" s="27" t="s">
        <v>2</v>
      </c>
      <c r="B4" s="27">
        <v>27099.822639000002</v>
      </c>
      <c r="C4" s="27">
        <v>1785.2622687</v>
      </c>
      <c r="D4" s="27">
        <v>14.533879253</v>
      </c>
      <c r="E4" s="27">
        <v>0.55252083029999999</v>
      </c>
      <c r="F4" s="27">
        <v>313.61063432999998</v>
      </c>
      <c r="G4" s="38"/>
      <c r="H4" s="27"/>
      <c r="I4" s="29" t="s">
        <v>2</v>
      </c>
      <c r="J4" s="27">
        <v>106.74994340477799</v>
      </c>
      <c r="K4" s="27">
        <v>14.5532076222561</v>
      </c>
      <c r="L4" s="27">
        <v>14.5532076222561</v>
      </c>
      <c r="M4" s="27">
        <v>27.420508028588401</v>
      </c>
      <c r="N4" s="27">
        <v>0.55374320050161996</v>
      </c>
      <c r="O4" s="27">
        <v>98783.819820299701</v>
      </c>
      <c r="P4" s="27">
        <v>0</v>
      </c>
      <c r="Q4" s="27">
        <v>0</v>
      </c>
      <c r="R4" s="27">
        <v>1805.3103749659199</v>
      </c>
      <c r="S4" s="27">
        <v>0</v>
      </c>
      <c r="T4" s="27">
        <v>1038.8690020383401</v>
      </c>
      <c r="U4" s="27">
        <v>0</v>
      </c>
      <c r="V4" s="27">
        <v>0</v>
      </c>
      <c r="W4" s="27">
        <v>0.96448544965370897</v>
      </c>
      <c r="X4" s="27">
        <v>6.8528031749544898</v>
      </c>
      <c r="Y4" s="27">
        <v>2.48226490832189</v>
      </c>
      <c r="Z4" s="27">
        <v>313.98721706811398</v>
      </c>
      <c r="AA4" s="27">
        <v>0</v>
      </c>
      <c r="AB4" s="27">
        <v>27167.543749951699</v>
      </c>
      <c r="AC4" s="27">
        <v>3122.53794758307</v>
      </c>
      <c r="AD4" s="27">
        <v>0</v>
      </c>
      <c r="AE4" s="27">
        <v>6.9946286942519897</v>
      </c>
      <c r="AF4" s="27">
        <v>163.50118353302801</v>
      </c>
      <c r="AG4" s="27">
        <v>0</v>
      </c>
      <c r="AH4" s="27">
        <v>171.434380778319</v>
      </c>
      <c r="AI4" s="27">
        <v>8.8049570431940705</v>
      </c>
      <c r="AJ4" s="27">
        <v>51.451289444690701</v>
      </c>
      <c r="AK4" s="27">
        <v>57.378044876767099</v>
      </c>
      <c r="AL4" s="27">
        <v>1788.68914179577</v>
      </c>
      <c r="AM4" s="27">
        <v>7.90764234188208</v>
      </c>
      <c r="AO4" s="36"/>
      <c r="AQ4" s="24">
        <f t="shared" si="0"/>
        <v>2.4989503383036323E-3</v>
      </c>
      <c r="AR4" s="24">
        <f t="shared" si="1"/>
        <v>1.9195348245752719E-3</v>
      </c>
      <c r="AS4" s="24">
        <f t="shared" si="2"/>
        <v>1.3298837096165921E-3</v>
      </c>
      <c r="AT4" s="24">
        <f t="shared" si="3"/>
        <v>2.2123513442131506E-3</v>
      </c>
      <c r="AU4" s="24">
        <f t="shared" si="4"/>
        <v>1.2007970932443976E-3</v>
      </c>
      <c r="AV4" s="24" t="str">
        <f t="shared" si="5"/>
        <v/>
      </c>
      <c r="AW4" s="24"/>
      <c r="AX4" s="24"/>
    </row>
    <row r="5" spans="1:50" x14ac:dyDescent="0.3">
      <c r="A5" s="27" t="s">
        <v>3</v>
      </c>
      <c r="B5" s="27">
        <v>60223.388135000001</v>
      </c>
      <c r="C5" s="27">
        <v>3045.742604</v>
      </c>
      <c r="D5" s="27">
        <v>2.4264796822000001</v>
      </c>
      <c r="E5" s="27">
        <v>13.033443437000001</v>
      </c>
      <c r="F5" s="27">
        <v>152.01796497999999</v>
      </c>
      <c r="G5" s="38"/>
      <c r="H5" s="27"/>
      <c r="I5" s="29" t="s">
        <v>3</v>
      </c>
      <c r="J5" s="27">
        <v>83.416821177872706</v>
      </c>
      <c r="K5" s="27">
        <v>2.4327551580447402</v>
      </c>
      <c r="L5" s="27">
        <v>2.4327551580447402</v>
      </c>
      <c r="M5" s="27">
        <v>684.51206858865203</v>
      </c>
      <c r="N5" s="27">
        <v>13.083252048151</v>
      </c>
      <c r="O5" s="27">
        <v>23296.225569523001</v>
      </c>
      <c r="P5" s="27">
        <v>0</v>
      </c>
      <c r="Q5" s="27">
        <v>0</v>
      </c>
      <c r="R5" s="27">
        <v>6261.7545152528101</v>
      </c>
      <c r="S5" s="27">
        <v>0</v>
      </c>
      <c r="T5" s="27">
        <v>626.20695224745805</v>
      </c>
      <c r="U5" s="27">
        <v>0</v>
      </c>
      <c r="V5" s="27">
        <v>0</v>
      </c>
      <c r="W5" s="27">
        <v>0.58501530711332905</v>
      </c>
      <c r="X5" s="27">
        <v>3.4598453555966899</v>
      </c>
      <c r="Y5" s="27">
        <v>57.626764709788802</v>
      </c>
      <c r="Z5" s="27">
        <v>152.604681157079</v>
      </c>
      <c r="AA5" s="27">
        <v>0</v>
      </c>
      <c r="AB5" s="27">
        <v>60362.147176816201</v>
      </c>
      <c r="AC5" s="27">
        <v>20811.964684671198</v>
      </c>
      <c r="AD5" s="27">
        <v>0</v>
      </c>
      <c r="AE5" s="27">
        <v>28.653179981584699</v>
      </c>
      <c r="AF5" s="27">
        <v>631.88444691118798</v>
      </c>
      <c r="AG5" s="27">
        <v>0</v>
      </c>
      <c r="AH5" s="27">
        <v>245.76296418858499</v>
      </c>
      <c r="AI5" s="27">
        <v>15.704255469002501</v>
      </c>
      <c r="AJ5" s="27">
        <v>57.084352363221001</v>
      </c>
      <c r="AK5" s="27">
        <v>471.79057051232098</v>
      </c>
      <c r="AL5" s="27">
        <v>3056.5319211814499</v>
      </c>
      <c r="AM5" s="27">
        <v>6.4160925441615202</v>
      </c>
      <c r="AO5" s="36"/>
      <c r="AQ5" s="24">
        <f t="shared" si="0"/>
        <v>2.3040723232832755E-3</v>
      </c>
      <c r="AR5" s="24">
        <f t="shared" si="1"/>
        <v>3.5424258002892815E-3</v>
      </c>
      <c r="AS5" s="24">
        <f t="shared" si="2"/>
        <v>2.5862470189943411E-3</v>
      </c>
      <c r="AT5" s="24">
        <f t="shared" si="3"/>
        <v>3.8216002848180212E-3</v>
      </c>
      <c r="AU5" s="24">
        <f t="shared" si="4"/>
        <v>3.8595186901508802E-3</v>
      </c>
      <c r="AV5" s="24" t="str">
        <f t="shared" si="5"/>
        <v/>
      </c>
      <c r="AW5" s="24"/>
      <c r="AX5" s="24"/>
    </row>
    <row r="6" spans="1:50" x14ac:dyDescent="0.3">
      <c r="A6" s="27" t="s">
        <v>4</v>
      </c>
      <c r="B6" s="27">
        <v>270634.53781000001</v>
      </c>
      <c r="C6" s="27">
        <v>43936.107175999998</v>
      </c>
      <c r="D6" s="27">
        <v>94.868297802000001</v>
      </c>
      <c r="E6" s="27">
        <v>36.630742376999997</v>
      </c>
      <c r="F6" s="27">
        <v>2497.6376068</v>
      </c>
      <c r="G6" s="27">
        <v>68.214802516000006</v>
      </c>
      <c r="H6" s="27"/>
      <c r="I6" s="29" t="s">
        <v>4</v>
      </c>
      <c r="J6" s="27">
        <v>931.453943591707</v>
      </c>
      <c r="K6" s="27">
        <v>95.231350353646505</v>
      </c>
      <c r="L6" s="27">
        <v>95.231350353646505</v>
      </c>
      <c r="M6" s="27">
        <v>2544.0251937272201</v>
      </c>
      <c r="N6" s="27">
        <v>36.821850541816403</v>
      </c>
      <c r="O6" s="27">
        <v>898040.343141163</v>
      </c>
      <c r="P6" s="27">
        <v>68.495810102907001</v>
      </c>
      <c r="Q6" s="27">
        <v>0</v>
      </c>
      <c r="R6" s="27">
        <v>76669.160817644093</v>
      </c>
      <c r="S6" s="27">
        <v>0</v>
      </c>
      <c r="T6" s="27">
        <v>28759.511107178299</v>
      </c>
      <c r="U6" s="27">
        <v>0</v>
      </c>
      <c r="V6" s="27">
        <v>0</v>
      </c>
      <c r="W6" s="27">
        <v>39.424548439006003</v>
      </c>
      <c r="X6" s="27">
        <v>69.257739330195307</v>
      </c>
      <c r="Y6" s="27">
        <v>234.76599893276199</v>
      </c>
      <c r="Z6" s="27">
        <v>2507.7590458272498</v>
      </c>
      <c r="AA6" s="27">
        <v>0</v>
      </c>
      <c r="AB6" s="27">
        <v>271784.67609908601</v>
      </c>
      <c r="AC6" s="27">
        <v>27481.890266461302</v>
      </c>
      <c r="AD6" s="27">
        <v>0</v>
      </c>
      <c r="AE6" s="27">
        <v>341.14149809059302</v>
      </c>
      <c r="AF6" s="27">
        <v>4914.09310396828</v>
      </c>
      <c r="AG6" s="27">
        <v>0</v>
      </c>
      <c r="AH6" s="27">
        <v>1888.4673104963499</v>
      </c>
      <c r="AI6" s="27">
        <v>184.078602044326</v>
      </c>
      <c r="AJ6" s="27">
        <v>700.67137762160996</v>
      </c>
      <c r="AK6" s="27">
        <v>2038.1409788349299</v>
      </c>
      <c r="AL6" s="27">
        <v>44152.248923427898</v>
      </c>
      <c r="AM6" s="27">
        <v>149.44814245151301</v>
      </c>
      <c r="AO6" s="36"/>
      <c r="AQ6" s="24">
        <f t="shared" si="0"/>
        <v>4.2497838538755007E-3</v>
      </c>
      <c r="AR6" s="24">
        <f t="shared" si="1"/>
        <v>4.919456031051552E-3</v>
      </c>
      <c r="AS6" s="24">
        <f t="shared" si="2"/>
        <v>3.8269112027732657E-3</v>
      </c>
      <c r="AT6" s="24">
        <f t="shared" si="3"/>
        <v>5.2171523811758783E-3</v>
      </c>
      <c r="AU6" s="24">
        <f t="shared" si="4"/>
        <v>4.0524049604688372E-3</v>
      </c>
      <c r="AV6" s="24">
        <f t="shared" si="5"/>
        <v>4.1194517398343792E-3</v>
      </c>
      <c r="AW6" s="24"/>
      <c r="AX6" s="24"/>
    </row>
    <row r="7" spans="1:50" x14ac:dyDescent="0.3">
      <c r="A7" s="27" t="s">
        <v>5</v>
      </c>
      <c r="B7" s="27">
        <v>49008.979525000002</v>
      </c>
      <c r="C7" s="27">
        <v>2969.4663368000001</v>
      </c>
      <c r="D7" s="27">
        <v>11.091297915</v>
      </c>
      <c r="E7" s="27">
        <v>2.5206799362000001</v>
      </c>
      <c r="F7" s="27">
        <v>69.549396848000001</v>
      </c>
      <c r="G7" s="38"/>
      <c r="H7" s="27"/>
      <c r="I7" s="29" t="s">
        <v>5</v>
      </c>
      <c r="J7" s="27">
        <v>24.637239346587101</v>
      </c>
      <c r="K7" s="27">
        <v>11.101267481777001</v>
      </c>
      <c r="L7" s="27">
        <v>11.101267481777001</v>
      </c>
      <c r="M7" s="27">
        <v>103.95672262036</v>
      </c>
      <c r="N7" s="27">
        <v>2.5230070852752999</v>
      </c>
      <c r="O7" s="27">
        <v>38719.7436249604</v>
      </c>
      <c r="P7" s="27">
        <v>0</v>
      </c>
      <c r="Q7" s="27">
        <v>0</v>
      </c>
      <c r="R7" s="27">
        <v>5583.7607891020998</v>
      </c>
      <c r="S7" s="27">
        <v>0</v>
      </c>
      <c r="T7" s="27">
        <v>2138.8731956065599</v>
      </c>
      <c r="U7" s="27">
        <v>0</v>
      </c>
      <c r="V7" s="27">
        <v>0</v>
      </c>
      <c r="W7" s="27">
        <v>2.7216068614467299</v>
      </c>
      <c r="X7" s="27">
        <v>3.38956362973861</v>
      </c>
      <c r="Y7" s="27">
        <v>8.75958287510635</v>
      </c>
      <c r="Z7" s="27">
        <v>69.630276560440507</v>
      </c>
      <c r="AA7" s="27">
        <v>0</v>
      </c>
      <c r="AB7" s="27">
        <v>49039.708601124701</v>
      </c>
      <c r="AC7" s="27">
        <v>8590.0877327044</v>
      </c>
      <c r="AD7" s="27">
        <v>0</v>
      </c>
      <c r="AE7" s="27">
        <v>20.597084629728499</v>
      </c>
      <c r="AF7" s="27">
        <v>323.29996877665002</v>
      </c>
      <c r="AG7" s="27">
        <v>0</v>
      </c>
      <c r="AH7" s="27">
        <v>62.991545168896998</v>
      </c>
      <c r="AI7" s="27">
        <v>32.164746049013097</v>
      </c>
      <c r="AJ7" s="27">
        <v>106.034133595257</v>
      </c>
      <c r="AK7" s="27">
        <v>100.817330383176</v>
      </c>
      <c r="AL7" s="27">
        <v>2973.0714650660002</v>
      </c>
      <c r="AM7" s="27">
        <v>11.9410645222949</v>
      </c>
      <c r="AO7" s="36"/>
      <c r="AQ7" s="24">
        <f t="shared" si="0"/>
        <v>6.2700909960843791E-4</v>
      </c>
      <c r="AR7" s="24">
        <f t="shared" si="1"/>
        <v>1.214066049957339E-3</v>
      </c>
      <c r="AS7" s="24">
        <f t="shared" si="2"/>
        <v>8.988638528514666E-4</v>
      </c>
      <c r="AT7" s="24">
        <f t="shared" si="3"/>
        <v>9.2322275505080456E-4</v>
      </c>
      <c r="AU7" s="24">
        <f t="shared" si="4"/>
        <v>1.1629103357613357E-3</v>
      </c>
      <c r="AV7" s="24" t="str">
        <f t="shared" si="5"/>
        <v/>
      </c>
      <c r="AW7" s="24"/>
      <c r="AX7" s="24"/>
    </row>
    <row r="8" spans="1:50" x14ac:dyDescent="0.3">
      <c r="A8" s="27" t="s">
        <v>6</v>
      </c>
      <c r="B8" s="27">
        <v>1685.4612116000001</v>
      </c>
      <c r="C8" s="27">
        <v>102.49017039</v>
      </c>
      <c r="D8" s="27">
        <v>0.4620950647</v>
      </c>
      <c r="E8" s="27">
        <v>2.08389332E-2</v>
      </c>
      <c r="F8" s="27">
        <v>10.948598386</v>
      </c>
      <c r="G8" s="38"/>
      <c r="H8" s="27"/>
      <c r="I8" s="29" t="s">
        <v>6</v>
      </c>
      <c r="J8" s="27">
        <v>3.7455509433932299</v>
      </c>
      <c r="K8" s="27">
        <v>0.46283375293717299</v>
      </c>
      <c r="L8" s="27">
        <v>0.46283375293717299</v>
      </c>
      <c r="M8" s="27">
        <v>2.3265300244150802</v>
      </c>
      <c r="N8" s="27">
        <v>2.0865352103560601E-2</v>
      </c>
      <c r="O8" s="27">
        <v>3708.8917461098399</v>
      </c>
      <c r="P8" s="27">
        <v>0</v>
      </c>
      <c r="Q8" s="27">
        <v>0</v>
      </c>
      <c r="R8" s="27">
        <v>143.855072939302</v>
      </c>
      <c r="S8" s="27">
        <v>0</v>
      </c>
      <c r="T8" s="27">
        <v>69.032681729038401</v>
      </c>
      <c r="U8" s="27">
        <v>0</v>
      </c>
      <c r="V8" s="27">
        <v>0</v>
      </c>
      <c r="W8" s="27">
        <v>8.6149415137459204E-2</v>
      </c>
      <c r="X8" s="27">
        <v>0.26080150311851702</v>
      </c>
      <c r="Y8" s="27">
        <v>0.23913533839913501</v>
      </c>
      <c r="Z8" s="27">
        <v>10.9661360282754</v>
      </c>
      <c r="AA8" s="27">
        <v>0</v>
      </c>
      <c r="AB8" s="27">
        <v>1687.4409227886199</v>
      </c>
      <c r="AC8" s="27">
        <v>197.39585346968599</v>
      </c>
      <c r="AD8" s="27">
        <v>0</v>
      </c>
      <c r="AE8" s="27">
        <v>0.62678078014021399</v>
      </c>
      <c r="AF8" s="27">
        <v>9.4407408096099399</v>
      </c>
      <c r="AG8" s="27">
        <v>0</v>
      </c>
      <c r="AH8" s="27">
        <v>6.23128840967673</v>
      </c>
      <c r="AI8" s="27">
        <v>0.38437273373851799</v>
      </c>
      <c r="AJ8" s="27">
        <v>1.9256099602446199</v>
      </c>
      <c r="AK8" s="27">
        <v>2.91757213089502</v>
      </c>
      <c r="AL8" s="27">
        <v>102.599614559323</v>
      </c>
      <c r="AM8" s="27">
        <v>0.39912452857469999</v>
      </c>
      <c r="AO8" s="36"/>
      <c r="AQ8" s="24">
        <f t="shared" si="0"/>
        <v>1.1745812807762576E-3</v>
      </c>
      <c r="AR8" s="24">
        <f t="shared" si="1"/>
        <v>1.0678503987898206E-3</v>
      </c>
      <c r="AS8" s="24">
        <f t="shared" si="2"/>
        <v>1.5985633554700693E-3</v>
      </c>
      <c r="AT8" s="24">
        <f t="shared" si="3"/>
        <v>1.2677666033596008E-3</v>
      </c>
      <c r="AU8" s="24">
        <f t="shared" si="4"/>
        <v>1.6018162012249272E-3</v>
      </c>
      <c r="AV8" s="24" t="str">
        <f t="shared" si="5"/>
        <v/>
      </c>
      <c r="AW8" s="24"/>
      <c r="AX8" s="24"/>
    </row>
    <row r="9" spans="1:50" x14ac:dyDescent="0.3">
      <c r="A9" s="27" t="s">
        <v>7</v>
      </c>
      <c r="B9" s="27">
        <v>5831.4959245999999</v>
      </c>
      <c r="C9" s="27">
        <v>458.19971157999998</v>
      </c>
      <c r="D9" s="27">
        <v>0.37553053199999997</v>
      </c>
      <c r="E9" s="27">
        <v>2.1133527352999999</v>
      </c>
      <c r="F9" s="27">
        <v>33.339226170000003</v>
      </c>
      <c r="G9" s="38"/>
      <c r="H9" s="27"/>
      <c r="I9" s="29" t="s">
        <v>7</v>
      </c>
      <c r="J9" s="27">
        <v>16.6491064938979</v>
      </c>
      <c r="K9" s="27">
        <v>0.37590772617371299</v>
      </c>
      <c r="L9" s="27">
        <v>0.37590772617371299</v>
      </c>
      <c r="M9" s="27">
        <v>112.516572305263</v>
      </c>
      <c r="N9" s="27">
        <v>2.1157711891790298</v>
      </c>
      <c r="O9" s="27">
        <v>5661.6599366863402</v>
      </c>
      <c r="P9" s="27">
        <v>0</v>
      </c>
      <c r="Q9" s="27">
        <v>0</v>
      </c>
      <c r="R9" s="27">
        <v>898.69888590017399</v>
      </c>
      <c r="S9" s="27">
        <v>0</v>
      </c>
      <c r="T9" s="27">
        <v>57.266313733331899</v>
      </c>
      <c r="U9" s="27">
        <v>0</v>
      </c>
      <c r="V9" s="27">
        <v>0</v>
      </c>
      <c r="W9" s="27">
        <v>2.9703575178381399E-2</v>
      </c>
      <c r="X9" s="27">
        <v>0.67348565289036899</v>
      </c>
      <c r="Y9" s="27">
        <v>9.4951618981199992</v>
      </c>
      <c r="Z9" s="27">
        <v>33.376161743270799</v>
      </c>
      <c r="AA9" s="27">
        <v>0</v>
      </c>
      <c r="AB9" s="27">
        <v>5838.2876355980297</v>
      </c>
      <c r="AC9" s="27">
        <v>313.17645347861702</v>
      </c>
      <c r="AD9" s="27">
        <v>0</v>
      </c>
      <c r="AE9" s="27">
        <v>4.3051628245671996</v>
      </c>
      <c r="AF9" s="27">
        <v>99.184257947353601</v>
      </c>
      <c r="AG9" s="27">
        <v>0</v>
      </c>
      <c r="AH9" s="27">
        <v>44.656910892148801</v>
      </c>
      <c r="AI9" s="27">
        <v>1.4980115479103799</v>
      </c>
      <c r="AJ9" s="27">
        <v>6.5523765963784601</v>
      </c>
      <c r="AK9" s="27">
        <v>77.505168452427995</v>
      </c>
      <c r="AL9" s="27">
        <v>458.73474175609101</v>
      </c>
      <c r="AM9" s="27">
        <v>0.85863104914036203</v>
      </c>
      <c r="AO9" s="36"/>
      <c r="AQ9" s="24">
        <f t="shared" si="0"/>
        <v>1.1646601636775985E-3</v>
      </c>
      <c r="AR9" s="24">
        <f t="shared" si="1"/>
        <v>1.1676789892470561E-3</v>
      </c>
      <c r="AS9" s="24">
        <f t="shared" si="2"/>
        <v>1.0044301103938297E-3</v>
      </c>
      <c r="AT9" s="24">
        <f t="shared" si="3"/>
        <v>1.1443683009626107E-3</v>
      </c>
      <c r="AU9" s="24">
        <f t="shared" si="4"/>
        <v>1.1078713429777209E-3</v>
      </c>
      <c r="AV9" s="24" t="str">
        <f t="shared" si="5"/>
        <v/>
      </c>
      <c r="AW9" s="24"/>
      <c r="AX9" s="24"/>
    </row>
    <row r="10" spans="1:50" x14ac:dyDescent="0.3">
      <c r="A10" s="27" t="s">
        <v>8</v>
      </c>
      <c r="B10" s="27">
        <v>0</v>
      </c>
      <c r="C10" s="27"/>
      <c r="D10" s="27"/>
      <c r="E10" s="27"/>
      <c r="F10" s="27"/>
      <c r="G10" s="38"/>
      <c r="H10" s="27"/>
      <c r="I10" s="29" t="s">
        <v>8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0</v>
      </c>
      <c r="AB10" s="27">
        <v>0</v>
      </c>
      <c r="AC10" s="27">
        <v>0</v>
      </c>
      <c r="AD10" s="27">
        <v>0</v>
      </c>
      <c r="AE10" s="27">
        <v>0</v>
      </c>
      <c r="AF10" s="27">
        <v>0</v>
      </c>
      <c r="AG10" s="27">
        <v>0</v>
      </c>
      <c r="AH10" s="27">
        <v>0</v>
      </c>
      <c r="AI10" s="27">
        <v>0</v>
      </c>
      <c r="AJ10" s="27">
        <v>0</v>
      </c>
      <c r="AK10" s="27">
        <v>0</v>
      </c>
      <c r="AL10" s="27">
        <v>0</v>
      </c>
      <c r="AM10" s="27">
        <v>0</v>
      </c>
      <c r="AO10" s="36"/>
      <c r="AQ10" s="24" t="str">
        <f t="shared" si="0"/>
        <v/>
      </c>
      <c r="AR10" s="24" t="str">
        <f t="shared" si="1"/>
        <v/>
      </c>
      <c r="AS10" s="24" t="str">
        <f t="shared" si="2"/>
        <v/>
      </c>
      <c r="AT10" s="24" t="str">
        <f t="shared" si="3"/>
        <v/>
      </c>
      <c r="AU10" s="24" t="str">
        <f t="shared" si="4"/>
        <v/>
      </c>
      <c r="AV10" s="24" t="str">
        <f t="shared" si="5"/>
        <v/>
      </c>
      <c r="AW10" s="24"/>
      <c r="AX10" s="24"/>
    </row>
    <row r="11" spans="1:50" x14ac:dyDescent="0.3">
      <c r="A11" s="27" t="s">
        <v>9</v>
      </c>
      <c r="B11" s="27">
        <v>33337.973185000003</v>
      </c>
      <c r="C11" s="27">
        <v>1734.9353814999999</v>
      </c>
      <c r="D11" s="27">
        <v>8.6979621808999994</v>
      </c>
      <c r="E11" s="27">
        <v>2.5971200085000001</v>
      </c>
      <c r="F11" s="27">
        <v>235.46365982</v>
      </c>
      <c r="G11" s="38"/>
      <c r="H11" s="27"/>
      <c r="I11" s="29" t="s">
        <v>9</v>
      </c>
      <c r="J11" s="27">
        <v>86.284931707438005</v>
      </c>
      <c r="K11" s="27">
        <v>8.7064642617757002</v>
      </c>
      <c r="L11" s="27">
        <v>8.7064642617757002</v>
      </c>
      <c r="M11" s="27">
        <v>148.440657207741</v>
      </c>
      <c r="N11" s="27">
        <v>2.6089619130030499</v>
      </c>
      <c r="O11" s="27">
        <v>69185.375369654605</v>
      </c>
      <c r="P11" s="27">
        <v>0</v>
      </c>
      <c r="Q11" s="27">
        <v>0</v>
      </c>
      <c r="R11" s="27">
        <v>2342.0616267514101</v>
      </c>
      <c r="S11" s="27">
        <v>0</v>
      </c>
      <c r="T11" s="27">
        <v>804.65236461142604</v>
      </c>
      <c r="U11" s="27">
        <v>0</v>
      </c>
      <c r="V11" s="27">
        <v>0</v>
      </c>
      <c r="W11" s="27">
        <v>0.81746478122045296</v>
      </c>
      <c r="X11" s="27">
        <v>5.0942435594718196</v>
      </c>
      <c r="Y11" s="27">
        <v>12.8882686161301</v>
      </c>
      <c r="Z11" s="27">
        <v>235.80053331390101</v>
      </c>
      <c r="AA11" s="27">
        <v>0</v>
      </c>
      <c r="AB11" s="27">
        <v>33369.276526886199</v>
      </c>
      <c r="AC11" s="27">
        <v>9625.1822534107305</v>
      </c>
      <c r="AD11" s="27">
        <v>0</v>
      </c>
      <c r="AE11" s="27">
        <v>10.5662058005021</v>
      </c>
      <c r="AF11" s="27">
        <v>221.20967038816099</v>
      </c>
      <c r="AG11" s="27">
        <v>0</v>
      </c>
      <c r="AH11" s="27">
        <v>158.882435323972</v>
      </c>
      <c r="AI11" s="27">
        <v>5.5953204447397402</v>
      </c>
      <c r="AJ11" s="27">
        <v>33.911765286893697</v>
      </c>
      <c r="AK11" s="27">
        <v>124.77096054897</v>
      </c>
      <c r="AL11" s="27">
        <v>1738.4745752189399</v>
      </c>
      <c r="AM11" s="27">
        <v>6.0609690651620198</v>
      </c>
      <c r="AO11" s="36"/>
      <c r="AQ11" s="24">
        <f t="shared" si="0"/>
        <v>9.3896955620207095E-4</v>
      </c>
      <c r="AR11" s="24">
        <f t="shared" si="1"/>
        <v>2.0399570823669559E-3</v>
      </c>
      <c r="AS11" s="24">
        <f t="shared" si="2"/>
        <v>9.7747963245582671E-4</v>
      </c>
      <c r="AT11" s="24">
        <f t="shared" si="3"/>
        <v>4.5596293064213179E-3</v>
      </c>
      <c r="AU11" s="24">
        <f t="shared" si="4"/>
        <v>1.4306814654903958E-3</v>
      </c>
      <c r="AV11" s="24" t="str">
        <f t="shared" si="5"/>
        <v/>
      </c>
      <c r="AW11" s="24"/>
      <c r="AX11" s="24"/>
    </row>
    <row r="12" spans="1:50" x14ac:dyDescent="0.3">
      <c r="A12" s="27" t="s">
        <v>10</v>
      </c>
      <c r="B12" s="27">
        <v>65515.474226999999</v>
      </c>
      <c r="C12" s="27">
        <v>4477.6576089999999</v>
      </c>
      <c r="D12" s="27">
        <v>6.6077239388000004</v>
      </c>
      <c r="E12" s="27">
        <v>19.920149478999999</v>
      </c>
      <c r="F12" s="27">
        <v>311.52399689999999</v>
      </c>
      <c r="G12" s="38"/>
      <c r="H12" s="27"/>
      <c r="I12" s="29" t="s">
        <v>10</v>
      </c>
      <c r="J12" s="27">
        <v>154.65613699162901</v>
      </c>
      <c r="K12" s="27">
        <v>6.6249590345128198</v>
      </c>
      <c r="L12" s="27">
        <v>6.6249590345128198</v>
      </c>
      <c r="M12" s="27">
        <v>1039.0595382008</v>
      </c>
      <c r="N12" s="27">
        <v>19.990115425030801</v>
      </c>
      <c r="O12" s="27">
        <v>55894.8702703046</v>
      </c>
      <c r="P12" s="27">
        <v>0</v>
      </c>
      <c r="Q12" s="27">
        <v>0</v>
      </c>
      <c r="R12" s="27">
        <v>8772.1751277344592</v>
      </c>
      <c r="S12" s="27">
        <v>0</v>
      </c>
      <c r="T12" s="27">
        <v>706.69857992200002</v>
      </c>
      <c r="U12" s="27">
        <v>0</v>
      </c>
      <c r="V12" s="27">
        <v>0</v>
      </c>
      <c r="W12" s="27">
        <v>0.38900977391621799</v>
      </c>
      <c r="X12" s="27">
        <v>6.6003725697294504</v>
      </c>
      <c r="Y12" s="27">
        <v>87.228663587368999</v>
      </c>
      <c r="Z12" s="27">
        <v>312.54968177714102</v>
      </c>
      <c r="AA12" s="27">
        <v>0</v>
      </c>
      <c r="AB12" s="27">
        <v>65703.497799938195</v>
      </c>
      <c r="AC12" s="27">
        <v>8061.5799645971601</v>
      </c>
      <c r="AD12" s="27">
        <v>0</v>
      </c>
      <c r="AE12" s="27">
        <v>40.357765063311199</v>
      </c>
      <c r="AF12" s="27">
        <v>947.21312204562503</v>
      </c>
      <c r="AG12" s="27">
        <v>0</v>
      </c>
      <c r="AH12" s="27">
        <v>416.03591438042901</v>
      </c>
      <c r="AI12" s="27">
        <v>21.726797432346601</v>
      </c>
      <c r="AJ12" s="27">
        <v>86.979268215838701</v>
      </c>
      <c r="AK12" s="27">
        <v>723.06267597522503</v>
      </c>
      <c r="AL12" s="27">
        <v>4493.04313968925</v>
      </c>
      <c r="AM12" s="27">
        <v>9.5033239998004309</v>
      </c>
      <c r="AO12" s="36"/>
      <c r="AQ12" s="24">
        <f t="shared" si="0"/>
        <v>2.869910889856751E-3</v>
      </c>
      <c r="AR12" s="24">
        <f t="shared" si="1"/>
        <v>3.436066808307432E-3</v>
      </c>
      <c r="AS12" s="24">
        <f t="shared" si="2"/>
        <v>2.6083256311021565E-3</v>
      </c>
      <c r="AT12" s="24">
        <f t="shared" si="3"/>
        <v>3.5123203319613995E-3</v>
      </c>
      <c r="AU12" s="24">
        <f t="shared" si="4"/>
        <v>3.292474696484712E-3</v>
      </c>
      <c r="AV12" s="24" t="str">
        <f t="shared" si="5"/>
        <v/>
      </c>
      <c r="AW12" s="24"/>
      <c r="AX12" s="24"/>
    </row>
    <row r="13" spans="1:50" x14ac:dyDescent="0.3">
      <c r="A13" s="27" t="s">
        <v>12</v>
      </c>
      <c r="B13" s="27">
        <v>65463.478452000003</v>
      </c>
      <c r="C13" s="27">
        <v>2260.5834230999999</v>
      </c>
      <c r="D13" s="27">
        <v>12.971528813999999</v>
      </c>
      <c r="E13" s="27">
        <v>0.20743730860000001</v>
      </c>
      <c r="F13" s="27">
        <v>322.43291049999999</v>
      </c>
      <c r="G13" s="38"/>
      <c r="H13" s="27"/>
      <c r="I13" s="29" t="s">
        <v>12</v>
      </c>
      <c r="J13" s="27">
        <v>1.5071818334132001E-2</v>
      </c>
      <c r="K13" s="27">
        <v>12.9955201850041</v>
      </c>
      <c r="L13" s="27">
        <v>12.9955201850041</v>
      </c>
      <c r="M13" s="27">
        <v>52.503451639035497</v>
      </c>
      <c r="N13" s="27">
        <v>0.207777903097804</v>
      </c>
      <c r="O13" s="27">
        <v>13496.956909744</v>
      </c>
      <c r="P13" s="27">
        <v>0</v>
      </c>
      <c r="Q13" s="27">
        <v>0</v>
      </c>
      <c r="R13" s="27">
        <v>3856.39785849896</v>
      </c>
      <c r="S13" s="27">
        <v>0</v>
      </c>
      <c r="T13" s="27">
        <v>1574.07216449212</v>
      </c>
      <c r="U13" s="27">
        <v>0</v>
      </c>
      <c r="V13" s="27">
        <v>0</v>
      </c>
      <c r="W13" s="27">
        <v>2.4023685862567699</v>
      </c>
      <c r="X13" s="27">
        <v>1.1675365918140901</v>
      </c>
      <c r="Y13" s="27">
        <v>5.7289156536222903</v>
      </c>
      <c r="Z13" s="27">
        <v>323.03235170939797</v>
      </c>
      <c r="AA13" s="27">
        <v>0</v>
      </c>
      <c r="AB13" s="27">
        <v>65529.052700518601</v>
      </c>
      <c r="AC13" s="27">
        <v>10985.572952880701</v>
      </c>
      <c r="AD13" s="27">
        <v>0</v>
      </c>
      <c r="AE13" s="27">
        <v>17.049603542522998</v>
      </c>
      <c r="AF13" s="27">
        <v>180.689737968994</v>
      </c>
      <c r="AG13" s="27">
        <v>0</v>
      </c>
      <c r="AH13" s="27">
        <v>9.9212830778728396</v>
      </c>
      <c r="AI13" s="27">
        <v>9.0808630746988097</v>
      </c>
      <c r="AJ13" s="27">
        <v>24.583498910807101</v>
      </c>
      <c r="AK13" s="27">
        <v>40.173198534155802</v>
      </c>
      <c r="AL13" s="27">
        <v>2264.0734943699399</v>
      </c>
      <c r="AM13" s="27">
        <v>6.5213729536039997</v>
      </c>
      <c r="AO13" s="36"/>
      <c r="AQ13" s="24">
        <f t="shared" si="0"/>
        <v>1.0016920895317156E-3</v>
      </c>
      <c r="AR13" s="24">
        <f t="shared" si="1"/>
        <v>1.5438807673613688E-3</v>
      </c>
      <c r="AS13" s="24">
        <f t="shared" si="2"/>
        <v>1.8495407401945792E-3</v>
      </c>
      <c r="AT13" s="24">
        <f t="shared" si="3"/>
        <v>1.6419153338551949E-3</v>
      </c>
      <c r="AU13" s="24">
        <f t="shared" si="4"/>
        <v>1.8591191837967805E-3</v>
      </c>
      <c r="AV13" s="24" t="str">
        <f t="shared" si="5"/>
        <v/>
      </c>
      <c r="AW13" s="24"/>
      <c r="AX13" s="24"/>
    </row>
    <row r="14" spans="1:50" x14ac:dyDescent="0.3">
      <c r="A14" s="27" t="s">
        <v>13</v>
      </c>
      <c r="B14" s="27">
        <v>72957.231354999996</v>
      </c>
      <c r="C14" s="27">
        <v>4715.6075214000002</v>
      </c>
      <c r="D14" s="27">
        <v>62.137246757</v>
      </c>
      <c r="E14" s="27">
        <v>13.981595607999999</v>
      </c>
      <c r="F14" s="27">
        <v>59.315576043</v>
      </c>
      <c r="G14" s="38"/>
      <c r="H14" s="27"/>
      <c r="I14" s="29" t="s">
        <v>13</v>
      </c>
      <c r="J14" s="27">
        <v>21.1528414788297</v>
      </c>
      <c r="K14" s="27">
        <v>62.235797173472797</v>
      </c>
      <c r="L14" s="27">
        <v>62.235797173472797</v>
      </c>
      <c r="M14" s="27">
        <v>213.64732991972099</v>
      </c>
      <c r="N14" s="27">
        <v>14.003919169487</v>
      </c>
      <c r="O14" s="27">
        <v>48169.888146132696</v>
      </c>
      <c r="P14" s="27">
        <v>0</v>
      </c>
      <c r="Q14" s="27">
        <v>0</v>
      </c>
      <c r="R14" s="27">
        <v>9143.5979088752902</v>
      </c>
      <c r="S14" s="27">
        <v>0</v>
      </c>
      <c r="T14" s="27">
        <v>2617.9726312042899</v>
      </c>
      <c r="U14" s="27">
        <v>0</v>
      </c>
      <c r="V14" s="27">
        <v>0</v>
      </c>
      <c r="W14" s="27">
        <v>0.77923444715363299</v>
      </c>
      <c r="X14" s="27">
        <v>6.5787663741899998</v>
      </c>
      <c r="Y14" s="27">
        <v>7.6393657685429197</v>
      </c>
      <c r="Z14" s="27">
        <v>59.411036144880597</v>
      </c>
      <c r="AA14" s="27">
        <v>0</v>
      </c>
      <c r="AB14" s="27">
        <v>72981.105150767398</v>
      </c>
      <c r="AC14" s="27">
        <v>25309.4689276717</v>
      </c>
      <c r="AD14" s="27">
        <v>0</v>
      </c>
      <c r="AE14" s="27">
        <v>10.2012970736701</v>
      </c>
      <c r="AF14" s="27">
        <v>722.00442390738601</v>
      </c>
      <c r="AG14" s="27">
        <v>0</v>
      </c>
      <c r="AH14" s="27">
        <v>114.48133522379401</v>
      </c>
      <c r="AI14" s="27">
        <v>161.01734739955401</v>
      </c>
      <c r="AJ14" s="27">
        <v>539.53427875565706</v>
      </c>
      <c r="AK14" s="27">
        <v>285.95603546843398</v>
      </c>
      <c r="AL14" s="27">
        <v>4723.4401586472404</v>
      </c>
      <c r="AM14" s="27">
        <v>28.634985034990301</v>
      </c>
      <c r="AO14" s="36"/>
      <c r="AQ14" s="24">
        <f t="shared" si="0"/>
        <v>3.2723001303647871E-4</v>
      </c>
      <c r="AR14" s="24">
        <f t="shared" si="1"/>
        <v>1.6610027895016155E-3</v>
      </c>
      <c r="AS14" s="24">
        <f t="shared" si="2"/>
        <v>1.5860119592713523E-3</v>
      </c>
      <c r="AT14" s="24">
        <f t="shared" si="3"/>
        <v>1.5966390469931684E-3</v>
      </c>
      <c r="AU14" s="24">
        <f t="shared" si="4"/>
        <v>1.6093597710556654E-3</v>
      </c>
      <c r="AV14" s="24" t="str">
        <f t="shared" si="5"/>
        <v/>
      </c>
      <c r="AW14" s="24"/>
      <c r="AX14" s="24"/>
    </row>
    <row r="15" spans="1:50" x14ac:dyDescent="0.3">
      <c r="A15" s="27" t="s">
        <v>14</v>
      </c>
      <c r="B15" s="27">
        <v>64705.965168000002</v>
      </c>
      <c r="C15" s="27">
        <v>3929.4646170000001</v>
      </c>
      <c r="D15" s="27">
        <v>49.628082081000002</v>
      </c>
      <c r="E15" s="27">
        <v>12.524209527</v>
      </c>
      <c r="F15" s="27">
        <v>135.23324742</v>
      </c>
      <c r="G15" s="38"/>
      <c r="H15" s="27"/>
      <c r="I15" s="29" t="s">
        <v>14</v>
      </c>
      <c r="J15" s="27">
        <v>51.791731748714803</v>
      </c>
      <c r="K15" s="27">
        <v>49.744325900627402</v>
      </c>
      <c r="L15" s="27">
        <v>49.744325900627402</v>
      </c>
      <c r="M15" s="27">
        <v>261.31458631339802</v>
      </c>
      <c r="N15" s="27">
        <v>12.554609552977301</v>
      </c>
      <c r="O15" s="27">
        <v>57561.880846057204</v>
      </c>
      <c r="P15" s="27">
        <v>0</v>
      </c>
      <c r="Q15" s="27">
        <v>0</v>
      </c>
      <c r="R15" s="27">
        <v>7296.9616167097802</v>
      </c>
      <c r="S15" s="27">
        <v>0</v>
      </c>
      <c r="T15" s="27">
        <v>1908.0376656095</v>
      </c>
      <c r="U15" s="27">
        <v>0</v>
      </c>
      <c r="V15" s="27">
        <v>0</v>
      </c>
      <c r="W15" s="27">
        <v>0.32744591549742103</v>
      </c>
      <c r="X15" s="27">
        <v>6.6409487408632799</v>
      </c>
      <c r="Y15" s="27">
        <v>14.0377137239566</v>
      </c>
      <c r="Z15" s="27">
        <v>135.54109072372401</v>
      </c>
      <c r="AA15" s="27">
        <v>0</v>
      </c>
      <c r="AB15" s="27">
        <v>64823.960058510602</v>
      </c>
      <c r="AC15" s="27">
        <v>12608.101343737701</v>
      </c>
      <c r="AD15" s="27">
        <v>0</v>
      </c>
      <c r="AE15" s="27">
        <v>9.7164125830617696</v>
      </c>
      <c r="AF15" s="27">
        <v>630.88014941638198</v>
      </c>
      <c r="AG15" s="27">
        <v>0</v>
      </c>
      <c r="AH15" s="27">
        <v>158.53300559376399</v>
      </c>
      <c r="AI15" s="27">
        <v>122.089163456908</v>
      </c>
      <c r="AJ15" s="27">
        <v>415.837052601366</v>
      </c>
      <c r="AK15" s="27">
        <v>290.61913865531398</v>
      </c>
      <c r="AL15" s="27">
        <v>3938.9612968137699</v>
      </c>
      <c r="AM15" s="27">
        <v>22.516826975340599</v>
      </c>
      <c r="AO15" s="36"/>
      <c r="AQ15" s="24">
        <f t="shared" si="0"/>
        <v>1.8235550648884088E-3</v>
      </c>
      <c r="AR15" s="24">
        <f t="shared" si="1"/>
        <v>2.4167872062479975E-3</v>
      </c>
      <c r="AS15" s="24">
        <f t="shared" si="2"/>
        <v>2.3422992538311952E-3</v>
      </c>
      <c r="AT15" s="24">
        <f t="shared" si="3"/>
        <v>2.4273009735076207E-3</v>
      </c>
      <c r="AU15" s="24">
        <f t="shared" si="4"/>
        <v>2.276387719714593E-3</v>
      </c>
      <c r="AV15" s="24" t="str">
        <f t="shared" si="5"/>
        <v/>
      </c>
      <c r="AW15" s="24"/>
      <c r="AX15" s="24"/>
    </row>
    <row r="16" spans="1:50" x14ac:dyDescent="0.3">
      <c r="A16" s="27" t="s">
        <v>15</v>
      </c>
      <c r="B16" s="27">
        <v>294160.02535000001</v>
      </c>
      <c r="C16" s="27">
        <v>20548.403183999999</v>
      </c>
      <c r="D16" s="27">
        <v>263.66018423000003</v>
      </c>
      <c r="E16" s="27">
        <v>63.049908143000003</v>
      </c>
      <c r="F16" s="27">
        <v>189.14902049</v>
      </c>
      <c r="G16" s="38"/>
      <c r="H16" s="27"/>
      <c r="I16" s="29" t="s">
        <v>15</v>
      </c>
      <c r="J16" s="27">
        <v>75.776655516432498</v>
      </c>
      <c r="K16" s="27">
        <v>264.548690256545</v>
      </c>
      <c r="L16" s="27">
        <v>264.548690256545</v>
      </c>
      <c r="M16" s="27">
        <v>1072.07036616184</v>
      </c>
      <c r="N16" s="27">
        <v>63.267125328371499</v>
      </c>
      <c r="O16" s="27">
        <v>182097.598974758</v>
      </c>
      <c r="P16" s="27">
        <v>0</v>
      </c>
      <c r="Q16" s="27">
        <v>0</v>
      </c>
      <c r="R16" s="27">
        <v>40535.055355180099</v>
      </c>
      <c r="S16" s="27">
        <v>0</v>
      </c>
      <c r="T16" s="27">
        <v>11198.9121566921</v>
      </c>
      <c r="U16" s="27">
        <v>0</v>
      </c>
      <c r="V16" s="27">
        <v>0</v>
      </c>
      <c r="W16" s="27">
        <v>3.3227009339488398</v>
      </c>
      <c r="X16" s="27">
        <v>27.040120316903199</v>
      </c>
      <c r="Y16" s="27">
        <v>45.602768091157301</v>
      </c>
      <c r="Z16" s="27">
        <v>189.66090636616099</v>
      </c>
      <c r="AA16" s="27">
        <v>0</v>
      </c>
      <c r="AB16" s="27">
        <v>294924.740262206</v>
      </c>
      <c r="AC16" s="27">
        <v>36009.937150182501</v>
      </c>
      <c r="AD16" s="27">
        <v>0</v>
      </c>
      <c r="AE16" s="27">
        <v>49.267244330913698</v>
      </c>
      <c r="AF16" s="27">
        <v>3218.1476610530799</v>
      </c>
      <c r="AG16" s="27">
        <v>0</v>
      </c>
      <c r="AH16" s="27">
        <v>495.25196210607697</v>
      </c>
      <c r="AI16" s="27">
        <v>696.39098925443898</v>
      </c>
      <c r="AJ16" s="27">
        <v>2327.04150055335</v>
      </c>
      <c r="AK16" s="27">
        <v>1325.5103607608</v>
      </c>
      <c r="AL16" s="27">
        <v>20618.899191234399</v>
      </c>
      <c r="AM16" s="27">
        <v>122.898795953799</v>
      </c>
      <c r="AO16" s="36"/>
      <c r="AQ16" s="24">
        <f t="shared" si="0"/>
        <v>2.5996561269537324E-3</v>
      </c>
      <c r="AR16" s="24">
        <f t="shared" si="1"/>
        <v>3.4307292203265625E-3</v>
      </c>
      <c r="AS16" s="24">
        <f t="shared" si="2"/>
        <v>3.3698907900705207E-3</v>
      </c>
      <c r="AT16" s="24">
        <f t="shared" si="3"/>
        <v>3.4451625984741711E-3</v>
      </c>
      <c r="AU16" s="24">
        <f t="shared" si="4"/>
        <v>2.7062570815060139E-3</v>
      </c>
      <c r="AV16" s="24" t="str">
        <f t="shared" si="5"/>
        <v/>
      </c>
      <c r="AW16" s="24"/>
      <c r="AX16" s="24"/>
    </row>
    <row r="17" spans="1:50" x14ac:dyDescent="0.3">
      <c r="A17" s="27" t="s">
        <v>16</v>
      </c>
      <c r="B17" s="27">
        <v>176776.23061</v>
      </c>
      <c r="C17" s="27">
        <v>6989.8407628000004</v>
      </c>
      <c r="D17" s="27">
        <v>35.789121567999999</v>
      </c>
      <c r="E17" s="27">
        <v>7.6135056293999996</v>
      </c>
      <c r="F17" s="27">
        <v>105.1122732</v>
      </c>
      <c r="G17" s="38"/>
      <c r="H17" s="27"/>
      <c r="I17" s="29" t="s">
        <v>16</v>
      </c>
      <c r="J17" s="27">
        <v>35.7694545328145</v>
      </c>
      <c r="K17" s="27">
        <v>35.813848494895801</v>
      </c>
      <c r="L17" s="27">
        <v>35.813848494895801</v>
      </c>
      <c r="M17" s="27">
        <v>219.34316798538299</v>
      </c>
      <c r="N17" s="27">
        <v>7.6189361662319</v>
      </c>
      <c r="O17" s="27">
        <v>77829.037479813895</v>
      </c>
      <c r="P17" s="27">
        <v>0</v>
      </c>
      <c r="Q17" s="27">
        <v>0</v>
      </c>
      <c r="R17" s="27">
        <v>13396.357488127</v>
      </c>
      <c r="S17" s="27">
        <v>0</v>
      </c>
      <c r="T17" s="27">
        <v>5003.9112071802401</v>
      </c>
      <c r="U17" s="27">
        <v>0</v>
      </c>
      <c r="V17" s="27">
        <v>0</v>
      </c>
      <c r="W17" s="27">
        <v>5.8507162567378801</v>
      </c>
      <c r="X17" s="27">
        <v>7.5237912540683602</v>
      </c>
      <c r="Y17" s="27">
        <v>16.081554589806899</v>
      </c>
      <c r="Z17" s="27">
        <v>105.165317916175</v>
      </c>
      <c r="AA17" s="27">
        <v>0</v>
      </c>
      <c r="AB17" s="27">
        <v>176564.30070470701</v>
      </c>
      <c r="AC17" s="27">
        <v>87588.362030850898</v>
      </c>
      <c r="AD17" s="27">
        <v>0</v>
      </c>
      <c r="AE17" s="27">
        <v>43.564557789535698</v>
      </c>
      <c r="AF17" s="27">
        <v>791.52445754355006</v>
      </c>
      <c r="AG17" s="27">
        <v>0</v>
      </c>
      <c r="AH17" s="27">
        <v>118.293797040638</v>
      </c>
      <c r="AI17" s="27">
        <v>103.745671149966</v>
      </c>
      <c r="AJ17" s="27">
        <v>340.24201528443501</v>
      </c>
      <c r="AK17" s="27">
        <v>240.00197534384401</v>
      </c>
      <c r="AL17" s="27">
        <v>6994.7290786333497</v>
      </c>
      <c r="AM17" s="27">
        <v>30.625093902892999</v>
      </c>
      <c r="AO17" s="36"/>
      <c r="AQ17" s="24">
        <f t="shared" si="0"/>
        <v>-1.1988597367512648E-3</v>
      </c>
      <c r="AR17" s="24">
        <f t="shared" si="1"/>
        <v>6.9934580761337058E-4</v>
      </c>
      <c r="AS17" s="24">
        <f t="shared" si="2"/>
        <v>6.9090622548029061E-4</v>
      </c>
      <c r="AT17" s="24">
        <f t="shared" si="3"/>
        <v>7.1327678683653624E-4</v>
      </c>
      <c r="AU17" s="24">
        <f t="shared" si="4"/>
        <v>5.0464816866880138E-4</v>
      </c>
      <c r="AV17" s="24" t="str">
        <f t="shared" si="5"/>
        <v/>
      </c>
      <c r="AW17" s="24"/>
      <c r="AX17" s="24"/>
    </row>
    <row r="18" spans="1:50" x14ac:dyDescent="0.3">
      <c r="A18" s="27" t="s">
        <v>17</v>
      </c>
      <c r="B18" s="27">
        <v>34733.718668000001</v>
      </c>
      <c r="C18" s="27">
        <v>1731.2545548999999</v>
      </c>
      <c r="D18" s="27">
        <v>6.8741105223999996</v>
      </c>
      <c r="E18" s="27">
        <v>4.6236811862999998</v>
      </c>
      <c r="F18" s="27">
        <v>88.850203198000003</v>
      </c>
      <c r="G18" s="38"/>
      <c r="H18" s="27"/>
      <c r="I18" s="29" t="s">
        <v>17</v>
      </c>
      <c r="J18" s="27">
        <v>38.975780703193699</v>
      </c>
      <c r="K18" s="27">
        <v>6.88783041058492</v>
      </c>
      <c r="L18" s="27">
        <v>6.88783041058492</v>
      </c>
      <c r="M18" s="27">
        <v>214.46675141091899</v>
      </c>
      <c r="N18" s="27">
        <v>4.6366027530503002</v>
      </c>
      <c r="O18" s="27">
        <v>25591.662657044399</v>
      </c>
      <c r="P18" s="27">
        <v>0</v>
      </c>
      <c r="Q18" s="27">
        <v>0</v>
      </c>
      <c r="R18" s="27">
        <v>3246.5075323636302</v>
      </c>
      <c r="S18" s="27">
        <v>0</v>
      </c>
      <c r="T18" s="27">
        <v>764.43088413721</v>
      </c>
      <c r="U18" s="27">
        <v>0</v>
      </c>
      <c r="V18" s="27">
        <v>0</v>
      </c>
      <c r="W18" s="27">
        <v>0.76410495489380004</v>
      </c>
      <c r="X18" s="27">
        <v>2.53673554198468</v>
      </c>
      <c r="Y18" s="27">
        <v>17.614345404387301</v>
      </c>
      <c r="Z18" s="27">
        <v>89.079925599213396</v>
      </c>
      <c r="AA18" s="27">
        <v>0</v>
      </c>
      <c r="AB18" s="27">
        <v>34856.228378722</v>
      </c>
      <c r="AC18" s="27">
        <v>10047.1764499945</v>
      </c>
      <c r="AD18" s="27">
        <v>0</v>
      </c>
      <c r="AE18" s="27">
        <v>12.457687499148999</v>
      </c>
      <c r="AF18" s="27">
        <v>275.25522804271702</v>
      </c>
      <c r="AG18" s="27">
        <v>0</v>
      </c>
      <c r="AH18" s="27">
        <v>100.288647576012</v>
      </c>
      <c r="AI18" s="27">
        <v>17.8785273685695</v>
      </c>
      <c r="AJ18" s="27">
        <v>63.139804955389998</v>
      </c>
      <c r="AK18" s="27">
        <v>163.11658666065</v>
      </c>
      <c r="AL18" s="27">
        <v>1735.45856096683</v>
      </c>
      <c r="AM18" s="27">
        <v>5.9013878576128302</v>
      </c>
      <c r="AO18" s="36"/>
      <c r="AQ18" s="24">
        <f t="shared" si="0"/>
        <v>3.5271118503895343E-3</v>
      </c>
      <c r="AR18" s="24">
        <f t="shared" si="1"/>
        <v>2.4283003645716858E-3</v>
      </c>
      <c r="AS18" s="24">
        <f t="shared" si="2"/>
        <v>1.9958783234882015E-3</v>
      </c>
      <c r="AT18" s="24">
        <f t="shared" si="3"/>
        <v>2.7946491614921727E-3</v>
      </c>
      <c r="AU18" s="24">
        <f t="shared" si="4"/>
        <v>2.5855022604896511E-3</v>
      </c>
      <c r="AV18" s="24" t="str">
        <f t="shared" si="5"/>
        <v/>
      </c>
      <c r="AW18" s="24"/>
      <c r="AX18" s="24"/>
    </row>
    <row r="19" spans="1:50" x14ac:dyDescent="0.3">
      <c r="A19" s="27" t="s">
        <v>18</v>
      </c>
      <c r="B19" s="27">
        <v>35873.962169999999</v>
      </c>
      <c r="C19" s="27">
        <v>721.02560223</v>
      </c>
      <c r="D19" s="27">
        <v>0.88150461030000005</v>
      </c>
      <c r="E19" s="27">
        <v>2.1936713312</v>
      </c>
      <c r="F19" s="27">
        <v>42.502718450000003</v>
      </c>
      <c r="G19" s="38"/>
      <c r="H19" s="27"/>
      <c r="I19" s="29" t="s">
        <v>18</v>
      </c>
      <c r="J19" s="27">
        <v>19.8794275476309</v>
      </c>
      <c r="K19" s="27">
        <v>0.88495066893464802</v>
      </c>
      <c r="L19" s="27">
        <v>0.88495066893464802</v>
      </c>
      <c r="M19" s="27">
        <v>120.62692565128501</v>
      </c>
      <c r="N19" s="27">
        <v>2.2025674684168401</v>
      </c>
      <c r="O19" s="27">
        <v>9974.3575530926191</v>
      </c>
      <c r="P19" s="27">
        <v>0</v>
      </c>
      <c r="Q19" s="27">
        <v>0</v>
      </c>
      <c r="R19" s="27">
        <v>1379.46525432302</v>
      </c>
      <c r="S19" s="27">
        <v>0</v>
      </c>
      <c r="T19" s="27">
        <v>256.35982432750399</v>
      </c>
      <c r="U19" s="27">
        <v>0</v>
      </c>
      <c r="V19" s="27">
        <v>0</v>
      </c>
      <c r="W19" s="27">
        <v>0.31173784809712901</v>
      </c>
      <c r="X19" s="27">
        <v>1.0047150046584099</v>
      </c>
      <c r="Y19" s="27">
        <v>10.3094341116587</v>
      </c>
      <c r="Z19" s="27">
        <v>42.672382545054603</v>
      </c>
      <c r="AA19" s="27">
        <v>0</v>
      </c>
      <c r="AB19" s="27">
        <v>35908.550232384703</v>
      </c>
      <c r="AC19" s="27">
        <v>25874.2437742845</v>
      </c>
      <c r="AD19" s="27">
        <v>0</v>
      </c>
      <c r="AE19" s="27">
        <v>6.3727835691804797</v>
      </c>
      <c r="AF19" s="27">
        <v>125.036078559873</v>
      </c>
      <c r="AG19" s="27">
        <v>0</v>
      </c>
      <c r="AH19" s="27">
        <v>51.2305930998006</v>
      </c>
      <c r="AI19" s="27">
        <v>2.90991575417199</v>
      </c>
      <c r="AJ19" s="27">
        <v>11.2985435270227</v>
      </c>
      <c r="AK19" s="27">
        <v>84.748456262291299</v>
      </c>
      <c r="AL19" s="27">
        <v>724.145233586313</v>
      </c>
      <c r="AM19" s="27">
        <v>1.8130476365099599</v>
      </c>
      <c r="AO19" s="36"/>
      <c r="AQ19" s="24">
        <f t="shared" si="0"/>
        <v>9.6415506658556103E-4</v>
      </c>
      <c r="AR19" s="24">
        <f t="shared" si="1"/>
        <v>4.3266582305323768E-3</v>
      </c>
      <c r="AS19" s="24">
        <f t="shared" si="2"/>
        <v>3.9092916751452805E-3</v>
      </c>
      <c r="AT19" s="24">
        <f t="shared" si="3"/>
        <v>4.0553646712307122E-3</v>
      </c>
      <c r="AU19" s="24">
        <f t="shared" si="4"/>
        <v>3.9918410219852603E-3</v>
      </c>
      <c r="AV19" s="24" t="str">
        <f t="shared" si="5"/>
        <v/>
      </c>
      <c r="AW19" s="24"/>
      <c r="AX19" s="24"/>
    </row>
    <row r="20" spans="1:50" x14ac:dyDescent="0.3">
      <c r="A20" s="27" t="s">
        <v>19</v>
      </c>
      <c r="B20" s="27">
        <v>2153.6499561000001</v>
      </c>
      <c r="C20" s="27">
        <v>94.049849327999993</v>
      </c>
      <c r="D20" s="27">
        <v>0.57247327479999999</v>
      </c>
      <c r="E20" s="27">
        <v>0.20619714729999999</v>
      </c>
      <c r="F20" s="27">
        <v>15.710084435000001</v>
      </c>
      <c r="G20" s="38"/>
      <c r="H20" s="27"/>
      <c r="I20" s="29" t="s">
        <v>19</v>
      </c>
      <c r="J20" s="27">
        <v>5.8449921117202601</v>
      </c>
      <c r="K20" s="27">
        <v>0.57368661744890104</v>
      </c>
      <c r="L20" s="27">
        <v>0.57368661744890104</v>
      </c>
      <c r="M20" s="27">
        <v>10.9581808618578</v>
      </c>
      <c r="N20" s="27">
        <v>0.206619525548219</v>
      </c>
      <c r="O20" s="27">
        <v>4359.7714604967596</v>
      </c>
      <c r="P20" s="27">
        <v>0</v>
      </c>
      <c r="Q20" s="27">
        <v>0</v>
      </c>
      <c r="R20" s="27">
        <v>115.397608774426</v>
      </c>
      <c r="S20" s="27">
        <v>0</v>
      </c>
      <c r="T20" s="27">
        <v>31.3018978085356</v>
      </c>
      <c r="U20" s="27">
        <v>0</v>
      </c>
      <c r="V20" s="27">
        <v>0</v>
      </c>
      <c r="W20" s="27">
        <v>1.9731731073053701E-2</v>
      </c>
      <c r="X20" s="27">
        <v>0.32410485035119202</v>
      </c>
      <c r="Y20" s="27">
        <v>0.92776567279897704</v>
      </c>
      <c r="Z20" s="27">
        <v>15.742881900073501</v>
      </c>
      <c r="AA20" s="27">
        <v>0</v>
      </c>
      <c r="AB20" s="27">
        <v>2154.6347202731499</v>
      </c>
      <c r="AC20" s="27">
        <v>732.58912966935804</v>
      </c>
      <c r="AD20" s="27">
        <v>0</v>
      </c>
      <c r="AE20" s="27">
        <v>0.52388602584924704</v>
      </c>
      <c r="AF20" s="27">
        <v>13.688954349985901</v>
      </c>
      <c r="AG20" s="27">
        <v>0</v>
      </c>
      <c r="AH20" s="27">
        <v>10.9071023398423</v>
      </c>
      <c r="AI20" s="27">
        <v>0.293566876450926</v>
      </c>
      <c r="AJ20" s="27">
        <v>2.06471432424846</v>
      </c>
      <c r="AK20" s="27">
        <v>8.9629010172284502</v>
      </c>
      <c r="AL20" s="27">
        <v>94.235616528050997</v>
      </c>
      <c r="AM20" s="27">
        <v>0.31973872774091799</v>
      </c>
      <c r="AO20" s="36"/>
      <c r="AQ20" s="24">
        <f t="shared" si="0"/>
        <v>4.5725358959129958E-4</v>
      </c>
      <c r="AR20" s="24">
        <f t="shared" si="1"/>
        <v>1.9751993371423509E-3</v>
      </c>
      <c r="AS20" s="24">
        <f t="shared" si="2"/>
        <v>2.119474746353784E-3</v>
      </c>
      <c r="AT20" s="24">
        <f t="shared" si="3"/>
        <v>2.0484194556022453E-3</v>
      </c>
      <c r="AU20" s="24">
        <f t="shared" si="4"/>
        <v>2.087669560860646E-3</v>
      </c>
      <c r="AV20" s="24" t="str">
        <f t="shared" si="5"/>
        <v/>
      </c>
      <c r="AW20" s="24"/>
      <c r="AX20" s="24"/>
    </row>
    <row r="21" spans="1:50" x14ac:dyDescent="0.3">
      <c r="A21" s="27" t="s">
        <v>20</v>
      </c>
      <c r="B21" s="27">
        <v>12798.213895000001</v>
      </c>
      <c r="C21" s="27">
        <v>777.67032827000003</v>
      </c>
      <c r="D21" s="27">
        <v>2.0291673321000001</v>
      </c>
      <c r="E21" s="27">
        <v>3.1023475791999999</v>
      </c>
      <c r="F21" s="27">
        <v>77.845738800000007</v>
      </c>
      <c r="G21" s="38"/>
      <c r="H21" s="27"/>
      <c r="I21" s="29" t="s">
        <v>20</v>
      </c>
      <c r="J21" s="27">
        <v>34.1135521946007</v>
      </c>
      <c r="K21" s="27">
        <v>2.03200924286311</v>
      </c>
      <c r="L21" s="27">
        <v>2.03200924286311</v>
      </c>
      <c r="M21" s="27">
        <v>162.946157247065</v>
      </c>
      <c r="N21" s="27">
        <v>3.1077125934816601</v>
      </c>
      <c r="O21" s="27">
        <v>17218.5297805152</v>
      </c>
      <c r="P21" s="27">
        <v>0</v>
      </c>
      <c r="Q21" s="27">
        <v>0</v>
      </c>
      <c r="R21" s="27">
        <v>1361.57582315542</v>
      </c>
      <c r="S21" s="27">
        <v>0</v>
      </c>
      <c r="T21" s="27">
        <v>138.054941402042</v>
      </c>
      <c r="U21" s="27">
        <v>0</v>
      </c>
      <c r="V21" s="27">
        <v>0</v>
      </c>
      <c r="W21" s="27">
        <v>6.2785657501374006E-2</v>
      </c>
      <c r="X21" s="27">
        <v>1.5964133867965999</v>
      </c>
      <c r="Y21" s="27">
        <v>13.7083010902819</v>
      </c>
      <c r="Z21" s="27">
        <v>77.965382995267802</v>
      </c>
      <c r="AA21" s="27">
        <v>0</v>
      </c>
      <c r="AB21" s="27">
        <v>12819.072192924201</v>
      </c>
      <c r="AC21" s="27">
        <v>2474.1465510304101</v>
      </c>
      <c r="AD21" s="27">
        <v>0</v>
      </c>
      <c r="AE21" s="27">
        <v>6.3467220568571996</v>
      </c>
      <c r="AF21" s="27">
        <v>153.798893136186</v>
      </c>
      <c r="AG21" s="27">
        <v>0</v>
      </c>
      <c r="AH21" s="27">
        <v>80.357536827392195</v>
      </c>
      <c r="AI21" s="27">
        <v>3.00846848953746</v>
      </c>
      <c r="AJ21" s="27">
        <v>14.550896348067001</v>
      </c>
      <c r="AK21" s="27">
        <v>116.04289755753901</v>
      </c>
      <c r="AL21" s="27">
        <v>778.98161338315799</v>
      </c>
      <c r="AM21" s="27">
        <v>1.8400942328929899</v>
      </c>
      <c r="AO21" s="36"/>
      <c r="AQ21" s="24">
        <f t="shared" si="0"/>
        <v>1.6297819442093397E-3</v>
      </c>
      <c r="AR21" s="24">
        <f t="shared" si="1"/>
        <v>1.6861709460807644E-3</v>
      </c>
      <c r="AS21" s="24">
        <f t="shared" si="2"/>
        <v>1.4005305122711577E-3</v>
      </c>
      <c r="AT21" s="24">
        <f t="shared" si="3"/>
        <v>1.7293401673076274E-3</v>
      </c>
      <c r="AU21" s="24">
        <f t="shared" si="4"/>
        <v>1.5369395565142455E-3</v>
      </c>
      <c r="AV21" s="24" t="str">
        <f t="shared" si="5"/>
        <v/>
      </c>
      <c r="AW21" s="24"/>
      <c r="AX21" s="24"/>
    </row>
    <row r="22" spans="1:50" x14ac:dyDescent="0.3">
      <c r="A22" s="27" t="s">
        <v>129</v>
      </c>
      <c r="B22" s="27">
        <v>1013.1795151</v>
      </c>
      <c r="C22" s="27">
        <v>33.609806599999999</v>
      </c>
      <c r="D22" s="27">
        <v>0.30857333050000002</v>
      </c>
      <c r="E22" s="27">
        <v>3.0485425999999999E-2</v>
      </c>
      <c r="F22" s="27">
        <v>5.7314448682999997</v>
      </c>
      <c r="G22" s="38"/>
      <c r="H22" s="27"/>
      <c r="I22" s="29" t="s">
        <v>129</v>
      </c>
      <c r="J22" s="27">
        <v>1.9786000128830199</v>
      </c>
      <c r="K22" s="27">
        <v>0.30939362668340398</v>
      </c>
      <c r="L22" s="27">
        <v>0.30939362668340398</v>
      </c>
      <c r="M22" s="27">
        <v>1.07453071987031</v>
      </c>
      <c r="N22" s="27">
        <v>3.0577529116746799E-2</v>
      </c>
      <c r="O22" s="27">
        <v>1782.2173326807599</v>
      </c>
      <c r="P22" s="27">
        <v>0</v>
      </c>
      <c r="Q22" s="27">
        <v>0</v>
      </c>
      <c r="R22" s="27">
        <v>35.771756957967902</v>
      </c>
      <c r="S22" s="27">
        <v>0</v>
      </c>
      <c r="T22" s="27">
        <v>17.5812364550994</v>
      </c>
      <c r="U22" s="27">
        <v>0</v>
      </c>
      <c r="V22" s="27">
        <v>0</v>
      </c>
      <c r="W22" s="27">
        <v>1.2953576566883901E-2</v>
      </c>
      <c r="X22" s="27">
        <v>0.12713450049948799</v>
      </c>
      <c r="Y22" s="27">
        <v>8.2465985409503201E-2</v>
      </c>
      <c r="Z22" s="27">
        <v>5.7454428594048297</v>
      </c>
      <c r="AA22" s="27">
        <v>0</v>
      </c>
      <c r="AB22" s="27">
        <v>1016.09075102002</v>
      </c>
      <c r="AC22" s="27">
        <v>212.018756120879</v>
      </c>
      <c r="AD22" s="27">
        <v>0</v>
      </c>
      <c r="AE22" s="27">
        <v>0.117361972885516</v>
      </c>
      <c r="AF22" s="27">
        <v>3.5748923998325002</v>
      </c>
      <c r="AG22" s="27">
        <v>0</v>
      </c>
      <c r="AH22" s="27">
        <v>3.30677489280365</v>
      </c>
      <c r="AI22" s="27">
        <v>0.276696750914741</v>
      </c>
      <c r="AJ22" s="27">
        <v>1.3334284785500701</v>
      </c>
      <c r="AK22" s="27">
        <v>1.5258175492273101</v>
      </c>
      <c r="AL22" s="27">
        <v>33.692942271421998</v>
      </c>
      <c r="AM22" s="27">
        <v>0.153977716278314</v>
      </c>
      <c r="AO22" s="36"/>
      <c r="AQ22" s="24">
        <f t="shared" si="0"/>
        <v>2.8733663448896711E-3</v>
      </c>
      <c r="AR22" s="24">
        <f t="shared" si="1"/>
        <v>2.4735539960530238E-3</v>
      </c>
      <c r="AS22" s="24">
        <f t="shared" si="2"/>
        <v>2.658350875867274E-3</v>
      </c>
      <c r="AT22" s="24">
        <f t="shared" si="3"/>
        <v>3.0212179664735328E-3</v>
      </c>
      <c r="AU22" s="24">
        <f t="shared" si="4"/>
        <v>2.4423145343770805E-3</v>
      </c>
      <c r="AV22" s="24" t="str">
        <f t="shared" si="5"/>
        <v/>
      </c>
      <c r="AW22" s="24"/>
      <c r="AX22" s="24"/>
    </row>
    <row r="23" spans="1:50" x14ac:dyDescent="0.3">
      <c r="A23" s="27" t="s">
        <v>22</v>
      </c>
      <c r="B23" s="27">
        <v>34918.139792000002</v>
      </c>
      <c r="C23" s="27">
        <v>1810.8546939</v>
      </c>
      <c r="D23" s="27">
        <v>19.241557715999999</v>
      </c>
      <c r="E23" s="27">
        <v>3.4840114980000001</v>
      </c>
      <c r="F23" s="27">
        <v>204.11275855</v>
      </c>
      <c r="G23" s="38"/>
      <c r="H23" s="27"/>
      <c r="I23" s="29" t="s">
        <v>22</v>
      </c>
      <c r="J23" s="27">
        <v>71.709105675849798</v>
      </c>
      <c r="K23" s="27">
        <v>19.2969752490872</v>
      </c>
      <c r="L23" s="27">
        <v>19.2969752490872</v>
      </c>
      <c r="M23" s="27">
        <v>88.781226632540196</v>
      </c>
      <c r="N23" s="27">
        <v>3.4946110840701499</v>
      </c>
      <c r="O23" s="27">
        <v>66248.479272250304</v>
      </c>
      <c r="P23" s="27">
        <v>0</v>
      </c>
      <c r="Q23" s="27">
        <v>0</v>
      </c>
      <c r="R23" s="27">
        <v>2545.2456013973501</v>
      </c>
      <c r="S23" s="27">
        <v>0</v>
      </c>
      <c r="T23" s="27">
        <v>907.14650074999395</v>
      </c>
      <c r="U23" s="27">
        <v>0</v>
      </c>
      <c r="V23" s="27">
        <v>0</v>
      </c>
      <c r="W23" s="27">
        <v>0.44765624965496198</v>
      </c>
      <c r="X23" s="27">
        <v>5.2337954370666804</v>
      </c>
      <c r="Y23" s="27">
        <v>5.6566860489364101</v>
      </c>
      <c r="Z23" s="27">
        <v>204.67764289654301</v>
      </c>
      <c r="AA23" s="27">
        <v>0</v>
      </c>
      <c r="AB23" s="27">
        <v>34974.244560874497</v>
      </c>
      <c r="AC23" s="27">
        <v>10468.477873108101</v>
      </c>
      <c r="AD23" s="27">
        <v>0</v>
      </c>
      <c r="AE23" s="27">
        <v>5.5845183450045397</v>
      </c>
      <c r="AF23" s="27">
        <v>236.81803501720199</v>
      </c>
      <c r="AG23" s="27">
        <v>0</v>
      </c>
      <c r="AH23" s="27">
        <v>134.630163463755</v>
      </c>
      <c r="AI23" s="27">
        <v>32.491020923871801</v>
      </c>
      <c r="AJ23" s="27">
        <v>122.789683447855</v>
      </c>
      <c r="AK23" s="27">
        <v>107.010755890829</v>
      </c>
      <c r="AL23" s="27">
        <v>1816.0514482327101</v>
      </c>
      <c r="AM23" s="27">
        <v>9.1493595696709207</v>
      </c>
      <c r="AO23" s="36"/>
      <c r="AQ23" s="24">
        <f t="shared" si="0"/>
        <v>1.606751367876383E-3</v>
      </c>
      <c r="AR23" s="24">
        <f t="shared" si="1"/>
        <v>2.86977986152931E-3</v>
      </c>
      <c r="AS23" s="24">
        <f t="shared" si="2"/>
        <v>2.8800959831396492E-3</v>
      </c>
      <c r="AT23" s="24">
        <f t="shared" si="3"/>
        <v>3.0423510588970418E-3</v>
      </c>
      <c r="AU23" s="24">
        <f t="shared" si="4"/>
        <v>2.7675112058447582E-3</v>
      </c>
      <c r="AV23" s="24" t="str">
        <f t="shared" si="5"/>
        <v/>
      </c>
      <c r="AW23" s="24"/>
      <c r="AX23" s="24"/>
    </row>
    <row r="24" spans="1:50" x14ac:dyDescent="0.3">
      <c r="A24" s="27" t="s">
        <v>23</v>
      </c>
      <c r="B24" s="27">
        <v>144526.27843000001</v>
      </c>
      <c r="C24" s="27">
        <v>8212.2301365999992</v>
      </c>
      <c r="D24" s="27">
        <v>106.10143617</v>
      </c>
      <c r="E24" s="27">
        <v>23.390441387999999</v>
      </c>
      <c r="F24" s="27">
        <v>191.13958481</v>
      </c>
      <c r="G24" s="38"/>
      <c r="H24" s="27"/>
      <c r="I24" s="29" t="s">
        <v>23</v>
      </c>
      <c r="J24" s="27">
        <v>67.462470444496105</v>
      </c>
      <c r="K24" s="27">
        <v>106.337652959105</v>
      </c>
      <c r="L24" s="27">
        <v>106.337652959105</v>
      </c>
      <c r="M24" s="27">
        <v>372.31589606595497</v>
      </c>
      <c r="N24" s="27">
        <v>23.443451076361601</v>
      </c>
      <c r="O24" s="27">
        <v>107249.602244842</v>
      </c>
      <c r="P24" s="27">
        <v>0</v>
      </c>
      <c r="Q24" s="27">
        <v>0</v>
      </c>
      <c r="R24" s="27">
        <v>15456.4989968267</v>
      </c>
      <c r="S24" s="27">
        <v>0</v>
      </c>
      <c r="T24" s="27">
        <v>4520.1683050348602</v>
      </c>
      <c r="U24" s="27">
        <v>0</v>
      </c>
      <c r="V24" s="27">
        <v>0</v>
      </c>
      <c r="W24" s="27">
        <v>1.43407675935789</v>
      </c>
      <c r="X24" s="27">
        <v>12.783467969435099</v>
      </c>
      <c r="Y24" s="27">
        <v>14.3441897964909</v>
      </c>
      <c r="Z24" s="27">
        <v>191.52119882371801</v>
      </c>
      <c r="AA24" s="27">
        <v>0</v>
      </c>
      <c r="AB24" s="27">
        <v>144623.43848744899</v>
      </c>
      <c r="AC24" s="27">
        <v>40105.855259947501</v>
      </c>
      <c r="AD24" s="27">
        <v>0</v>
      </c>
      <c r="AE24" s="27">
        <v>18.4886888173953</v>
      </c>
      <c r="AF24" s="27">
        <v>1236.9236874849701</v>
      </c>
      <c r="AG24" s="27">
        <v>0</v>
      </c>
      <c r="AH24" s="27">
        <v>242.62820760329799</v>
      </c>
      <c r="AI24" s="27">
        <v>266.57817243756898</v>
      </c>
      <c r="AJ24" s="27">
        <v>899.99925603971599</v>
      </c>
      <c r="AK24" s="27">
        <v>495.016360713023</v>
      </c>
      <c r="AL24" s="27">
        <v>8230.0009054846505</v>
      </c>
      <c r="AM24" s="27">
        <v>49.0427892482017</v>
      </c>
      <c r="AO24" s="36"/>
      <c r="AQ24" s="24">
        <f t="shared" si="0"/>
        <v>6.7226568416790962E-4</v>
      </c>
      <c r="AR24" s="24">
        <f t="shared" si="1"/>
        <v>2.1639394645616514E-3</v>
      </c>
      <c r="AS24" s="24">
        <f t="shared" si="2"/>
        <v>2.2263297994055855E-3</v>
      </c>
      <c r="AT24" s="24">
        <f t="shared" si="3"/>
        <v>2.2662970519571886E-3</v>
      </c>
      <c r="AU24" s="24">
        <f t="shared" si="4"/>
        <v>1.9965200515494781E-3</v>
      </c>
      <c r="AV24" s="24" t="str">
        <f t="shared" si="5"/>
        <v/>
      </c>
      <c r="AW24" s="24"/>
      <c r="AX24" s="24"/>
    </row>
    <row r="25" spans="1:50" x14ac:dyDescent="0.3">
      <c r="A25" s="27" t="s">
        <v>24</v>
      </c>
      <c r="B25" s="27">
        <v>55025.869398000003</v>
      </c>
      <c r="C25" s="27">
        <v>3173.8360292000002</v>
      </c>
      <c r="D25" s="27">
        <v>13.132937442999999</v>
      </c>
      <c r="E25" s="27">
        <v>13.208127158</v>
      </c>
      <c r="F25" s="27">
        <v>134.29571831999999</v>
      </c>
      <c r="G25" s="38"/>
      <c r="H25" s="27"/>
      <c r="I25" s="29" t="s">
        <v>24</v>
      </c>
      <c r="J25" s="27">
        <v>72.002823845102</v>
      </c>
      <c r="K25" s="27">
        <v>13.163314966712299</v>
      </c>
      <c r="L25" s="27">
        <v>13.163314966712299</v>
      </c>
      <c r="M25" s="27">
        <v>596.89118175494502</v>
      </c>
      <c r="N25" s="27">
        <v>13.268445054168399</v>
      </c>
      <c r="O25" s="27">
        <v>26247.613060800399</v>
      </c>
      <c r="P25" s="27">
        <v>0</v>
      </c>
      <c r="Q25" s="27">
        <v>0</v>
      </c>
      <c r="R25" s="27">
        <v>6449.4833470298399</v>
      </c>
      <c r="S25" s="27">
        <v>0</v>
      </c>
      <c r="T25" s="27">
        <v>842.48166941476495</v>
      </c>
      <c r="U25" s="27">
        <v>0</v>
      </c>
      <c r="V25" s="27">
        <v>0</v>
      </c>
      <c r="W25" s="27">
        <v>0.40226072431559601</v>
      </c>
      <c r="X25" s="27">
        <v>3.9017414717916901</v>
      </c>
      <c r="Y25" s="27">
        <v>48.262428758154897</v>
      </c>
      <c r="Z25" s="27">
        <v>134.97462807776699</v>
      </c>
      <c r="AA25" s="27">
        <v>0</v>
      </c>
      <c r="AB25" s="27">
        <v>55167.149923082899</v>
      </c>
      <c r="AC25" s="27">
        <v>14338.0233946683</v>
      </c>
      <c r="AD25" s="27">
        <v>0</v>
      </c>
      <c r="AE25" s="27">
        <v>23.854392662840699</v>
      </c>
      <c r="AF25" s="27">
        <v>633.37128188858696</v>
      </c>
      <c r="AG25" s="27">
        <v>0</v>
      </c>
      <c r="AH25" s="27">
        <v>221.26376089548199</v>
      </c>
      <c r="AI25" s="27">
        <v>41.160467941379103</v>
      </c>
      <c r="AJ25" s="27">
        <v>142.025399023727</v>
      </c>
      <c r="AK25" s="27">
        <v>435.94331871875198</v>
      </c>
      <c r="AL25" s="27">
        <v>3187.30159699256</v>
      </c>
      <c r="AM25" s="27">
        <v>9.8336215891745002</v>
      </c>
      <c r="AO25" s="36"/>
      <c r="AQ25" s="24">
        <f t="shared" si="0"/>
        <v>2.5675291754323828E-3</v>
      </c>
      <c r="AR25" s="24">
        <f t="shared" si="1"/>
        <v>4.2426791014638331E-3</v>
      </c>
      <c r="AS25" s="24">
        <f t="shared" si="2"/>
        <v>2.3130791450233705E-3</v>
      </c>
      <c r="AT25" s="24">
        <f t="shared" si="3"/>
        <v>4.5667258837575348E-3</v>
      </c>
      <c r="AU25" s="24">
        <f t="shared" si="4"/>
        <v>5.055334349150991E-3</v>
      </c>
      <c r="AV25" s="24" t="str">
        <f t="shared" si="5"/>
        <v/>
      </c>
      <c r="AW25" s="24"/>
      <c r="AX25" s="24"/>
    </row>
    <row r="26" spans="1:50" x14ac:dyDescent="0.3">
      <c r="A26" s="27" t="s">
        <v>25</v>
      </c>
      <c r="B26" s="27">
        <v>86731.537110000005</v>
      </c>
      <c r="C26" s="27">
        <v>5469.6835042000002</v>
      </c>
      <c r="D26" s="27">
        <v>54.529966698000003</v>
      </c>
      <c r="E26" s="27">
        <v>15.035554742</v>
      </c>
      <c r="F26" s="27">
        <v>113.54575998999999</v>
      </c>
      <c r="G26" s="38"/>
      <c r="H26" s="27"/>
      <c r="I26" s="29" t="s">
        <v>25</v>
      </c>
      <c r="J26" s="27">
        <v>46.862403558453899</v>
      </c>
      <c r="K26" s="27">
        <v>54.583042040096402</v>
      </c>
      <c r="L26" s="27">
        <v>54.583042040096402</v>
      </c>
      <c r="M26" s="27">
        <v>360.49800174112602</v>
      </c>
      <c r="N26" s="27">
        <v>15.0512052684967</v>
      </c>
      <c r="O26" s="27">
        <v>59107.534423700999</v>
      </c>
      <c r="P26" s="27">
        <v>0</v>
      </c>
      <c r="Q26" s="27">
        <v>0</v>
      </c>
      <c r="R26" s="27">
        <v>10572.5815099131</v>
      </c>
      <c r="S26" s="27">
        <v>0</v>
      </c>
      <c r="T26" s="27">
        <v>2945.5674521732599</v>
      </c>
      <c r="U26" s="27">
        <v>0</v>
      </c>
      <c r="V26" s="27">
        <v>0</v>
      </c>
      <c r="W26" s="27">
        <v>1.63267121672914</v>
      </c>
      <c r="X26" s="27">
        <v>7.3450507425882403</v>
      </c>
      <c r="Y26" s="27">
        <v>22.019206631032201</v>
      </c>
      <c r="Z26" s="27">
        <v>113.64050614072301</v>
      </c>
      <c r="AA26" s="27">
        <v>0</v>
      </c>
      <c r="AB26" s="27">
        <v>86806.348717720204</v>
      </c>
      <c r="AC26" s="27">
        <v>15643.2677797991</v>
      </c>
      <c r="AD26" s="27">
        <v>0</v>
      </c>
      <c r="AE26" s="27">
        <v>21.311905372592999</v>
      </c>
      <c r="AF26" s="27">
        <v>830.25794535541104</v>
      </c>
      <c r="AG26" s="27">
        <v>0</v>
      </c>
      <c r="AH26" s="27">
        <v>172.75486581926901</v>
      </c>
      <c r="AI26" s="27">
        <v>143.53927673912199</v>
      </c>
      <c r="AJ26" s="27">
        <v>482.11305198539702</v>
      </c>
      <c r="AK26" s="27">
        <v>370.441408517046</v>
      </c>
      <c r="AL26" s="27">
        <v>5474.7745279691499</v>
      </c>
      <c r="AM26" s="27">
        <v>28.468513482752801</v>
      </c>
      <c r="AO26" s="36"/>
      <c r="AQ26" s="24">
        <f t="shared" si="0"/>
        <v>8.6256522382760503E-4</v>
      </c>
      <c r="AR26" s="24">
        <f t="shared" si="1"/>
        <v>9.3077117994859774E-4</v>
      </c>
      <c r="AS26" s="24">
        <f t="shared" si="2"/>
        <v>9.7332430790473266E-4</v>
      </c>
      <c r="AT26" s="24">
        <f t="shared" si="3"/>
        <v>1.040901168280919E-3</v>
      </c>
      <c r="AU26" s="24">
        <f t="shared" si="4"/>
        <v>8.3443142862715391E-4</v>
      </c>
      <c r="AV26" s="24" t="str">
        <f t="shared" si="5"/>
        <v/>
      </c>
      <c r="AW26" s="24"/>
      <c r="AX26" s="24"/>
    </row>
    <row r="27" spans="1:50" x14ac:dyDescent="0.3">
      <c r="A27" s="27" t="s">
        <v>26</v>
      </c>
      <c r="B27" s="27">
        <v>20055.533552000001</v>
      </c>
      <c r="C27" s="27">
        <v>618.19437817999994</v>
      </c>
      <c r="D27" s="27">
        <v>1.5458585315</v>
      </c>
      <c r="E27" s="27">
        <v>0.362754199</v>
      </c>
      <c r="F27" s="27">
        <v>7.8300874998000003</v>
      </c>
      <c r="G27" s="38"/>
      <c r="H27" s="27"/>
      <c r="I27" s="29" t="s">
        <v>26</v>
      </c>
      <c r="J27" s="27">
        <v>2.7537282730466801</v>
      </c>
      <c r="K27" s="27">
        <v>1.55952081754155</v>
      </c>
      <c r="L27" s="27">
        <v>1.55952081754155</v>
      </c>
      <c r="M27" s="27">
        <v>19.161616801155699</v>
      </c>
      <c r="N27" s="27">
        <v>0.36601022324749999</v>
      </c>
      <c r="O27" s="27">
        <v>6417.7784507368397</v>
      </c>
      <c r="P27" s="27">
        <v>0</v>
      </c>
      <c r="Q27" s="27">
        <v>0</v>
      </c>
      <c r="R27" s="27">
        <v>1200.47713977331</v>
      </c>
      <c r="S27" s="27">
        <v>0</v>
      </c>
      <c r="T27" s="27">
        <v>471.504244031881</v>
      </c>
      <c r="U27" s="27">
        <v>0</v>
      </c>
      <c r="V27" s="27">
        <v>0</v>
      </c>
      <c r="W27" s="27">
        <v>0.64460754824087996</v>
      </c>
      <c r="X27" s="27">
        <v>0.56901192157696401</v>
      </c>
      <c r="Y27" s="27">
        <v>1.7503531546592499</v>
      </c>
      <c r="Z27" s="27">
        <v>7.8734019374258004</v>
      </c>
      <c r="AA27" s="27">
        <v>0</v>
      </c>
      <c r="AB27" s="27">
        <v>20081.641905857101</v>
      </c>
      <c r="AC27" s="27">
        <v>9809.6027956018897</v>
      </c>
      <c r="AD27" s="27">
        <v>0</v>
      </c>
      <c r="AE27" s="27">
        <v>4.7102994643317997</v>
      </c>
      <c r="AF27" s="27">
        <v>64.087199055152993</v>
      </c>
      <c r="AG27" s="27">
        <v>0</v>
      </c>
      <c r="AH27" s="27">
        <v>8.6678659463928707</v>
      </c>
      <c r="AI27" s="27">
        <v>5.5923096728141397</v>
      </c>
      <c r="AJ27" s="27">
        <v>17.717375378109001</v>
      </c>
      <c r="AK27" s="27">
        <v>17.664462814080899</v>
      </c>
      <c r="AL27" s="27">
        <v>621.29671504709597</v>
      </c>
      <c r="AM27" s="27">
        <v>2.3748742062037702</v>
      </c>
      <c r="AO27" s="36"/>
      <c r="AQ27" s="24">
        <f t="shared" si="0"/>
        <v>1.3018030056097185E-3</v>
      </c>
      <c r="AR27" s="24">
        <f t="shared" si="1"/>
        <v>5.0183841467945529E-3</v>
      </c>
      <c r="AS27" s="24">
        <f t="shared" si="2"/>
        <v>8.8379924573648259E-3</v>
      </c>
      <c r="AT27" s="24">
        <f t="shared" si="3"/>
        <v>8.9758416483553625E-3</v>
      </c>
      <c r="AU27" s="24">
        <f t="shared" si="4"/>
        <v>5.5317948397008944E-3</v>
      </c>
      <c r="AV27" s="24" t="str">
        <f t="shared" si="5"/>
        <v/>
      </c>
      <c r="AW27" s="24"/>
      <c r="AX27" s="24"/>
    </row>
    <row r="28" spans="1:50" x14ac:dyDescent="0.3">
      <c r="A28" s="27" t="s">
        <v>27</v>
      </c>
      <c r="B28" s="27">
        <v>137336.77893999999</v>
      </c>
      <c r="C28" s="27">
        <v>7751.0626828000004</v>
      </c>
      <c r="D28" s="27">
        <v>45.417043374999999</v>
      </c>
      <c r="E28" s="27">
        <v>11.113121015000001</v>
      </c>
      <c r="F28" s="27">
        <v>34.513612793</v>
      </c>
      <c r="G28" s="38"/>
      <c r="H28" s="27"/>
      <c r="I28" s="29" t="s">
        <v>27</v>
      </c>
      <c r="J28" s="27">
        <v>13.362673792601299</v>
      </c>
      <c r="K28" s="27">
        <v>45.585114295555101</v>
      </c>
      <c r="L28" s="27">
        <v>45.585114295555101</v>
      </c>
      <c r="M28" s="27">
        <v>291.683801167198</v>
      </c>
      <c r="N28" s="27">
        <v>11.1534159981403</v>
      </c>
      <c r="O28" s="27">
        <v>61940.361720468303</v>
      </c>
      <c r="P28" s="27">
        <v>0</v>
      </c>
      <c r="Q28" s="27">
        <v>0</v>
      </c>
      <c r="R28" s="27">
        <v>15413.4012868588</v>
      </c>
      <c r="S28" s="27">
        <v>0</v>
      </c>
      <c r="T28" s="27">
        <v>5409.2798321053297</v>
      </c>
      <c r="U28" s="27">
        <v>0</v>
      </c>
      <c r="V28" s="27">
        <v>0</v>
      </c>
      <c r="W28" s="27">
        <v>5.9169256953444203</v>
      </c>
      <c r="X28" s="27">
        <v>7.2349102496550204</v>
      </c>
      <c r="Y28" s="27">
        <v>19.900158769315599</v>
      </c>
      <c r="Z28" s="27">
        <v>34.632107123547897</v>
      </c>
      <c r="AA28" s="27">
        <v>0</v>
      </c>
      <c r="AB28" s="27">
        <v>137609.25070394599</v>
      </c>
      <c r="AC28" s="27">
        <v>39320.418322997597</v>
      </c>
      <c r="AD28" s="27">
        <v>0</v>
      </c>
      <c r="AE28" s="27">
        <v>46.087783321471299</v>
      </c>
      <c r="AF28" s="27">
        <v>943.21997218219497</v>
      </c>
      <c r="AG28" s="27">
        <v>0</v>
      </c>
      <c r="AH28" s="27">
        <v>105.636054665592</v>
      </c>
      <c r="AI28" s="27">
        <v>138.24093121943</v>
      </c>
      <c r="AJ28" s="27">
        <v>449.353161340128</v>
      </c>
      <c r="AK28" s="27">
        <v>309.87219960551602</v>
      </c>
      <c r="AL28" s="27">
        <v>7778.8552308845401</v>
      </c>
      <c r="AM28" s="27">
        <v>35.3880315398197</v>
      </c>
      <c r="AO28" s="36"/>
      <c r="AQ28" s="24">
        <f t="shared" si="0"/>
        <v>1.9839679221327717E-3</v>
      </c>
      <c r="AR28" s="24">
        <f t="shared" si="1"/>
        <v>3.5856435719727529E-3</v>
      </c>
      <c r="AS28" s="24">
        <f t="shared" si="2"/>
        <v>3.7006134275930844E-3</v>
      </c>
      <c r="AT28" s="24">
        <f t="shared" si="3"/>
        <v>3.6258925900213659E-3</v>
      </c>
      <c r="AU28" s="24">
        <f t="shared" si="4"/>
        <v>3.4332636011936007E-3</v>
      </c>
      <c r="AV28" s="24" t="str">
        <f t="shared" si="5"/>
        <v/>
      </c>
      <c r="AW28" s="24"/>
      <c r="AX28" s="24"/>
    </row>
    <row r="29" spans="1:50" x14ac:dyDescent="0.3">
      <c r="A29" s="27" t="s">
        <v>28</v>
      </c>
      <c r="B29" s="27">
        <v>16659.169381</v>
      </c>
      <c r="C29" s="27">
        <v>1219.8481353</v>
      </c>
      <c r="D29" s="27">
        <v>0.63446223639999999</v>
      </c>
      <c r="E29" s="27">
        <v>0.12694857349999999</v>
      </c>
      <c r="F29" s="27">
        <v>15.319387314</v>
      </c>
      <c r="G29" s="38"/>
      <c r="H29" s="27"/>
      <c r="I29" s="29" t="s">
        <v>28</v>
      </c>
      <c r="J29" s="27">
        <v>5.2428560487904301</v>
      </c>
      <c r="K29" s="27">
        <v>0.63773648815536699</v>
      </c>
      <c r="L29" s="27">
        <v>0.63773648815536699</v>
      </c>
      <c r="M29" s="27">
        <v>32.096566866112198</v>
      </c>
      <c r="N29" s="27">
        <v>0.12738941130178599</v>
      </c>
      <c r="O29" s="27">
        <v>12788.566684445799</v>
      </c>
      <c r="P29" s="27">
        <v>0</v>
      </c>
      <c r="Q29" s="27">
        <v>0</v>
      </c>
      <c r="R29" s="27">
        <v>2361.27730286005</v>
      </c>
      <c r="S29" s="27">
        <v>0</v>
      </c>
      <c r="T29" s="27">
        <v>982.54377000112095</v>
      </c>
      <c r="U29" s="27">
        <v>0</v>
      </c>
      <c r="V29" s="27">
        <v>0</v>
      </c>
      <c r="W29" s="27">
        <v>1.4809004750343999</v>
      </c>
      <c r="X29" s="27">
        <v>1.01352210960308</v>
      </c>
      <c r="Y29" s="27">
        <v>3.5323077062224302</v>
      </c>
      <c r="Z29" s="27">
        <v>15.3990957588216</v>
      </c>
      <c r="AA29" s="27">
        <v>0</v>
      </c>
      <c r="AB29" s="27">
        <v>16734.327973984298</v>
      </c>
      <c r="AC29" s="27">
        <v>912.19816280361397</v>
      </c>
      <c r="AD29" s="27">
        <v>0</v>
      </c>
      <c r="AE29" s="27">
        <v>10.505609685819801</v>
      </c>
      <c r="AF29" s="27">
        <v>113.517382167764</v>
      </c>
      <c r="AG29" s="27">
        <v>0</v>
      </c>
      <c r="AH29" s="27">
        <v>14.056649354986099</v>
      </c>
      <c r="AI29" s="27">
        <v>5.2563878377584201</v>
      </c>
      <c r="AJ29" s="27">
        <v>15.209286957806</v>
      </c>
      <c r="AK29" s="27">
        <v>25.885759785779499</v>
      </c>
      <c r="AL29" s="27">
        <v>1224.0868303708701</v>
      </c>
      <c r="AM29" s="27">
        <v>4.1827385571404596</v>
      </c>
      <c r="AO29" s="36"/>
      <c r="AQ29" s="24">
        <f t="shared" si="0"/>
        <v>4.5115450395754996E-3</v>
      </c>
      <c r="AR29" s="24">
        <f t="shared" si="1"/>
        <v>3.4747727591743836E-3</v>
      </c>
      <c r="AS29" s="24">
        <f t="shared" si="2"/>
        <v>5.1606724049415732E-3</v>
      </c>
      <c r="AT29" s="24">
        <f t="shared" si="3"/>
        <v>3.472569952005E-3</v>
      </c>
      <c r="AU29" s="24">
        <f t="shared" si="4"/>
        <v>5.2031091836653668E-3</v>
      </c>
      <c r="AV29" s="24" t="str">
        <f t="shared" si="5"/>
        <v/>
      </c>
      <c r="AW29" s="24"/>
      <c r="AX29" s="24"/>
    </row>
    <row r="30" spans="1:50" x14ac:dyDescent="0.3">
      <c r="A30" s="27" t="s">
        <v>29</v>
      </c>
      <c r="B30" s="27">
        <v>690.44696667999995</v>
      </c>
      <c r="C30" s="27">
        <v>22.308244028000001</v>
      </c>
      <c r="D30" s="27">
        <v>0.19060330489999999</v>
      </c>
      <c r="E30" s="27">
        <v>2.42970336E-2</v>
      </c>
      <c r="F30" s="27">
        <v>4.3926137287999998</v>
      </c>
      <c r="G30" s="38"/>
      <c r="H30" s="27"/>
      <c r="I30" s="29" t="s">
        <v>29</v>
      </c>
      <c r="J30" s="27">
        <v>1.5429608929554799</v>
      </c>
      <c r="K30" s="27">
        <v>0.191110145865549</v>
      </c>
      <c r="L30" s="27">
        <v>0.191110145865549</v>
      </c>
      <c r="M30" s="27">
        <v>1.1903616225896501</v>
      </c>
      <c r="N30" s="27">
        <v>2.4352106052484002E-2</v>
      </c>
      <c r="O30" s="27">
        <v>1308.4409427196599</v>
      </c>
      <c r="P30" s="27">
        <v>0</v>
      </c>
      <c r="Q30" s="27">
        <v>0</v>
      </c>
      <c r="R30" s="27">
        <v>21.3290292267395</v>
      </c>
      <c r="S30" s="27">
        <v>0</v>
      </c>
      <c r="T30" s="27">
        <v>10.035070530317601</v>
      </c>
      <c r="U30" s="27">
        <v>0</v>
      </c>
      <c r="V30" s="27">
        <v>0</v>
      </c>
      <c r="W30" s="27">
        <v>6.7937334795074803E-3</v>
      </c>
      <c r="X30" s="27">
        <v>9.2485676411916004E-2</v>
      </c>
      <c r="Y30" s="27">
        <v>9.9765553402007198E-2</v>
      </c>
      <c r="Z30" s="27">
        <v>4.4041635065797999</v>
      </c>
      <c r="AA30" s="27">
        <v>0</v>
      </c>
      <c r="AB30" s="27">
        <v>691.206211426555</v>
      </c>
      <c r="AC30" s="27">
        <v>222.25672010445399</v>
      </c>
      <c r="AD30" s="27">
        <v>0</v>
      </c>
      <c r="AE30" s="27">
        <v>8.5362207262079895E-2</v>
      </c>
      <c r="AF30" s="27">
        <v>2.5161689563683201</v>
      </c>
      <c r="AG30" s="27">
        <v>0</v>
      </c>
      <c r="AH30" s="27">
        <v>2.6045689129427698</v>
      </c>
      <c r="AI30" s="27">
        <v>9.9347312840187801E-2</v>
      </c>
      <c r="AJ30" s="27">
        <v>0.648768372253685</v>
      </c>
      <c r="AK30" s="27">
        <v>1.30936854102944</v>
      </c>
      <c r="AL30" s="27">
        <v>22.359919789238099</v>
      </c>
      <c r="AM30" s="27">
        <v>9.3531564413746895E-2</v>
      </c>
      <c r="AO30" s="36"/>
      <c r="AQ30" s="24">
        <f t="shared" si="0"/>
        <v>1.0996423812329392E-3</v>
      </c>
      <c r="AR30" s="24">
        <f t="shared" si="1"/>
        <v>2.3164423507846437E-3</v>
      </c>
      <c r="AS30" s="24">
        <f t="shared" si="2"/>
        <v>2.6591404897985602E-3</v>
      </c>
      <c r="AT30" s="24">
        <f t="shared" si="3"/>
        <v>2.2666327663966937E-3</v>
      </c>
      <c r="AU30" s="24">
        <f t="shared" si="4"/>
        <v>2.6293634024941656E-3</v>
      </c>
      <c r="AV30" s="24" t="str">
        <f t="shared" si="5"/>
        <v/>
      </c>
      <c r="AW30" s="24"/>
      <c r="AX30" s="24"/>
    </row>
    <row r="31" spans="1:50" x14ac:dyDescent="0.3">
      <c r="A31" s="27" t="s">
        <v>30</v>
      </c>
      <c r="B31" s="27">
        <v>1788.8019988999999</v>
      </c>
      <c r="C31" s="27">
        <v>49.109098250000002</v>
      </c>
      <c r="D31" s="27">
        <v>0.30870557030000001</v>
      </c>
      <c r="E31" s="27">
        <v>0.14850134919999999</v>
      </c>
      <c r="F31" s="27">
        <v>5.9689418874999998</v>
      </c>
      <c r="G31" s="38"/>
      <c r="H31" s="27"/>
      <c r="I31" s="29" t="s">
        <v>30</v>
      </c>
      <c r="J31" s="27">
        <v>2.3321807119561599</v>
      </c>
      <c r="K31" s="27">
        <v>0.309069224426683</v>
      </c>
      <c r="L31" s="27">
        <v>0.309069224426683</v>
      </c>
      <c r="M31" s="27">
        <v>6.8501123038287597</v>
      </c>
      <c r="N31" s="27">
        <v>0.148726107070796</v>
      </c>
      <c r="O31" s="27">
        <v>1605.11796940925</v>
      </c>
      <c r="P31" s="27">
        <v>0</v>
      </c>
      <c r="Q31" s="27">
        <v>0</v>
      </c>
      <c r="R31" s="27">
        <v>74.240840528599605</v>
      </c>
      <c r="S31" s="27">
        <v>0</v>
      </c>
      <c r="T31" s="27">
        <v>14.8325762997342</v>
      </c>
      <c r="U31" s="27">
        <v>0</v>
      </c>
      <c r="V31" s="27">
        <v>0</v>
      </c>
      <c r="W31" s="27">
        <v>6.1198674133024203E-3</v>
      </c>
      <c r="X31" s="27">
        <v>0.131698265035158</v>
      </c>
      <c r="Y31" s="27">
        <v>0.55796052399150697</v>
      </c>
      <c r="Z31" s="27">
        <v>5.9759023261606998</v>
      </c>
      <c r="AA31" s="27">
        <v>0</v>
      </c>
      <c r="AB31" s="27">
        <v>1791.17228814795</v>
      </c>
      <c r="AC31" s="27">
        <v>584.63974488924498</v>
      </c>
      <c r="AD31" s="27">
        <v>0</v>
      </c>
      <c r="AE31" s="27">
        <v>0.28399269917746001</v>
      </c>
      <c r="AF31" s="27">
        <v>8.1904039315857702</v>
      </c>
      <c r="AG31" s="27">
        <v>0</v>
      </c>
      <c r="AH31" s="27">
        <v>4.8524125999507497</v>
      </c>
      <c r="AI31" s="27">
        <v>0.43047419395070802</v>
      </c>
      <c r="AJ31" s="27">
        <v>1.8303025683421701</v>
      </c>
      <c r="AK31" s="27">
        <v>5.4244815967021003</v>
      </c>
      <c r="AL31" s="27">
        <v>49.174841842843499</v>
      </c>
      <c r="AM31" s="27">
        <v>0.17199798071497099</v>
      </c>
      <c r="AO31" s="36"/>
      <c r="AQ31" s="24">
        <f t="shared" si="0"/>
        <v>1.3250707732927504E-3</v>
      </c>
      <c r="AR31" s="24">
        <f t="shared" si="1"/>
        <v>1.3387253113224574E-3</v>
      </c>
      <c r="AS31" s="24">
        <f t="shared" si="2"/>
        <v>1.177996646868372E-3</v>
      </c>
      <c r="AT31" s="24">
        <f t="shared" si="3"/>
        <v>1.5135072644579767E-3</v>
      </c>
      <c r="AU31" s="24">
        <f t="shared" si="4"/>
        <v>1.1661093024337246E-3</v>
      </c>
      <c r="AV31" s="24" t="str">
        <f t="shared" si="5"/>
        <v/>
      </c>
      <c r="AW31" s="24"/>
      <c r="AX31" s="24"/>
    </row>
    <row r="32" spans="1:50" x14ac:dyDescent="0.3">
      <c r="A32" s="27" t="s">
        <v>31</v>
      </c>
      <c r="B32" s="27">
        <v>16400.074945</v>
      </c>
      <c r="C32" s="27">
        <v>961.51329591000001</v>
      </c>
      <c r="D32" s="27">
        <v>8.3638398972000001</v>
      </c>
      <c r="E32" s="27">
        <v>4.4704571700000001E-2</v>
      </c>
      <c r="F32" s="27">
        <v>209.59908533999999</v>
      </c>
      <c r="G32" s="38"/>
      <c r="H32" s="27"/>
      <c r="I32" s="29" t="s">
        <v>31</v>
      </c>
      <c r="J32" s="27">
        <v>71.674768401968507</v>
      </c>
      <c r="K32" s="27">
        <v>8.4136911082236292</v>
      </c>
      <c r="L32" s="27">
        <v>8.4136911082236292</v>
      </c>
      <c r="M32" s="27">
        <v>10.2080506316242</v>
      </c>
      <c r="N32" s="27">
        <v>4.48938016585241E-2</v>
      </c>
      <c r="O32" s="27">
        <v>64712.377464691701</v>
      </c>
      <c r="P32" s="27">
        <v>0</v>
      </c>
      <c r="Q32" s="27">
        <v>0</v>
      </c>
      <c r="R32" s="27">
        <v>743.02696827676004</v>
      </c>
      <c r="S32" s="27">
        <v>0</v>
      </c>
      <c r="T32" s="27">
        <v>531.84737708694001</v>
      </c>
      <c r="U32" s="27">
        <v>0</v>
      </c>
      <c r="V32" s="27">
        <v>0</v>
      </c>
      <c r="W32" s="27">
        <v>0.46443568408637698</v>
      </c>
      <c r="X32" s="27">
        <v>4.4004852026873804</v>
      </c>
      <c r="Y32" s="27">
        <v>1.11738105186086</v>
      </c>
      <c r="Z32" s="27">
        <v>210.850372396306</v>
      </c>
      <c r="AA32" s="27">
        <v>0</v>
      </c>
      <c r="AB32" s="27">
        <v>16461.057795072498</v>
      </c>
      <c r="AC32" s="27">
        <v>2948.8495255295902</v>
      </c>
      <c r="AD32" s="27">
        <v>0</v>
      </c>
      <c r="AE32" s="27">
        <v>3.2993812970507599</v>
      </c>
      <c r="AF32" s="27">
        <v>81.621907061412998</v>
      </c>
      <c r="AG32" s="27">
        <v>0</v>
      </c>
      <c r="AH32" s="27">
        <v>112.625586531685</v>
      </c>
      <c r="AI32" s="27">
        <v>1.68454443339299</v>
      </c>
      <c r="AJ32" s="27">
        <v>20.8884595592063</v>
      </c>
      <c r="AK32" s="27">
        <v>29.628102127872399</v>
      </c>
      <c r="AL32" s="27">
        <v>966.71982047763095</v>
      </c>
      <c r="AM32" s="27">
        <v>4.2386930354565404</v>
      </c>
      <c r="AO32" s="36"/>
      <c r="AQ32" s="24">
        <f t="shared" si="0"/>
        <v>3.7184494752013444E-3</v>
      </c>
      <c r="AR32" s="24">
        <f t="shared" si="1"/>
        <v>5.41492727118594E-3</v>
      </c>
      <c r="AS32" s="24">
        <f t="shared" si="2"/>
        <v>5.9603258355433149E-3</v>
      </c>
      <c r="AT32" s="24">
        <f t="shared" si="3"/>
        <v>4.232899484955796E-3</v>
      </c>
      <c r="AU32" s="24">
        <f t="shared" si="4"/>
        <v>5.9699070455209455E-3</v>
      </c>
      <c r="AV32" s="24" t="str">
        <f t="shared" si="5"/>
        <v/>
      </c>
      <c r="AW32" s="24"/>
      <c r="AX32" s="24"/>
    </row>
    <row r="33" spans="1:50" x14ac:dyDescent="0.3">
      <c r="A33" s="27" t="s">
        <v>32</v>
      </c>
      <c r="B33" s="27">
        <v>21491.681718</v>
      </c>
      <c r="C33" s="27">
        <v>1275.6829849000001</v>
      </c>
      <c r="D33" s="27">
        <v>13.839811067999999</v>
      </c>
      <c r="E33" s="27">
        <v>0.6014335354</v>
      </c>
      <c r="F33" s="27">
        <v>333.24994794999998</v>
      </c>
      <c r="G33" s="38"/>
      <c r="H33" s="27"/>
      <c r="I33" s="29" t="s">
        <v>32</v>
      </c>
      <c r="J33" s="27">
        <v>114.523535132737</v>
      </c>
      <c r="K33" s="27">
        <v>13.8678648996137</v>
      </c>
      <c r="L33" s="27">
        <v>13.8678648996137</v>
      </c>
      <c r="M33" s="27">
        <v>29.847149155868902</v>
      </c>
      <c r="N33" s="27">
        <v>0.60259408138774195</v>
      </c>
      <c r="O33" s="27">
        <v>99427.101121975895</v>
      </c>
      <c r="P33" s="27">
        <v>0</v>
      </c>
      <c r="Q33" s="27">
        <v>0</v>
      </c>
      <c r="R33" s="27">
        <v>703.60669211998595</v>
      </c>
      <c r="S33" s="27">
        <v>0</v>
      </c>
      <c r="T33" s="27">
        <v>568.541471862702</v>
      </c>
      <c r="U33" s="27">
        <v>0</v>
      </c>
      <c r="V33" s="27">
        <v>0</v>
      </c>
      <c r="W33" s="27">
        <v>0.27697997350310899</v>
      </c>
      <c r="X33" s="27">
        <v>6.8106453343640103</v>
      </c>
      <c r="Y33" s="27">
        <v>2.5335953416253298</v>
      </c>
      <c r="Z33" s="27">
        <v>333.926263113593</v>
      </c>
      <c r="AA33" s="27">
        <v>0</v>
      </c>
      <c r="AB33" s="27">
        <v>21524.256920539599</v>
      </c>
      <c r="AC33" s="27">
        <v>3746.43453573337</v>
      </c>
      <c r="AD33" s="27">
        <v>0</v>
      </c>
      <c r="AE33" s="27">
        <v>2.80580304481941</v>
      </c>
      <c r="AF33" s="27">
        <v>120.112003033416</v>
      </c>
      <c r="AG33" s="27">
        <v>0</v>
      </c>
      <c r="AH33" s="27">
        <v>182.61445634622299</v>
      </c>
      <c r="AI33" s="27">
        <v>3.2388517267216099</v>
      </c>
      <c r="AJ33" s="27">
        <v>35.8881166042868</v>
      </c>
      <c r="AK33" s="27">
        <v>56.612518374059</v>
      </c>
      <c r="AL33" s="27">
        <v>1278.1437427757201</v>
      </c>
      <c r="AM33" s="27">
        <v>5.8574329143402597</v>
      </c>
      <c r="AO33" s="36"/>
      <c r="AQ33" s="24">
        <f t="shared" si="0"/>
        <v>1.5157121237430544E-3</v>
      </c>
      <c r="AR33" s="24">
        <f t="shared" si="1"/>
        <v>1.9289728755870245E-3</v>
      </c>
      <c r="AS33" s="24">
        <f t="shared" si="2"/>
        <v>2.027038626167787E-3</v>
      </c>
      <c r="AT33" s="24">
        <f t="shared" si="3"/>
        <v>1.9296329842500442E-3</v>
      </c>
      <c r="AU33" s="24">
        <f t="shared" si="4"/>
        <v>2.0294531709709068E-3</v>
      </c>
      <c r="AV33" s="24" t="str">
        <f t="shared" si="5"/>
        <v/>
      </c>
      <c r="AW33" s="24"/>
      <c r="AX33" s="24"/>
    </row>
    <row r="34" spans="1:50" x14ac:dyDescent="0.3">
      <c r="A34" s="27" t="s">
        <v>33</v>
      </c>
      <c r="B34" s="27">
        <v>171518.04430000001</v>
      </c>
      <c r="C34" s="27">
        <v>13024.501007999999</v>
      </c>
      <c r="D34" s="27">
        <v>164.8260674</v>
      </c>
      <c r="E34" s="27">
        <v>47.975425811999997</v>
      </c>
      <c r="F34" s="27">
        <v>174.63720205999999</v>
      </c>
      <c r="G34" s="38"/>
      <c r="H34" s="27"/>
      <c r="I34" s="29" t="s">
        <v>33</v>
      </c>
      <c r="J34" s="27">
        <v>87.545516905317996</v>
      </c>
      <c r="K34" s="27">
        <v>165.06959747300101</v>
      </c>
      <c r="L34" s="27">
        <v>165.06959747300101</v>
      </c>
      <c r="M34" s="27">
        <v>1078.29148173779</v>
      </c>
      <c r="N34" s="27">
        <v>48.053970690576101</v>
      </c>
      <c r="O34" s="27">
        <v>103786.300751666</v>
      </c>
      <c r="P34" s="27">
        <v>0</v>
      </c>
      <c r="Q34" s="27">
        <v>0</v>
      </c>
      <c r="R34" s="27">
        <v>26005.498305379599</v>
      </c>
      <c r="S34" s="27">
        <v>0</v>
      </c>
      <c r="T34" s="27">
        <v>5937.1876700360999</v>
      </c>
      <c r="U34" s="27">
        <v>0</v>
      </c>
      <c r="V34" s="27">
        <v>0</v>
      </c>
      <c r="W34" s="27">
        <v>0.27645961220737397</v>
      </c>
      <c r="X34" s="27">
        <v>17.256728717251399</v>
      </c>
      <c r="Y34" s="27">
        <v>61.653526653851202</v>
      </c>
      <c r="Z34" s="27">
        <v>174.987412167554</v>
      </c>
      <c r="AA34" s="27">
        <v>0</v>
      </c>
      <c r="AB34" s="27">
        <v>171780.29330015299</v>
      </c>
      <c r="AC34" s="27">
        <v>7442.9816970956099</v>
      </c>
      <c r="AD34" s="27">
        <v>0</v>
      </c>
      <c r="AE34" s="27">
        <v>34.336138868741699</v>
      </c>
      <c r="AF34" s="27">
        <v>2258.7146748390201</v>
      </c>
      <c r="AG34" s="27">
        <v>0</v>
      </c>
      <c r="AH34" s="27">
        <v>440.58312373220201</v>
      </c>
      <c r="AI34" s="27">
        <v>437.77716560044399</v>
      </c>
      <c r="AJ34" s="27">
        <v>1467.6766278298201</v>
      </c>
      <c r="AK34" s="27">
        <v>1101.8032534486499</v>
      </c>
      <c r="AL34" s="27">
        <v>13045.321162210499</v>
      </c>
      <c r="AM34" s="27">
        <v>74.557067643458694</v>
      </c>
      <c r="AO34" s="36"/>
      <c r="AQ34" s="24">
        <f t="shared" si="0"/>
        <v>1.5289878171318469E-3</v>
      </c>
      <c r="AR34" s="24">
        <f t="shared" si="1"/>
        <v>1.598537571436443E-3</v>
      </c>
      <c r="AS34" s="24">
        <f t="shared" si="2"/>
        <v>1.4774973209183734E-3</v>
      </c>
      <c r="AT34" s="24">
        <f t="shared" si="3"/>
        <v>1.6371898163842268E-3</v>
      </c>
      <c r="AU34" s="24">
        <f t="shared" si="4"/>
        <v>2.0053579845701144E-3</v>
      </c>
      <c r="AV34" s="24" t="str">
        <f t="shared" si="5"/>
        <v/>
      </c>
      <c r="AW34" s="24"/>
      <c r="AX34" s="24"/>
    </row>
    <row r="35" spans="1:50" x14ac:dyDescent="0.3">
      <c r="A35" s="27" t="s">
        <v>34</v>
      </c>
      <c r="B35" s="27">
        <v>48156.080985000001</v>
      </c>
      <c r="C35" s="27">
        <v>421.34134921999998</v>
      </c>
      <c r="D35" s="27">
        <v>1.3465781555</v>
      </c>
      <c r="E35" s="27">
        <v>0.29747828040000002</v>
      </c>
      <c r="F35" s="27">
        <v>5.1059811157999997</v>
      </c>
      <c r="G35" s="38"/>
      <c r="H35" s="27"/>
      <c r="I35" s="29" t="s">
        <v>34</v>
      </c>
      <c r="J35" s="27">
        <v>1.75349247389906</v>
      </c>
      <c r="K35" s="27">
        <v>1.35295706952991</v>
      </c>
      <c r="L35" s="27">
        <v>1.35295706952991</v>
      </c>
      <c r="M35" s="27">
        <v>12.666380309543101</v>
      </c>
      <c r="N35" s="27">
        <v>0.29885402304417302</v>
      </c>
      <c r="O35" s="27">
        <v>4344.2376546608302</v>
      </c>
      <c r="P35" s="27">
        <v>0</v>
      </c>
      <c r="Q35" s="27">
        <v>0</v>
      </c>
      <c r="R35" s="27">
        <v>815.98527670543297</v>
      </c>
      <c r="S35" s="27">
        <v>0</v>
      </c>
      <c r="T35" s="27">
        <v>317.146776834577</v>
      </c>
      <c r="U35" s="27">
        <v>0</v>
      </c>
      <c r="V35" s="27">
        <v>0</v>
      </c>
      <c r="W35" s="27">
        <v>0.41799560753771597</v>
      </c>
      <c r="X35" s="27">
        <v>0.397207842638793</v>
      </c>
      <c r="Y35" s="27">
        <v>1.09514136876277</v>
      </c>
      <c r="Z35" s="27">
        <v>5.1215462268147398</v>
      </c>
      <c r="AA35" s="27">
        <v>0</v>
      </c>
      <c r="AB35" s="27">
        <v>48037.678111766603</v>
      </c>
      <c r="AC35" s="27">
        <v>41796.715670619102</v>
      </c>
      <c r="AD35" s="27">
        <v>0</v>
      </c>
      <c r="AE35" s="27">
        <v>3.0491233632324701</v>
      </c>
      <c r="AF35" s="27">
        <v>44.502802269538499</v>
      </c>
      <c r="AG35" s="27">
        <v>0</v>
      </c>
      <c r="AH35" s="27">
        <v>5.8656117263778897</v>
      </c>
      <c r="AI35" s="27">
        <v>4.49794203710311</v>
      </c>
      <c r="AJ35" s="27">
        <v>14.4024978195483</v>
      </c>
      <c r="AK35" s="27">
        <v>12.381317424544701</v>
      </c>
      <c r="AL35" s="27">
        <v>422.24030906595601</v>
      </c>
      <c r="AM35" s="27">
        <v>1.68109268566569</v>
      </c>
      <c r="AO35" s="36"/>
      <c r="AQ35" s="24">
        <f t="shared" ref="AQ35:AQ58" si="6">IF(B35=0,"",(AB35-B35)/B35)</f>
        <v>-2.4587314999797894E-3</v>
      </c>
      <c r="AR35" s="24">
        <f t="shared" ref="AR35:AR58" si="7">IF(C35=0,"",(AL35-C35)/C35)</f>
        <v>2.1335666381194496E-3</v>
      </c>
      <c r="AS35" s="24">
        <f t="shared" ref="AS35:AS51" si="8">IF(D35=0,"",(L35-D35)/D35)</f>
        <v>4.7371287020034954E-3</v>
      </c>
      <c r="AT35" s="24">
        <f t="shared" ref="AT35:AT51" si="9">IF(E35=0,"",(N35-E35)/E35)</f>
        <v>4.6246826569090443E-3</v>
      </c>
      <c r="AU35" s="24">
        <f t="shared" ref="AU35:AU54" si="10">IF(F35=0,"",(Z35-F35)/F35)</f>
        <v>3.0484074777666686E-3</v>
      </c>
      <c r="AV35" s="24" t="str">
        <f t="shared" ref="AV35:AV57" si="11">IF(G35=0,"",(P35-G35)/G35)</f>
        <v/>
      </c>
      <c r="AW35" s="24"/>
      <c r="AX35" s="24"/>
    </row>
    <row r="36" spans="1:50" x14ac:dyDescent="0.3">
      <c r="A36" s="27" t="s">
        <v>35</v>
      </c>
      <c r="B36" s="27">
        <v>57084.922823000001</v>
      </c>
      <c r="C36" s="27">
        <v>3595.1900120999999</v>
      </c>
      <c r="D36" s="27">
        <v>37.054447244999999</v>
      </c>
      <c r="E36" s="27">
        <v>10.197667266</v>
      </c>
      <c r="F36" s="27">
        <v>216.71535247</v>
      </c>
      <c r="G36" s="38"/>
      <c r="H36" s="27"/>
      <c r="I36" s="29" t="s">
        <v>35</v>
      </c>
      <c r="J36" s="27">
        <v>82.3494154676835</v>
      </c>
      <c r="K36" s="27">
        <v>37.1565520107632</v>
      </c>
      <c r="L36" s="27">
        <v>37.1565520107632</v>
      </c>
      <c r="M36" s="27">
        <v>281.64548948111201</v>
      </c>
      <c r="N36" s="27">
        <v>10.2260021663914</v>
      </c>
      <c r="O36" s="27">
        <v>74149.083589222704</v>
      </c>
      <c r="P36" s="27">
        <v>0</v>
      </c>
      <c r="Q36" s="27">
        <v>0</v>
      </c>
      <c r="R36" s="27">
        <v>6256.9323659491301</v>
      </c>
      <c r="S36" s="27">
        <v>0</v>
      </c>
      <c r="T36" s="27">
        <v>1676.4534674629101</v>
      </c>
      <c r="U36" s="27">
        <v>0</v>
      </c>
      <c r="V36" s="27">
        <v>0</v>
      </c>
      <c r="W36" s="27">
        <v>0.63671581786246101</v>
      </c>
      <c r="X36" s="27">
        <v>7.1208917853789</v>
      </c>
      <c r="Y36" s="27">
        <v>18.682587037466799</v>
      </c>
      <c r="Z36" s="27">
        <v>217.24605958528201</v>
      </c>
      <c r="AA36" s="27">
        <v>0</v>
      </c>
      <c r="AB36" s="27">
        <v>57235.357065196098</v>
      </c>
      <c r="AC36" s="27">
        <v>9771.5958063462203</v>
      </c>
      <c r="AD36" s="27">
        <v>0</v>
      </c>
      <c r="AE36" s="27">
        <v>13.0552947810862</v>
      </c>
      <c r="AF36" s="27">
        <v>556.83719725019898</v>
      </c>
      <c r="AG36" s="27">
        <v>0</v>
      </c>
      <c r="AH36" s="27">
        <v>197.626122663285</v>
      </c>
      <c r="AI36" s="27">
        <v>83.532259950300002</v>
      </c>
      <c r="AJ36" s="27">
        <v>292.36549492270598</v>
      </c>
      <c r="AK36" s="27">
        <v>277.94877988243098</v>
      </c>
      <c r="AL36" s="27">
        <v>3605.2382482073599</v>
      </c>
      <c r="AM36" s="27">
        <v>18.107070219503701</v>
      </c>
      <c r="AO36" s="36"/>
      <c r="AQ36" s="24">
        <f t="shared" si="6"/>
        <v>2.6352710095192788E-3</v>
      </c>
      <c r="AR36" s="24">
        <f t="shared" si="7"/>
        <v>2.7949109987348659E-3</v>
      </c>
      <c r="AS36" s="24">
        <f t="shared" si="8"/>
        <v>2.7555333665644876E-3</v>
      </c>
      <c r="AT36" s="24">
        <f t="shared" si="9"/>
        <v>2.7785668675296962E-3</v>
      </c>
      <c r="AU36" s="24">
        <f t="shared" si="10"/>
        <v>2.4488671856114988E-3</v>
      </c>
      <c r="AV36" s="24" t="str">
        <f t="shared" si="11"/>
        <v/>
      </c>
      <c r="AW36" s="24"/>
      <c r="AX36" s="24"/>
    </row>
    <row r="37" spans="1:50" x14ac:dyDescent="0.3">
      <c r="A37" s="27" t="s">
        <v>36</v>
      </c>
      <c r="B37" s="27">
        <v>105009.74993999999</v>
      </c>
      <c r="C37" s="27">
        <v>5469.2456300000003</v>
      </c>
      <c r="D37" s="27">
        <v>43.391885961</v>
      </c>
      <c r="E37" s="27">
        <v>12.618439194</v>
      </c>
      <c r="F37" s="27">
        <v>64.833285993999993</v>
      </c>
      <c r="G37" s="38"/>
      <c r="H37" s="27"/>
      <c r="I37" s="29" t="s">
        <v>36</v>
      </c>
      <c r="J37" s="27">
        <v>29.381932102805301</v>
      </c>
      <c r="K37" s="27">
        <v>43.436195148399001</v>
      </c>
      <c r="L37" s="27">
        <v>43.436195148399001</v>
      </c>
      <c r="M37" s="27">
        <v>334.791578801583</v>
      </c>
      <c r="N37" s="27">
        <v>12.6372353325253</v>
      </c>
      <c r="O37" s="27">
        <v>46962.290908219802</v>
      </c>
      <c r="P37" s="27">
        <v>0</v>
      </c>
      <c r="Q37" s="27">
        <v>0</v>
      </c>
      <c r="R37" s="27">
        <v>10825.138412845399</v>
      </c>
      <c r="S37" s="27">
        <v>0</v>
      </c>
      <c r="T37" s="27">
        <v>3234.2609583796998</v>
      </c>
      <c r="U37" s="27">
        <v>0</v>
      </c>
      <c r="V37" s="27">
        <v>0</v>
      </c>
      <c r="W37" s="27">
        <v>2.6475655191860499</v>
      </c>
      <c r="X37" s="27">
        <v>6.0796377930229202</v>
      </c>
      <c r="Y37" s="27">
        <v>22.111569049525698</v>
      </c>
      <c r="Z37" s="27">
        <v>65.009475448766196</v>
      </c>
      <c r="AA37" s="27">
        <v>0</v>
      </c>
      <c r="AB37" s="27">
        <v>105090.38024812999</v>
      </c>
      <c r="AC37" s="27">
        <v>33527.016216308897</v>
      </c>
      <c r="AD37" s="27">
        <v>0</v>
      </c>
      <c r="AE37" s="27">
        <v>27.1615532230581</v>
      </c>
      <c r="AF37" s="27">
        <v>779.45904175376597</v>
      </c>
      <c r="AG37" s="27">
        <v>0</v>
      </c>
      <c r="AH37" s="27">
        <v>134.67415492394599</v>
      </c>
      <c r="AI37" s="27">
        <v>122.153258155811</v>
      </c>
      <c r="AJ37" s="27">
        <v>404.78297542737602</v>
      </c>
      <c r="AK37" s="27">
        <v>329.12089690691897</v>
      </c>
      <c r="AL37" s="27">
        <v>5479.0318250411901</v>
      </c>
      <c r="AM37" s="27">
        <v>26.424471066398699</v>
      </c>
      <c r="AO37" s="36"/>
      <c r="AQ37" s="24">
        <f t="shared" si="6"/>
        <v>7.6783639782086429E-4</v>
      </c>
      <c r="AR37" s="24">
        <f t="shared" si="7"/>
        <v>1.7893135001124066E-3</v>
      </c>
      <c r="AS37" s="24">
        <f t="shared" si="8"/>
        <v>1.021139930143295E-3</v>
      </c>
      <c r="AT37" s="24">
        <f t="shared" si="9"/>
        <v>1.4895771367854412E-3</v>
      </c>
      <c r="AU37" s="24">
        <f t="shared" si="10"/>
        <v>2.7175771220744214E-3</v>
      </c>
      <c r="AV37" s="24" t="str">
        <f t="shared" si="11"/>
        <v/>
      </c>
      <c r="AW37" s="24"/>
      <c r="AX37" s="24"/>
    </row>
    <row r="38" spans="1:50" x14ac:dyDescent="0.3">
      <c r="A38" s="27" t="s">
        <v>37</v>
      </c>
      <c r="B38" s="27">
        <v>15632.146132</v>
      </c>
      <c r="C38" s="27">
        <v>749.39573858000006</v>
      </c>
      <c r="D38" s="27">
        <v>2.4275912697000002</v>
      </c>
      <c r="E38" s="27">
        <v>0.51378022540000001</v>
      </c>
      <c r="F38" s="27">
        <v>63.588409929000001</v>
      </c>
      <c r="G38" s="38"/>
      <c r="H38" s="27"/>
      <c r="I38" s="29" t="s">
        <v>37</v>
      </c>
      <c r="J38" s="27">
        <v>22.954298158637901</v>
      </c>
      <c r="K38" s="27">
        <v>2.45264906331218</v>
      </c>
      <c r="L38" s="27">
        <v>2.45264906331218</v>
      </c>
      <c r="M38" s="27">
        <v>37.332133436531699</v>
      </c>
      <c r="N38" s="27">
        <v>0.51823202719389605</v>
      </c>
      <c r="O38" s="27">
        <v>21522.604883008298</v>
      </c>
      <c r="P38" s="27">
        <v>0</v>
      </c>
      <c r="Q38" s="27">
        <v>0</v>
      </c>
      <c r="R38" s="27">
        <v>1184.1568138446801</v>
      </c>
      <c r="S38" s="27">
        <v>0</v>
      </c>
      <c r="T38" s="27">
        <v>479.35068642091898</v>
      </c>
      <c r="U38" s="27">
        <v>0</v>
      </c>
      <c r="V38" s="27">
        <v>0</v>
      </c>
      <c r="W38" s="27">
        <v>0.62318033525965499</v>
      </c>
      <c r="X38" s="27">
        <v>1.5774917063358</v>
      </c>
      <c r="Y38" s="27">
        <v>3.47803346961182</v>
      </c>
      <c r="Z38" s="27">
        <v>64.237281514205506</v>
      </c>
      <c r="AA38" s="27">
        <v>0</v>
      </c>
      <c r="AB38" s="27">
        <v>15735.2871172583</v>
      </c>
      <c r="AC38" s="27">
        <v>4051.2158819636602</v>
      </c>
      <c r="AD38" s="27">
        <v>0</v>
      </c>
      <c r="AE38" s="27">
        <v>5.2892485537426204</v>
      </c>
      <c r="AF38" s="27">
        <v>80.3894201778038</v>
      </c>
      <c r="AG38" s="27">
        <v>0</v>
      </c>
      <c r="AH38" s="27">
        <v>42.039916416024703</v>
      </c>
      <c r="AI38" s="27">
        <v>2.73222225248794</v>
      </c>
      <c r="AJ38" s="27">
        <v>12.4170617625911</v>
      </c>
      <c r="AK38" s="27">
        <v>32.750539773931401</v>
      </c>
      <c r="AL38" s="27">
        <v>755.54348764584904</v>
      </c>
      <c r="AM38" s="27">
        <v>2.6802736154498601</v>
      </c>
      <c r="AO38" s="36"/>
      <c r="AQ38" s="24">
        <f t="shared" si="6"/>
        <v>6.5980054425901231E-3</v>
      </c>
      <c r="AR38" s="24">
        <f t="shared" si="7"/>
        <v>8.2036082530948292E-3</v>
      </c>
      <c r="AS38" s="24">
        <f t="shared" si="8"/>
        <v>1.0322080955282262E-2</v>
      </c>
      <c r="AT38" s="24">
        <f t="shared" si="9"/>
        <v>8.6647978528759419E-3</v>
      </c>
      <c r="AU38" s="24">
        <f t="shared" si="10"/>
        <v>1.0204242973365845E-2</v>
      </c>
      <c r="AV38" s="24" t="str">
        <f t="shared" si="11"/>
        <v/>
      </c>
      <c r="AW38" s="24"/>
      <c r="AX38" s="24"/>
    </row>
    <row r="39" spans="1:50" x14ac:dyDescent="0.3">
      <c r="A39" s="27" t="s">
        <v>130</v>
      </c>
      <c r="B39" s="27">
        <v>39551.945064</v>
      </c>
      <c r="C39" s="27">
        <v>2546.226529</v>
      </c>
      <c r="D39" s="27">
        <v>24.321253571</v>
      </c>
      <c r="E39" s="27">
        <v>5.4194571308999997</v>
      </c>
      <c r="F39" s="27">
        <v>321.98573327000003</v>
      </c>
      <c r="G39" s="38"/>
      <c r="H39" s="27"/>
      <c r="I39" s="29" t="s">
        <v>130</v>
      </c>
      <c r="J39" s="27">
        <v>115.93442878599799</v>
      </c>
      <c r="K39" s="27">
        <v>24.355275976467102</v>
      </c>
      <c r="L39" s="27">
        <v>24.355275976467102</v>
      </c>
      <c r="M39" s="27">
        <v>182.26012061643499</v>
      </c>
      <c r="N39" s="27">
        <v>5.4274607450882</v>
      </c>
      <c r="O39" s="27">
        <v>98430.803872054705</v>
      </c>
      <c r="P39" s="27">
        <v>0</v>
      </c>
      <c r="Q39" s="27">
        <v>0</v>
      </c>
      <c r="R39" s="27">
        <v>3482.57253039017</v>
      </c>
      <c r="S39" s="27">
        <v>0</v>
      </c>
      <c r="T39" s="27">
        <v>1122.7924593253499</v>
      </c>
      <c r="U39" s="27">
        <v>0</v>
      </c>
      <c r="V39" s="27">
        <v>0</v>
      </c>
      <c r="W39" s="27">
        <v>0.521806218558718</v>
      </c>
      <c r="X39" s="27">
        <v>7.6948834842978897</v>
      </c>
      <c r="Y39" s="27">
        <v>13.3707402743629</v>
      </c>
      <c r="Z39" s="27">
        <v>322.44250675867602</v>
      </c>
      <c r="AA39" s="27">
        <v>0</v>
      </c>
      <c r="AB39" s="27">
        <v>39615.720841776398</v>
      </c>
      <c r="AC39" s="27">
        <v>5062.6210668500798</v>
      </c>
      <c r="AD39" s="27">
        <v>0</v>
      </c>
      <c r="AE39" s="27">
        <v>9.4256064842901992</v>
      </c>
      <c r="AF39" s="27">
        <v>351.29580956413002</v>
      </c>
      <c r="AG39" s="27">
        <v>0</v>
      </c>
      <c r="AH39" s="27">
        <v>219.55522766307499</v>
      </c>
      <c r="AI39" s="27">
        <v>36.8165273190547</v>
      </c>
      <c r="AJ39" s="27">
        <v>145.419367851441</v>
      </c>
      <c r="AK39" s="27">
        <v>183.43269787420701</v>
      </c>
      <c r="AL39" s="27">
        <v>2550.0045205983301</v>
      </c>
      <c r="AM39" s="27">
        <v>11.7401627571336</v>
      </c>
      <c r="AO39" s="36"/>
      <c r="AQ39" s="24">
        <f t="shared" si="6"/>
        <v>1.6124561680392955E-3</v>
      </c>
      <c r="AR39" s="24">
        <f t="shared" si="7"/>
        <v>1.483760991137689E-3</v>
      </c>
      <c r="AS39" s="24">
        <f t="shared" si="8"/>
        <v>1.3988754883781681E-3</v>
      </c>
      <c r="AT39" s="24">
        <f t="shared" si="9"/>
        <v>1.4768295042996557E-3</v>
      </c>
      <c r="AU39" s="24">
        <f t="shared" si="10"/>
        <v>1.4186140610552033E-3</v>
      </c>
      <c r="AV39" s="24" t="str">
        <f t="shared" si="11"/>
        <v/>
      </c>
      <c r="AW39" s="24"/>
      <c r="AX39" s="24"/>
    </row>
    <row r="40" spans="1:50" x14ac:dyDescent="0.3">
      <c r="A40" s="27" t="s">
        <v>39</v>
      </c>
      <c r="B40" s="27">
        <v>179.31675866</v>
      </c>
      <c r="C40" s="27">
        <v>5.9281295371000002</v>
      </c>
      <c r="D40" s="27">
        <v>3.84956074E-2</v>
      </c>
      <c r="E40" s="27">
        <v>1.0421395700000001E-2</v>
      </c>
      <c r="F40" s="27">
        <v>0.58726748490000003</v>
      </c>
      <c r="G40" s="38"/>
      <c r="H40" s="27"/>
      <c r="I40" s="29" t="s">
        <v>39</v>
      </c>
      <c r="J40" s="27">
        <v>0.216011883425519</v>
      </c>
      <c r="K40" s="27">
        <v>3.8608228134590798E-2</v>
      </c>
      <c r="L40" s="27">
        <v>3.8608228134590798E-2</v>
      </c>
      <c r="M40" s="27">
        <v>0.43729550394632799</v>
      </c>
      <c r="N40" s="27">
        <v>1.04473544247124E-2</v>
      </c>
      <c r="O40" s="27">
        <v>184.06105597514201</v>
      </c>
      <c r="P40" s="27">
        <v>0</v>
      </c>
      <c r="Q40" s="27">
        <v>0</v>
      </c>
      <c r="R40" s="27">
        <v>9.0483413852834804</v>
      </c>
      <c r="S40" s="27">
        <v>0</v>
      </c>
      <c r="T40" s="27">
        <v>2.9927399226431999</v>
      </c>
      <c r="U40" s="27">
        <v>0</v>
      </c>
      <c r="V40" s="27">
        <v>0</v>
      </c>
      <c r="W40" s="27">
        <v>2.6655675042698002E-3</v>
      </c>
      <c r="X40" s="27">
        <v>1.44558652991605E-2</v>
      </c>
      <c r="Y40" s="27">
        <v>3.5110077554571503E-2</v>
      </c>
      <c r="Z40" s="27">
        <v>0.58916521492374796</v>
      </c>
      <c r="AA40" s="27">
        <v>0</v>
      </c>
      <c r="AB40" s="27">
        <v>179.663324493901</v>
      </c>
      <c r="AC40" s="27">
        <v>48.294863548590399</v>
      </c>
      <c r="AD40" s="27">
        <v>0</v>
      </c>
      <c r="AE40" s="27">
        <v>3.2046136891538103E-2</v>
      </c>
      <c r="AF40" s="27">
        <v>0.78025998882256598</v>
      </c>
      <c r="AG40" s="27">
        <v>0</v>
      </c>
      <c r="AH40" s="27">
        <v>0.42185026088262001</v>
      </c>
      <c r="AI40" s="27">
        <v>6.0654268967094901E-2</v>
      </c>
      <c r="AJ40" s="27">
        <v>0.23892845170383101</v>
      </c>
      <c r="AK40" s="27">
        <v>0.39552903286959101</v>
      </c>
      <c r="AL40" s="27">
        <v>5.94065539112749</v>
      </c>
      <c r="AM40" s="27">
        <v>2.4043719864166601E-2</v>
      </c>
      <c r="AO40" s="36"/>
      <c r="AQ40" s="24">
        <f t="shared" si="6"/>
        <v>1.9327018650728285E-3</v>
      </c>
      <c r="AR40" s="24">
        <f t="shared" si="7"/>
        <v>2.1129521460520068E-3</v>
      </c>
      <c r="AS40" s="24">
        <f t="shared" si="8"/>
        <v>2.9255476714675423E-3</v>
      </c>
      <c r="AT40" s="24">
        <f t="shared" si="9"/>
        <v>2.4909067326173021E-3</v>
      </c>
      <c r="AU40" s="24">
        <f t="shared" si="10"/>
        <v>3.231457679069496E-3</v>
      </c>
      <c r="AV40" s="24" t="str">
        <f t="shared" si="11"/>
        <v/>
      </c>
      <c r="AW40" s="24"/>
      <c r="AX40" s="24"/>
    </row>
    <row r="41" spans="1:50" x14ac:dyDescent="0.3">
      <c r="A41" s="27" t="s">
        <v>40</v>
      </c>
      <c r="B41" s="27">
        <v>20620.588148999999</v>
      </c>
      <c r="C41" s="27">
        <v>1335.0400878</v>
      </c>
      <c r="D41" s="27">
        <v>6.7622518693</v>
      </c>
      <c r="E41" s="27">
        <v>5.4383501799999996</v>
      </c>
      <c r="F41" s="27">
        <v>66.053991163000006</v>
      </c>
      <c r="G41" s="38"/>
      <c r="H41" s="27"/>
      <c r="I41" s="29" t="s">
        <v>40</v>
      </c>
      <c r="J41" s="27">
        <v>32.768386103337598</v>
      </c>
      <c r="K41" s="27">
        <v>6.7746215575506303</v>
      </c>
      <c r="L41" s="27">
        <v>6.7746215575506303</v>
      </c>
      <c r="M41" s="27">
        <v>237.02437409001399</v>
      </c>
      <c r="N41" s="27">
        <v>5.4521889118075801</v>
      </c>
      <c r="O41" s="27">
        <v>14547.612619846701</v>
      </c>
      <c r="P41" s="27">
        <v>0</v>
      </c>
      <c r="Q41" s="27">
        <v>0</v>
      </c>
      <c r="R41" s="27">
        <v>2631.4531050017499</v>
      </c>
      <c r="S41" s="27">
        <v>0</v>
      </c>
      <c r="T41" s="27">
        <v>365.334959417606</v>
      </c>
      <c r="U41" s="27">
        <v>0</v>
      </c>
      <c r="V41" s="27">
        <v>0</v>
      </c>
      <c r="W41" s="27">
        <v>0.13249210617964299</v>
      </c>
      <c r="X41" s="27">
        <v>1.8723654883576699</v>
      </c>
      <c r="Y41" s="27">
        <v>18.9654114703633</v>
      </c>
      <c r="Z41" s="27">
        <v>66.221824249666497</v>
      </c>
      <c r="AA41" s="27">
        <v>0</v>
      </c>
      <c r="AB41" s="27">
        <v>20657.041164834001</v>
      </c>
      <c r="AC41" s="27">
        <v>3058.21655824046</v>
      </c>
      <c r="AD41" s="27">
        <v>0</v>
      </c>
      <c r="AE41" s="27">
        <v>9.2577191349465604</v>
      </c>
      <c r="AF41" s="27">
        <v>261.18682002868701</v>
      </c>
      <c r="AG41" s="27">
        <v>0</v>
      </c>
      <c r="AH41" s="27">
        <v>95.082590047838494</v>
      </c>
      <c r="AI41" s="27">
        <v>18.915162999268599</v>
      </c>
      <c r="AJ41" s="27">
        <v>66.0356550612902</v>
      </c>
      <c r="AK41" s="27">
        <v>176.71411921982801</v>
      </c>
      <c r="AL41" s="27">
        <v>1338.3283034772401</v>
      </c>
      <c r="AM41" s="27">
        <v>4.4422630092137201</v>
      </c>
      <c r="AO41" s="36"/>
      <c r="AQ41" s="24">
        <f t="shared" si="6"/>
        <v>1.7677970953398796E-3</v>
      </c>
      <c r="AR41" s="24">
        <f t="shared" si="7"/>
        <v>2.4630089442921909E-3</v>
      </c>
      <c r="AS41" s="24">
        <f t="shared" si="8"/>
        <v>1.8292261941303286E-3</v>
      </c>
      <c r="AT41" s="24">
        <f t="shared" si="9"/>
        <v>2.5446562559494012E-3</v>
      </c>
      <c r="AU41" s="24">
        <f t="shared" si="10"/>
        <v>2.5408470209216079E-3</v>
      </c>
      <c r="AV41" s="24" t="str">
        <f t="shared" si="11"/>
        <v/>
      </c>
      <c r="AW41" s="24"/>
      <c r="AX41" s="24"/>
    </row>
    <row r="42" spans="1:50" x14ac:dyDescent="0.3">
      <c r="A42" s="27" t="s">
        <v>41</v>
      </c>
      <c r="B42" s="27">
        <v>76314.609658999994</v>
      </c>
      <c r="C42" s="27">
        <v>2362.7944367999999</v>
      </c>
      <c r="D42" s="27">
        <v>15.371200688</v>
      </c>
      <c r="E42" s="27">
        <v>3.4508621384999998</v>
      </c>
      <c r="F42" s="27">
        <v>38.509006001000003</v>
      </c>
      <c r="G42" s="38"/>
      <c r="H42" s="27"/>
      <c r="I42" s="29" t="s">
        <v>41</v>
      </c>
      <c r="J42" s="27">
        <v>13.6178504501446</v>
      </c>
      <c r="K42" s="27">
        <v>15.4710725365327</v>
      </c>
      <c r="L42" s="27">
        <v>15.4710725365327</v>
      </c>
      <c r="M42" s="27">
        <v>86.544560742555305</v>
      </c>
      <c r="N42" s="27">
        <v>3.4729509340351599</v>
      </c>
      <c r="O42" s="27">
        <v>26709.674334531799</v>
      </c>
      <c r="P42" s="27">
        <v>0</v>
      </c>
      <c r="Q42" s="27">
        <v>0</v>
      </c>
      <c r="R42" s="27">
        <v>4543.77443719246</v>
      </c>
      <c r="S42" s="27">
        <v>0</v>
      </c>
      <c r="T42" s="27">
        <v>1610.58830168647</v>
      </c>
      <c r="U42" s="27">
        <v>0</v>
      </c>
      <c r="V42" s="27">
        <v>0</v>
      </c>
      <c r="W42" s="27">
        <v>1.6747099252487401</v>
      </c>
      <c r="X42" s="27">
        <v>2.7400034964308402</v>
      </c>
      <c r="Y42" s="27">
        <v>5.7140656630153703</v>
      </c>
      <c r="Z42" s="27">
        <v>38.76552311076</v>
      </c>
      <c r="AA42" s="27">
        <v>0</v>
      </c>
      <c r="AB42" s="27">
        <v>76402.895088708407</v>
      </c>
      <c r="AC42" s="27">
        <v>44589.511103579003</v>
      </c>
      <c r="AD42" s="27">
        <v>0</v>
      </c>
      <c r="AE42" s="27">
        <v>13.1309335933745</v>
      </c>
      <c r="AF42" s="27">
        <v>288.21934240104503</v>
      </c>
      <c r="AG42" s="27">
        <v>0</v>
      </c>
      <c r="AH42" s="27">
        <v>46.837542553963303</v>
      </c>
      <c r="AI42" s="27">
        <v>42.8475010283628</v>
      </c>
      <c r="AJ42" s="27">
        <v>141.83988918308299</v>
      </c>
      <c r="AK42" s="27">
        <v>96.576025078800896</v>
      </c>
      <c r="AL42" s="27">
        <v>2374.1918380594898</v>
      </c>
      <c r="AM42" s="27">
        <v>11.030597706835399</v>
      </c>
      <c r="AO42" s="36"/>
      <c r="AQ42" s="24">
        <f t="shared" si="6"/>
        <v>1.1568614463587251E-3</v>
      </c>
      <c r="AR42" s="24">
        <f t="shared" si="7"/>
        <v>4.8236956554399846E-3</v>
      </c>
      <c r="AS42" s="24">
        <f t="shared" si="8"/>
        <v>6.4973355406561309E-3</v>
      </c>
      <c r="AT42" s="24">
        <f t="shared" si="9"/>
        <v>6.4009498637234759E-3</v>
      </c>
      <c r="AU42" s="24">
        <f t="shared" si="10"/>
        <v>6.6612238641874048E-3</v>
      </c>
      <c r="AV42" s="24" t="str">
        <f t="shared" si="11"/>
        <v/>
      </c>
      <c r="AW42" s="24"/>
      <c r="AX42" s="24"/>
    </row>
    <row r="43" spans="1:50" x14ac:dyDescent="0.3">
      <c r="A43" s="27" t="s">
        <v>42</v>
      </c>
      <c r="B43" s="27">
        <v>27302.167428000001</v>
      </c>
      <c r="C43" s="27">
        <v>1092.0282663999999</v>
      </c>
      <c r="D43" s="27">
        <v>4.1099268977000003</v>
      </c>
      <c r="E43" s="27">
        <v>2.6490970222999999</v>
      </c>
      <c r="F43" s="27">
        <v>53.439231737999997</v>
      </c>
      <c r="G43" s="38"/>
      <c r="H43" s="27"/>
      <c r="I43" s="29" t="s">
        <v>42</v>
      </c>
      <c r="J43" s="27">
        <v>23.120992430876399</v>
      </c>
      <c r="K43" s="27">
        <v>4.1186380973166496</v>
      </c>
      <c r="L43" s="27">
        <v>4.1186380973166496</v>
      </c>
      <c r="M43" s="27">
        <v>124.24699922370399</v>
      </c>
      <c r="N43" s="27">
        <v>2.6547249267257298</v>
      </c>
      <c r="O43" s="27">
        <v>16128.408989105499</v>
      </c>
      <c r="P43" s="27">
        <v>0</v>
      </c>
      <c r="Q43" s="27">
        <v>0</v>
      </c>
      <c r="R43" s="27">
        <v>2043.24528440935</v>
      </c>
      <c r="S43" s="27">
        <v>0</v>
      </c>
      <c r="T43" s="27">
        <v>518.62134413783201</v>
      </c>
      <c r="U43" s="27">
        <v>0</v>
      </c>
      <c r="V43" s="27">
        <v>0</v>
      </c>
      <c r="W43" s="27">
        <v>0.55419656768368497</v>
      </c>
      <c r="X43" s="27">
        <v>1.56378271728419</v>
      </c>
      <c r="Y43" s="27">
        <v>10.261832163294301</v>
      </c>
      <c r="Z43" s="27">
        <v>53.542049862434901</v>
      </c>
      <c r="AA43" s="27">
        <v>0</v>
      </c>
      <c r="AB43" s="27">
        <v>27382.1766524589</v>
      </c>
      <c r="AC43" s="27">
        <v>10803.150418708299</v>
      </c>
      <c r="AD43" s="27">
        <v>0</v>
      </c>
      <c r="AE43" s="27">
        <v>7.9186444077946003</v>
      </c>
      <c r="AF43" s="27">
        <v>166.482857983483</v>
      </c>
      <c r="AG43" s="27">
        <v>0</v>
      </c>
      <c r="AH43" s="27">
        <v>58.999701450747501</v>
      </c>
      <c r="AI43" s="27">
        <v>10.796596409406099</v>
      </c>
      <c r="AJ43" s="27">
        <v>37.950202499531201</v>
      </c>
      <c r="AK43" s="27">
        <v>95.004163901043896</v>
      </c>
      <c r="AL43" s="27">
        <v>1093.99020829048</v>
      </c>
      <c r="AM43" s="27">
        <v>3.7501297993726501</v>
      </c>
      <c r="AO43" s="36"/>
      <c r="AQ43" s="24">
        <f t="shared" si="6"/>
        <v>2.9305081609325026E-3</v>
      </c>
      <c r="AR43" s="24">
        <f t="shared" si="7"/>
        <v>1.7966035778065716E-3</v>
      </c>
      <c r="AS43" s="24">
        <f t="shared" si="8"/>
        <v>2.1195509880052397E-3</v>
      </c>
      <c r="AT43" s="24">
        <f t="shared" si="9"/>
        <v>2.1244614215162462E-3</v>
      </c>
      <c r="AU43" s="24">
        <f t="shared" si="10"/>
        <v>1.9240195094682004E-3</v>
      </c>
      <c r="AV43" s="24" t="str">
        <f t="shared" si="11"/>
        <v/>
      </c>
      <c r="AW43" s="24"/>
      <c r="AX43" s="24"/>
    </row>
    <row r="44" spans="1:50" x14ac:dyDescent="0.3">
      <c r="A44" s="27" t="s">
        <v>43</v>
      </c>
      <c r="B44" s="27">
        <v>303714.43917000003</v>
      </c>
      <c r="C44" s="27">
        <v>14929.459251</v>
      </c>
      <c r="D44" s="27">
        <v>40.111641083999999</v>
      </c>
      <c r="E44" s="27">
        <v>17.003823956000002</v>
      </c>
      <c r="F44" s="27">
        <v>612.29646677999995</v>
      </c>
      <c r="G44" s="38"/>
      <c r="H44" s="27"/>
      <c r="I44" s="29" t="s">
        <v>43</v>
      </c>
      <c r="J44" s="27">
        <v>237.98663171640001</v>
      </c>
      <c r="K44" s="27">
        <v>40.348610939688101</v>
      </c>
      <c r="L44" s="27">
        <v>40.348610939688101</v>
      </c>
      <c r="M44" s="27">
        <v>936.99542107346304</v>
      </c>
      <c r="N44" s="27">
        <v>17.1069202303423</v>
      </c>
      <c r="O44" s="27">
        <v>238601.357516997</v>
      </c>
      <c r="P44" s="27">
        <v>0</v>
      </c>
      <c r="Q44" s="27">
        <v>0</v>
      </c>
      <c r="R44" s="27">
        <v>27543.115111821899</v>
      </c>
      <c r="S44" s="27">
        <v>0</v>
      </c>
      <c r="T44" s="27">
        <v>9687.4130343512406</v>
      </c>
      <c r="U44" s="27">
        <v>0</v>
      </c>
      <c r="V44" s="27">
        <v>0</v>
      </c>
      <c r="W44" s="27">
        <v>12.7328031686103</v>
      </c>
      <c r="X44" s="27">
        <v>20.025389176781701</v>
      </c>
      <c r="Y44" s="27">
        <v>82.330794611425006</v>
      </c>
      <c r="Z44" s="27">
        <v>616.30107554972005</v>
      </c>
      <c r="AA44" s="27">
        <v>0</v>
      </c>
      <c r="AB44" s="27">
        <v>305529.42551846599</v>
      </c>
      <c r="AC44" s="27">
        <v>100684.09962365701</v>
      </c>
      <c r="AD44" s="27">
        <v>0</v>
      </c>
      <c r="AE44" s="27">
        <v>113.647931968154</v>
      </c>
      <c r="AF44" s="27">
        <v>1783.0473530679001</v>
      </c>
      <c r="AG44" s="27">
        <v>0</v>
      </c>
      <c r="AH44" s="27">
        <v>545.785540951494</v>
      </c>
      <c r="AI44" s="27">
        <v>107.202782304598</v>
      </c>
      <c r="AJ44" s="27">
        <v>369.949528659799</v>
      </c>
      <c r="AK44" s="27">
        <v>754.91336683418604</v>
      </c>
      <c r="AL44" s="27">
        <v>15055.839807701799</v>
      </c>
      <c r="AM44" s="27">
        <v>53.318438682438298</v>
      </c>
      <c r="AO44" s="36"/>
      <c r="AQ44" s="24">
        <f t="shared" si="6"/>
        <v>5.9759633207627783E-3</v>
      </c>
      <c r="AR44" s="24">
        <f t="shared" si="7"/>
        <v>8.4651797882990126E-3</v>
      </c>
      <c r="AS44" s="24">
        <f t="shared" si="8"/>
        <v>5.9077576804162733E-3</v>
      </c>
      <c r="AT44" s="24">
        <f t="shared" si="9"/>
        <v>6.0631228957131258E-3</v>
      </c>
      <c r="AU44" s="24">
        <f t="shared" si="10"/>
        <v>6.5403101062789177E-3</v>
      </c>
      <c r="AV44" s="24" t="str">
        <f t="shared" si="11"/>
        <v/>
      </c>
      <c r="AW44" s="24"/>
      <c r="AX44" s="24"/>
    </row>
    <row r="45" spans="1:50" x14ac:dyDescent="0.3">
      <c r="A45" s="27" t="s">
        <v>44</v>
      </c>
      <c r="B45" s="27">
        <v>14825.330841000001</v>
      </c>
      <c r="C45" s="27">
        <v>959.42471980000005</v>
      </c>
      <c r="D45" s="27">
        <v>10.195769294</v>
      </c>
      <c r="E45" s="27">
        <v>2.2414875115999999</v>
      </c>
      <c r="F45" s="27">
        <v>53.876084986000002</v>
      </c>
      <c r="G45" s="38"/>
      <c r="H45" s="27"/>
      <c r="I45" s="29" t="s">
        <v>44</v>
      </c>
      <c r="J45" s="27">
        <v>19.300439739048901</v>
      </c>
      <c r="K45" s="27">
        <v>10.2297208973684</v>
      </c>
      <c r="L45" s="27">
        <v>10.2297208973684</v>
      </c>
      <c r="M45" s="27">
        <v>49.522964877810402</v>
      </c>
      <c r="N45" s="27">
        <v>2.24869396087623</v>
      </c>
      <c r="O45" s="27">
        <v>20438.894422358899</v>
      </c>
      <c r="P45" s="27">
        <v>0</v>
      </c>
      <c r="Q45" s="27">
        <v>0</v>
      </c>
      <c r="R45" s="27">
        <v>1649.1904904620401</v>
      </c>
      <c r="S45" s="27">
        <v>0</v>
      </c>
      <c r="T45" s="27">
        <v>519.10540987257798</v>
      </c>
      <c r="U45" s="27">
        <v>0</v>
      </c>
      <c r="V45" s="27">
        <v>0</v>
      </c>
      <c r="W45" s="27">
        <v>0.27535800526051402</v>
      </c>
      <c r="X45" s="27">
        <v>1.8929420956557399</v>
      </c>
      <c r="Y45" s="27">
        <v>2.8447746064712001</v>
      </c>
      <c r="Z45" s="27">
        <v>54.086751545585898</v>
      </c>
      <c r="AA45" s="27">
        <v>0</v>
      </c>
      <c r="AB45" s="27">
        <v>14871.6346897931</v>
      </c>
      <c r="AC45" s="27">
        <v>923.11329299947101</v>
      </c>
      <c r="AD45" s="27">
        <v>0</v>
      </c>
      <c r="AE45" s="27">
        <v>3.2006280363745998</v>
      </c>
      <c r="AF45" s="27">
        <v>135.05556772040501</v>
      </c>
      <c r="AG45" s="27">
        <v>0</v>
      </c>
      <c r="AH45" s="27">
        <v>44.502653870979898</v>
      </c>
      <c r="AI45" s="27">
        <v>22.8976680458942</v>
      </c>
      <c r="AJ45" s="27">
        <v>79.736573354755194</v>
      </c>
      <c r="AK45" s="27">
        <v>57.653161756193001</v>
      </c>
      <c r="AL45" s="27">
        <v>962.52383394787205</v>
      </c>
      <c r="AM45" s="27">
        <v>5.0765035501654197</v>
      </c>
      <c r="AO45" s="36"/>
      <c r="AQ45" s="24">
        <f t="shared" si="6"/>
        <v>3.1232927810989513E-3</v>
      </c>
      <c r="AR45" s="24">
        <f t="shared" si="7"/>
        <v>3.2301795898254911E-3</v>
      </c>
      <c r="AS45" s="24">
        <f t="shared" si="8"/>
        <v>3.3299697540606827E-3</v>
      </c>
      <c r="AT45" s="24">
        <f t="shared" si="9"/>
        <v>3.2150298580454705E-3</v>
      </c>
      <c r="AU45" s="24">
        <f t="shared" si="10"/>
        <v>3.9102054212112576E-3</v>
      </c>
      <c r="AV45" s="24" t="str">
        <f t="shared" si="11"/>
        <v/>
      </c>
      <c r="AW45" s="24"/>
      <c r="AX45" s="24"/>
    </row>
    <row r="46" spans="1:50" x14ac:dyDescent="0.3">
      <c r="A46" s="27" t="s">
        <v>45</v>
      </c>
      <c r="B46" s="27">
        <v>3405.9607654000001</v>
      </c>
      <c r="C46" s="27">
        <v>218.41894701999999</v>
      </c>
      <c r="D46" s="27">
        <v>2.6189286969999999</v>
      </c>
      <c r="E46" s="27">
        <v>2.24832201E-2</v>
      </c>
      <c r="F46" s="27">
        <v>65.097820247000001</v>
      </c>
      <c r="G46" s="38"/>
      <c r="H46" s="27"/>
      <c r="I46" s="29" t="s">
        <v>45</v>
      </c>
      <c r="J46" s="27">
        <v>22.212430884708098</v>
      </c>
      <c r="K46" s="27">
        <v>2.6255290070706199</v>
      </c>
      <c r="L46" s="27">
        <v>2.6255290070706199</v>
      </c>
      <c r="M46" s="27">
        <v>1.5608522430154199</v>
      </c>
      <c r="N46" s="27">
        <v>2.2540906636320499E-2</v>
      </c>
      <c r="O46" s="27">
        <v>19432.5019011396</v>
      </c>
      <c r="P46" s="27">
        <v>0</v>
      </c>
      <c r="Q46" s="27">
        <v>0</v>
      </c>
      <c r="R46" s="27">
        <v>70.322871650529507</v>
      </c>
      <c r="S46" s="27">
        <v>0</v>
      </c>
      <c r="T46" s="27">
        <v>96.922398752666197</v>
      </c>
      <c r="U46" s="27">
        <v>0</v>
      </c>
      <c r="V46" s="27">
        <v>0</v>
      </c>
      <c r="W46" s="27">
        <v>3.8468815060161997E-2</v>
      </c>
      <c r="X46" s="27">
        <v>1.31401967630174</v>
      </c>
      <c r="Y46" s="27">
        <v>0.14719020573984501</v>
      </c>
      <c r="Z46" s="27">
        <v>65.261881311690502</v>
      </c>
      <c r="AA46" s="27">
        <v>0</v>
      </c>
      <c r="AB46" s="27">
        <v>3411.6215267381999</v>
      </c>
      <c r="AC46" s="27">
        <v>408.65503994819102</v>
      </c>
      <c r="AD46" s="27">
        <v>0</v>
      </c>
      <c r="AE46" s="27">
        <v>0.29814883520378899</v>
      </c>
      <c r="AF46" s="27">
        <v>18.2156652138328</v>
      </c>
      <c r="AG46" s="27">
        <v>0</v>
      </c>
      <c r="AH46" s="27">
        <v>34.615476196874397</v>
      </c>
      <c r="AI46" s="27">
        <v>0.22957484336814399</v>
      </c>
      <c r="AJ46" s="27">
        <v>5.73693151093424</v>
      </c>
      <c r="AK46" s="27">
        <v>7.9577271087524597</v>
      </c>
      <c r="AL46" s="27">
        <v>218.934788090631</v>
      </c>
      <c r="AM46" s="27">
        <v>1.0438282038542299</v>
      </c>
      <c r="AO46" s="36"/>
      <c r="AQ46" s="24">
        <f t="shared" si="6"/>
        <v>1.6620160148952815E-3</v>
      </c>
      <c r="AR46" s="24">
        <f t="shared" si="7"/>
        <v>2.3617047773047731E-3</v>
      </c>
      <c r="AS46" s="24">
        <f t="shared" si="8"/>
        <v>2.5202328258041948E-3</v>
      </c>
      <c r="AT46" s="24">
        <f t="shared" si="9"/>
        <v>2.5657595337288748E-3</v>
      </c>
      <c r="AU46" s="24">
        <f t="shared" si="10"/>
        <v>2.5202236275808478E-3</v>
      </c>
      <c r="AV46" s="24" t="str">
        <f t="shared" si="11"/>
        <v/>
      </c>
      <c r="AW46" s="24"/>
      <c r="AX46" s="24"/>
    </row>
    <row r="47" spans="1:50" x14ac:dyDescent="0.3">
      <c r="A47" s="27" t="s">
        <v>46</v>
      </c>
      <c r="B47" s="27">
        <v>25229.598199</v>
      </c>
      <c r="C47" s="27">
        <v>1393.0466268</v>
      </c>
      <c r="D47" s="27">
        <v>7.5523024661000004</v>
      </c>
      <c r="E47" s="27">
        <v>3.4984147939999999</v>
      </c>
      <c r="F47" s="27">
        <v>103.73074922000001</v>
      </c>
      <c r="G47" s="38"/>
      <c r="H47" s="27"/>
      <c r="I47" s="29" t="s">
        <v>46</v>
      </c>
      <c r="J47" s="27">
        <v>41.439461696555</v>
      </c>
      <c r="K47" s="27">
        <v>7.5617900871197801</v>
      </c>
      <c r="L47" s="27">
        <v>7.5617900871197801</v>
      </c>
      <c r="M47" s="27">
        <v>153.80562012377601</v>
      </c>
      <c r="N47" s="27">
        <v>3.5048021875018098</v>
      </c>
      <c r="O47" s="27">
        <v>30555.748164413901</v>
      </c>
      <c r="P47" s="27">
        <v>0</v>
      </c>
      <c r="Q47" s="27">
        <v>0</v>
      </c>
      <c r="R47" s="27">
        <v>2400.30786703078</v>
      </c>
      <c r="S47" s="27">
        <v>0</v>
      </c>
      <c r="T47" s="27">
        <v>609.69515426862495</v>
      </c>
      <c r="U47" s="27">
        <v>0</v>
      </c>
      <c r="V47" s="27">
        <v>0</v>
      </c>
      <c r="W47" s="27">
        <v>0.52312223282778003</v>
      </c>
      <c r="X47" s="27">
        <v>2.6847605643341201</v>
      </c>
      <c r="Y47" s="27">
        <v>12.4369068716095</v>
      </c>
      <c r="Z47" s="27">
        <v>103.910408831217</v>
      </c>
      <c r="AA47" s="27">
        <v>0</v>
      </c>
      <c r="AB47" s="27">
        <v>25299.5116518783</v>
      </c>
      <c r="AC47" s="27">
        <v>5978.0359445456497</v>
      </c>
      <c r="AD47" s="27">
        <v>0</v>
      </c>
      <c r="AE47" s="27">
        <v>8.7349734032839503</v>
      </c>
      <c r="AF47" s="27">
        <v>213.16999554856</v>
      </c>
      <c r="AG47" s="27">
        <v>0</v>
      </c>
      <c r="AH47" s="27">
        <v>93.514832819375897</v>
      </c>
      <c r="AI47" s="27">
        <v>15.3579757131072</v>
      </c>
      <c r="AJ47" s="27">
        <v>56.926745728421103</v>
      </c>
      <c r="AK47" s="27">
        <v>123.39346328596601</v>
      </c>
      <c r="AL47" s="27">
        <v>1395.4486109095701</v>
      </c>
      <c r="AM47" s="27">
        <v>5.1574533393241504</v>
      </c>
      <c r="AO47" s="36"/>
      <c r="AQ47" s="24">
        <f t="shared" si="6"/>
        <v>2.7710886367215636E-3</v>
      </c>
      <c r="AR47" s="24">
        <f t="shared" si="7"/>
        <v>1.7242668431621329E-3</v>
      </c>
      <c r="AS47" s="24">
        <f t="shared" si="8"/>
        <v>1.2562554349970334E-3</v>
      </c>
      <c r="AT47" s="24">
        <f t="shared" si="9"/>
        <v>1.8257965043952835E-3</v>
      </c>
      <c r="AU47" s="24">
        <f t="shared" si="10"/>
        <v>1.7319802716931614E-3</v>
      </c>
      <c r="AV47" s="24" t="str">
        <f t="shared" si="11"/>
        <v/>
      </c>
      <c r="AW47" s="24"/>
      <c r="AX47" s="24"/>
    </row>
    <row r="48" spans="1:50" x14ac:dyDescent="0.3">
      <c r="A48" s="27" t="s">
        <v>47</v>
      </c>
      <c r="B48" s="27">
        <v>24616.238298</v>
      </c>
      <c r="C48" s="27">
        <v>1237.392374</v>
      </c>
      <c r="D48" s="27">
        <v>9.7209618645999996</v>
      </c>
      <c r="E48" s="27">
        <v>1.5561415317</v>
      </c>
      <c r="F48" s="27">
        <v>250.58721484</v>
      </c>
      <c r="G48" s="38"/>
      <c r="H48" s="27"/>
      <c r="I48" s="29" t="s">
        <v>47</v>
      </c>
      <c r="J48" s="27">
        <v>89.409156817826897</v>
      </c>
      <c r="K48" s="27">
        <v>9.7871000673246904</v>
      </c>
      <c r="L48" s="27">
        <v>9.7871000673246904</v>
      </c>
      <c r="M48" s="27">
        <v>85.450013349136</v>
      </c>
      <c r="N48" s="27">
        <v>1.56923320412239</v>
      </c>
      <c r="O48" s="27">
        <v>73455.856613735305</v>
      </c>
      <c r="P48" s="27">
        <v>0</v>
      </c>
      <c r="Q48" s="27">
        <v>0</v>
      </c>
      <c r="R48" s="27">
        <v>1183.7623600096399</v>
      </c>
      <c r="S48" s="27">
        <v>0</v>
      </c>
      <c r="T48" s="27">
        <v>512.292982399263</v>
      </c>
      <c r="U48" s="27">
        <v>0</v>
      </c>
      <c r="V48" s="27">
        <v>0</v>
      </c>
      <c r="W48" s="27">
        <v>0.343959680903137</v>
      </c>
      <c r="X48" s="27">
        <v>5.1948571581627299</v>
      </c>
      <c r="Y48" s="27">
        <v>7.3204085683935904</v>
      </c>
      <c r="Z48" s="27">
        <v>252.33886850699</v>
      </c>
      <c r="AA48" s="27">
        <v>0</v>
      </c>
      <c r="AB48" s="27">
        <v>24700.602615993401</v>
      </c>
      <c r="AC48" s="27">
        <v>7530.7920937856998</v>
      </c>
      <c r="AD48" s="27">
        <v>0</v>
      </c>
      <c r="AE48" s="27">
        <v>5.2781324180112001</v>
      </c>
      <c r="AF48" s="27">
        <v>147.31888793361</v>
      </c>
      <c r="AG48" s="27">
        <v>0</v>
      </c>
      <c r="AH48" s="27">
        <v>152.920054064091</v>
      </c>
      <c r="AI48" s="27">
        <v>3.2084665104526899</v>
      </c>
      <c r="AJ48" s="27">
        <v>28.815378660195702</v>
      </c>
      <c r="AK48" s="27">
        <v>84.011738408802998</v>
      </c>
      <c r="AL48" s="27">
        <v>1245.99045678885</v>
      </c>
      <c r="AM48" s="27">
        <v>4.8757682950146899</v>
      </c>
      <c r="AO48" s="36"/>
      <c r="AQ48" s="24">
        <f t="shared" si="6"/>
        <v>3.4271815608908443E-3</v>
      </c>
      <c r="AR48" s="24">
        <f t="shared" si="7"/>
        <v>6.9485500068630444E-3</v>
      </c>
      <c r="AS48" s="24">
        <f t="shared" si="8"/>
        <v>6.8036685716812359E-3</v>
      </c>
      <c r="AT48" s="24">
        <f t="shared" si="9"/>
        <v>8.4129059958241818E-3</v>
      </c>
      <c r="AU48" s="24">
        <f t="shared" si="10"/>
        <v>6.9901956814054792E-3</v>
      </c>
      <c r="AV48" s="24" t="str">
        <f t="shared" si="11"/>
        <v/>
      </c>
      <c r="AW48" s="24"/>
      <c r="AX48" s="24"/>
    </row>
    <row r="49" spans="1:50" x14ac:dyDescent="0.3">
      <c r="A49" s="27" t="s">
        <v>48</v>
      </c>
      <c r="B49" s="27">
        <v>5814.3033746000001</v>
      </c>
      <c r="C49" s="27">
        <v>266.79296909999999</v>
      </c>
      <c r="D49" s="27">
        <v>0.2476959873</v>
      </c>
      <c r="E49" s="27">
        <v>0.86797417830000001</v>
      </c>
      <c r="F49" s="27">
        <v>15.081587450000001</v>
      </c>
      <c r="G49" s="38"/>
      <c r="H49" s="27"/>
      <c r="I49" s="29" t="s">
        <v>48</v>
      </c>
      <c r="J49" s="27">
        <v>7.2806251216268398</v>
      </c>
      <c r="K49" s="27">
        <v>0.248234524984736</v>
      </c>
      <c r="L49" s="27">
        <v>0.248234524984736</v>
      </c>
      <c r="M49" s="27">
        <v>47.604599874058401</v>
      </c>
      <c r="N49" s="27">
        <v>0.86974043941124701</v>
      </c>
      <c r="O49" s="27">
        <v>3307.25582515829</v>
      </c>
      <c r="P49" s="27">
        <v>0</v>
      </c>
      <c r="Q49" s="27">
        <v>0</v>
      </c>
      <c r="R49" s="27">
        <v>517.83594285070603</v>
      </c>
      <c r="S49" s="27">
        <v>0</v>
      </c>
      <c r="T49" s="27">
        <v>87.605091289672004</v>
      </c>
      <c r="U49" s="27">
        <v>0</v>
      </c>
      <c r="V49" s="27">
        <v>0</v>
      </c>
      <c r="W49" s="27">
        <v>0.106550881498084</v>
      </c>
      <c r="X49" s="27">
        <v>0.35212888185485502</v>
      </c>
      <c r="Y49" s="27">
        <v>4.0644033756595404</v>
      </c>
      <c r="Z49" s="27">
        <v>15.1125928770696</v>
      </c>
      <c r="AA49" s="27">
        <v>0</v>
      </c>
      <c r="AB49" s="27">
        <v>5840.8534589113597</v>
      </c>
      <c r="AC49" s="27">
        <v>1652.78075456903</v>
      </c>
      <c r="AD49" s="27">
        <v>0</v>
      </c>
      <c r="AE49" s="27">
        <v>2.41236057965284</v>
      </c>
      <c r="AF49" s="27">
        <v>47.790942336987797</v>
      </c>
      <c r="AG49" s="27">
        <v>0</v>
      </c>
      <c r="AH49" s="27">
        <v>19.317882623684898</v>
      </c>
      <c r="AI49" s="27">
        <v>1.0211230402749201</v>
      </c>
      <c r="AJ49" s="27">
        <v>3.93608967128272</v>
      </c>
      <c r="AK49" s="27">
        <v>33.166493911523801</v>
      </c>
      <c r="AL49" s="27">
        <v>267.29717841597898</v>
      </c>
      <c r="AM49" s="27">
        <v>0.63613207351684198</v>
      </c>
      <c r="AO49" s="36"/>
      <c r="AQ49" s="24">
        <f t="shared" si="6"/>
        <v>4.5663396972618593E-3</v>
      </c>
      <c r="AR49" s="24">
        <f t="shared" si="7"/>
        <v>1.8898898186106019E-3</v>
      </c>
      <c r="AS49" s="24">
        <f t="shared" si="8"/>
        <v>2.1741881675448349E-3</v>
      </c>
      <c r="AT49" s="24">
        <f t="shared" si="9"/>
        <v>2.0349235673189875E-3</v>
      </c>
      <c r="AU49" s="24">
        <f t="shared" si="10"/>
        <v>2.0558463870194005E-3</v>
      </c>
      <c r="AV49" s="24" t="str">
        <f t="shared" si="11"/>
        <v/>
      </c>
      <c r="AW49" s="24"/>
      <c r="AX49" s="24"/>
    </row>
    <row r="50" spans="1:50" x14ac:dyDescent="0.3">
      <c r="A50" s="27" t="s">
        <v>49</v>
      </c>
      <c r="B50" s="27">
        <v>51937.699987</v>
      </c>
      <c r="C50" s="27">
        <v>2176.2423223999999</v>
      </c>
      <c r="D50" s="27">
        <v>22.350613696</v>
      </c>
      <c r="E50" s="27">
        <v>1.2885751400000001</v>
      </c>
      <c r="F50" s="27">
        <v>498.79072265000002</v>
      </c>
      <c r="G50" s="38"/>
      <c r="H50" s="27"/>
      <c r="I50" s="29" t="s">
        <v>49</v>
      </c>
      <c r="J50" s="27">
        <v>171.40922008129201</v>
      </c>
      <c r="K50" s="27">
        <v>22.395426915088802</v>
      </c>
      <c r="L50" s="27">
        <v>22.395426915088802</v>
      </c>
      <c r="M50" s="27">
        <v>54.010909061183199</v>
      </c>
      <c r="N50" s="27">
        <v>1.2915322978261801</v>
      </c>
      <c r="O50" s="27">
        <v>150674.28989589299</v>
      </c>
      <c r="P50" s="27">
        <v>0</v>
      </c>
      <c r="Q50" s="27">
        <v>0</v>
      </c>
      <c r="R50" s="27">
        <v>1589.1176420468801</v>
      </c>
      <c r="S50" s="27">
        <v>0</v>
      </c>
      <c r="T50" s="27">
        <v>1039.1398666329601</v>
      </c>
      <c r="U50" s="27">
        <v>0</v>
      </c>
      <c r="V50" s="27">
        <v>0</v>
      </c>
      <c r="W50" s="27">
        <v>0.61760110019272296</v>
      </c>
      <c r="X50" s="27">
        <v>10.4275313840407</v>
      </c>
      <c r="Y50" s="27">
        <v>4.3978419277510001</v>
      </c>
      <c r="Z50" s="27">
        <v>499.77380851400898</v>
      </c>
      <c r="AA50" s="27">
        <v>0</v>
      </c>
      <c r="AB50" s="27">
        <v>51955.312929271298</v>
      </c>
      <c r="AC50" s="27">
        <v>22040.358684371698</v>
      </c>
      <c r="AD50" s="27">
        <v>0</v>
      </c>
      <c r="AE50" s="27">
        <v>5.7516244463130999</v>
      </c>
      <c r="AF50" s="27">
        <v>212.27516950696901</v>
      </c>
      <c r="AG50" s="27">
        <v>0</v>
      </c>
      <c r="AH50" s="27">
        <v>276.21256322860597</v>
      </c>
      <c r="AI50" s="27">
        <v>9.8801246668417093</v>
      </c>
      <c r="AJ50" s="27">
        <v>70.011547303193495</v>
      </c>
      <c r="AK50" s="27">
        <v>95.062023084130999</v>
      </c>
      <c r="AL50" s="27">
        <v>2180.8552297227102</v>
      </c>
      <c r="AM50" s="27">
        <v>10.0102789553134</v>
      </c>
      <c r="AO50" s="36"/>
      <c r="AQ50" s="24">
        <f t="shared" si="6"/>
        <v>3.3911671629099666E-4</v>
      </c>
      <c r="AR50" s="24">
        <f t="shared" si="7"/>
        <v>2.1196662132841309E-3</v>
      </c>
      <c r="AS50" s="24">
        <f t="shared" si="8"/>
        <v>2.0050106765892427E-3</v>
      </c>
      <c r="AT50" s="24">
        <f t="shared" si="9"/>
        <v>2.2949052285612163E-3</v>
      </c>
      <c r="AU50" s="24">
        <f t="shared" si="10"/>
        <v>1.9709385507131502E-3</v>
      </c>
      <c r="AV50" s="24" t="str">
        <f t="shared" si="11"/>
        <v/>
      </c>
      <c r="AW50" s="24"/>
      <c r="AX50" s="24"/>
    </row>
    <row r="51" spans="1:50" x14ac:dyDescent="0.3">
      <c r="A51" s="27" t="s">
        <v>50</v>
      </c>
      <c r="B51" s="27">
        <v>9024.9371570000003</v>
      </c>
      <c r="C51" s="27">
        <v>394.34105449999998</v>
      </c>
      <c r="D51" s="27">
        <v>0.79892974719999998</v>
      </c>
      <c r="E51" s="27">
        <v>0.19833220130000001</v>
      </c>
      <c r="F51" s="27">
        <v>2.0352732185</v>
      </c>
      <c r="G51" s="38"/>
      <c r="H51" s="27"/>
      <c r="I51" s="29" t="s">
        <v>50</v>
      </c>
      <c r="J51" s="27">
        <v>0.69790395904209301</v>
      </c>
      <c r="K51" s="27">
        <v>0.80031369941623198</v>
      </c>
      <c r="L51" s="27">
        <v>0.80031369941623198</v>
      </c>
      <c r="M51" s="27">
        <v>11.456941580432799</v>
      </c>
      <c r="N51" s="27">
        <v>0.198625709933306</v>
      </c>
      <c r="O51" s="27">
        <v>3317.1124486345302</v>
      </c>
      <c r="P51" s="27">
        <v>0</v>
      </c>
      <c r="Q51" s="27">
        <v>0</v>
      </c>
      <c r="R51" s="27">
        <v>777.90563877556497</v>
      </c>
      <c r="S51" s="27">
        <v>0</v>
      </c>
      <c r="T51" s="27">
        <v>306.94107614337997</v>
      </c>
      <c r="U51" s="27">
        <v>0</v>
      </c>
      <c r="V51" s="27">
        <v>0</v>
      </c>
      <c r="W51" s="27">
        <v>0.43002884876099101</v>
      </c>
      <c r="X51" s="27">
        <v>0.30580098338782002</v>
      </c>
      <c r="Y51" s="27">
        <v>1.0776579231243899</v>
      </c>
      <c r="Z51" s="27">
        <v>2.0391194508466701</v>
      </c>
      <c r="AA51" s="27">
        <v>0</v>
      </c>
      <c r="AB51" s="27">
        <v>9031.8057946945701</v>
      </c>
      <c r="AC51" s="27">
        <v>1538.8779261990401</v>
      </c>
      <c r="AD51" s="27">
        <v>0</v>
      </c>
      <c r="AE51" s="27">
        <v>3.0988632334082902</v>
      </c>
      <c r="AF51" s="27">
        <v>39.9862767759817</v>
      </c>
      <c r="AG51" s="27">
        <v>0</v>
      </c>
      <c r="AH51" s="27">
        <v>3.70811901077683</v>
      </c>
      <c r="AI51" s="27">
        <v>3.4012973826954198</v>
      </c>
      <c r="AJ51" s="27">
        <v>10.479650467162401</v>
      </c>
      <c r="AK51" s="27">
        <v>10.3020952844789</v>
      </c>
      <c r="AL51" s="27">
        <v>394.66251057942901</v>
      </c>
      <c r="AM51" s="27">
        <v>1.484546919986</v>
      </c>
      <c r="AO51" s="36"/>
      <c r="AQ51" s="24">
        <f t="shared" si="6"/>
        <v>7.610731881099313E-4</v>
      </c>
      <c r="AR51" s="24">
        <f t="shared" si="7"/>
        <v>8.1517274389959933E-4</v>
      </c>
      <c r="AS51" s="24">
        <f t="shared" si="8"/>
        <v>1.7322577123737349E-3</v>
      </c>
      <c r="AT51" s="24">
        <f t="shared" si="9"/>
        <v>1.4798839088264021E-3</v>
      </c>
      <c r="AU51" s="24">
        <f t="shared" si="10"/>
        <v>1.8897867429832453E-3</v>
      </c>
      <c r="AV51" s="24" t="str">
        <f t="shared" si="11"/>
        <v/>
      </c>
      <c r="AW51" s="24"/>
      <c r="AX51" s="24"/>
    </row>
    <row r="52" spans="1:50" x14ac:dyDescent="0.3">
      <c r="A52" s="27"/>
      <c r="B52" s="27"/>
      <c r="C52" s="27"/>
      <c r="D52" s="27"/>
      <c r="E52" s="27"/>
      <c r="F52" s="27"/>
      <c r="G52" s="38"/>
      <c r="H52" s="27"/>
      <c r="J52" s="27"/>
      <c r="AO52" s="36"/>
      <c r="AQ52" s="24" t="str">
        <f t="shared" si="6"/>
        <v/>
      </c>
      <c r="AR52" s="24" t="str">
        <f t="shared" si="7"/>
        <v/>
      </c>
      <c r="AU52" s="24" t="str">
        <f t="shared" si="10"/>
        <v/>
      </c>
      <c r="AV52" s="24" t="str">
        <f t="shared" si="11"/>
        <v/>
      </c>
      <c r="AW52" s="24"/>
      <c r="AX52" s="24"/>
    </row>
    <row r="53" spans="1:50" x14ac:dyDescent="0.3">
      <c r="B53" s="27"/>
      <c r="C53" s="27"/>
      <c r="D53" s="27"/>
      <c r="E53" s="27"/>
      <c r="F53" s="27"/>
      <c r="G53" s="38"/>
      <c r="J53" s="27"/>
      <c r="AQ53" s="24" t="str">
        <f t="shared" si="6"/>
        <v/>
      </c>
      <c r="AR53" s="24" t="str">
        <f t="shared" si="7"/>
        <v/>
      </c>
      <c r="AU53" s="24" t="str">
        <f t="shared" si="10"/>
        <v/>
      </c>
      <c r="AV53" s="24" t="str">
        <f t="shared" si="11"/>
        <v/>
      </c>
      <c r="AW53" s="24"/>
      <c r="AX53" s="24"/>
    </row>
    <row r="54" spans="1:50" x14ac:dyDescent="0.3">
      <c r="A54" s="27" t="s">
        <v>231</v>
      </c>
      <c r="B54" s="27">
        <v>306.07618967000002</v>
      </c>
      <c r="C54" s="27">
        <v>0.8593635422</v>
      </c>
      <c r="D54" s="27">
        <v>4.8749094000000003E-3</v>
      </c>
      <c r="E54" s="27">
        <v>9.766009999999999E-4</v>
      </c>
      <c r="F54" s="27">
        <v>2.7117071999999999E-2</v>
      </c>
      <c r="G54" s="38"/>
      <c r="H54" s="27"/>
      <c r="I54" s="29" t="s">
        <v>51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0</v>
      </c>
      <c r="AE54" s="27">
        <v>0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O54" s="36"/>
      <c r="AQ54" s="24">
        <f t="shared" si="6"/>
        <v>-1</v>
      </c>
      <c r="AR54" s="24">
        <f t="shared" si="7"/>
        <v>-1</v>
      </c>
      <c r="AS54" s="24">
        <f>IF(D54=0,"",(L54-D54)/D54)</f>
        <v>-1</v>
      </c>
      <c r="AT54" s="24">
        <f>IF(E54=0,"",(N54-E54)/E54)</f>
        <v>-1</v>
      </c>
      <c r="AU54" s="24">
        <f t="shared" si="10"/>
        <v>-1</v>
      </c>
      <c r="AV54" s="24" t="str">
        <f t="shared" si="11"/>
        <v/>
      </c>
      <c r="AW54" s="24"/>
      <c r="AX54" s="24"/>
    </row>
    <row r="55" spans="1:50" x14ac:dyDescent="0.3">
      <c r="A55" s="27" t="s">
        <v>1</v>
      </c>
      <c r="B55" s="27"/>
      <c r="C55" s="27"/>
      <c r="D55" s="27"/>
      <c r="E55" s="27"/>
      <c r="F55" s="27"/>
      <c r="G55" s="38"/>
      <c r="H55" s="27"/>
      <c r="J55" s="27"/>
      <c r="AO55" s="36"/>
      <c r="AQ55" s="24" t="str">
        <f t="shared" si="6"/>
        <v/>
      </c>
      <c r="AR55" s="24" t="str">
        <f t="shared" si="7"/>
        <v/>
      </c>
      <c r="AS55" s="24" t="str">
        <f>IF(D55=0,"",(L55-D55)/D55)</f>
        <v/>
      </c>
      <c r="AT55" s="24" t="str">
        <f>IF(E55=0,"",(N55-E55)/E55)</f>
        <v/>
      </c>
      <c r="AU55" s="24" t="str">
        <f>IF(F55=0,"",(V55-F55)/F55)</f>
        <v/>
      </c>
      <c r="AV55" s="24" t="str">
        <f t="shared" si="11"/>
        <v/>
      </c>
      <c r="AW55" s="24"/>
      <c r="AX55" s="24"/>
    </row>
    <row r="56" spans="1:50" x14ac:dyDescent="0.3">
      <c r="A56" s="27" t="s">
        <v>11</v>
      </c>
      <c r="B56" s="27"/>
      <c r="C56" s="27"/>
      <c r="D56" s="27"/>
      <c r="E56" s="27"/>
      <c r="F56" s="27"/>
      <c r="G56" s="38"/>
      <c r="H56" s="27"/>
      <c r="J56" s="27"/>
      <c r="AO56" s="36"/>
      <c r="AQ56" s="24" t="str">
        <f t="shared" si="6"/>
        <v/>
      </c>
      <c r="AR56" s="24" t="str">
        <f t="shared" si="7"/>
        <v/>
      </c>
      <c r="AS56" s="24" t="str">
        <f>IF(D56=0,"",(L56-D56)/D56)</f>
        <v/>
      </c>
      <c r="AT56" s="24" t="str">
        <f>IF(E56=0,"",(N56-E56)/E56)</f>
        <v/>
      </c>
      <c r="AU56" s="24" t="str">
        <f>IF(F56=0,"",(V56-F56)/F56)</f>
        <v/>
      </c>
      <c r="AV56" s="24" t="str">
        <f t="shared" si="11"/>
        <v/>
      </c>
      <c r="AW56" s="24"/>
      <c r="AX56" s="24"/>
    </row>
    <row r="57" spans="1:50" x14ac:dyDescent="0.3">
      <c r="A57" s="27" t="s">
        <v>58</v>
      </c>
      <c r="B57" s="27"/>
      <c r="C57" s="27"/>
      <c r="D57" s="27"/>
      <c r="E57" s="27"/>
      <c r="F57" s="27"/>
      <c r="H57" s="27"/>
      <c r="J57" s="27"/>
      <c r="AO57" s="36"/>
      <c r="AQ57" s="24" t="str">
        <f t="shared" si="6"/>
        <v/>
      </c>
      <c r="AR57" s="24" t="str">
        <f t="shared" si="7"/>
        <v/>
      </c>
      <c r="AS57" s="24" t="str">
        <f>IF(D57=0,"",(L57-D57)/D57)</f>
        <v/>
      </c>
      <c r="AT57" s="24" t="str">
        <f>IF(E57=0,"",(N57-E57)/E57)</f>
        <v/>
      </c>
      <c r="AU57" s="24" t="str">
        <f>IF(F57=0,"",(V57-F57)/F57)</f>
        <v/>
      </c>
      <c r="AV57" s="24" t="str">
        <f t="shared" si="11"/>
        <v/>
      </c>
      <c r="AW57" s="24"/>
      <c r="AX57" s="24"/>
    </row>
    <row r="58" spans="1:50" x14ac:dyDescent="0.3">
      <c r="A58" s="27" t="s">
        <v>176</v>
      </c>
      <c r="B58" s="27"/>
      <c r="C58" s="27"/>
      <c r="D58" s="27"/>
      <c r="E58" s="27"/>
      <c r="F58" s="27"/>
      <c r="H58" s="27"/>
      <c r="J58" s="27"/>
      <c r="AO58" s="36"/>
      <c r="AQ58" s="24" t="str">
        <f t="shared" si="6"/>
        <v/>
      </c>
      <c r="AR58" s="24" t="str">
        <f t="shared" si="7"/>
        <v/>
      </c>
      <c r="AV58" s="24"/>
      <c r="AW58" s="24"/>
      <c r="AX58" s="24"/>
    </row>
    <row r="59" spans="1:50" x14ac:dyDescent="0.3">
      <c r="A59" s="27"/>
      <c r="B59" s="27"/>
      <c r="C59" s="27"/>
      <c r="D59" s="27"/>
      <c r="E59" s="27"/>
      <c r="F59" s="27"/>
      <c r="H59" s="27"/>
      <c r="J59" s="27"/>
      <c r="AO59" s="36"/>
      <c r="AQ59" s="24"/>
      <c r="AR59" s="24"/>
      <c r="AV59" s="24"/>
      <c r="AW59" s="24"/>
      <c r="AX59" s="24"/>
    </row>
    <row r="60" spans="1:50" x14ac:dyDescent="0.3">
      <c r="A60" s="27"/>
      <c r="B60" s="27"/>
      <c r="C60" s="27"/>
      <c r="D60" s="27"/>
      <c r="E60" s="27"/>
      <c r="F60" s="27"/>
      <c r="H60" s="27"/>
      <c r="J60" s="27"/>
      <c r="AO60" s="36"/>
      <c r="AQ60" s="24" t="str">
        <f>IF(B60=0,"",(AB60-B60)/B60)</f>
        <v/>
      </c>
      <c r="AR60" s="24" t="str">
        <f>IF(C60=0,"",(AL60-C60)/C60)</f>
        <v/>
      </c>
    </row>
    <row r="61" spans="1:50" x14ac:dyDescent="0.3">
      <c r="A61" s="1" t="s">
        <v>55</v>
      </c>
      <c r="B61" s="81">
        <f>SUM(B3:B59)</f>
        <v>2856741.5287193088</v>
      </c>
      <c r="C61" s="81">
        <f>SUM(C3:C59)</f>
        <v>186273.88358286527</v>
      </c>
      <c r="D61" s="81">
        <f>SUM(D3:D59)</f>
        <v>1233.1644666493</v>
      </c>
      <c r="E61" s="81">
        <f>SUM(E3:E59)</f>
        <v>381.86797680409995</v>
      </c>
      <c r="F61" s="81">
        <f>SUM(F3:F59)</f>
        <v>8697.2689470105979</v>
      </c>
      <c r="G61" s="80">
        <f>SUM(G3:G54)</f>
        <v>68.214802516000006</v>
      </c>
      <c r="H61" s="1"/>
      <c r="I61" s="1"/>
      <c r="J61" s="81">
        <f t="shared" ref="J61:AM61" si="12">SUM(J3:J59)</f>
        <v>3254.1660688989682</v>
      </c>
      <c r="K61" s="81">
        <f t="shared" si="12"/>
        <v>1236.3802654119315</v>
      </c>
      <c r="L61" s="81">
        <f t="shared" si="12"/>
        <v>1236.3802654119315</v>
      </c>
      <c r="M61" s="81">
        <f t="shared" si="12"/>
        <v>13258.435437739363</v>
      </c>
      <c r="N61" s="81">
        <f t="shared" si="12"/>
        <v>383.04492134556</v>
      </c>
      <c r="O61" s="81">
        <f t="shared" si="12"/>
        <v>3110959.9930330375</v>
      </c>
      <c r="P61" s="81">
        <f t="shared" si="12"/>
        <v>68.495810102907001</v>
      </c>
      <c r="Q61" s="81">
        <f t="shared" si="12"/>
        <v>0</v>
      </c>
      <c r="R61" s="81">
        <f t="shared" si="12"/>
        <v>338510.21316522203</v>
      </c>
      <c r="S61" s="81">
        <f t="shared" si="12"/>
        <v>0</v>
      </c>
      <c r="T61" s="81">
        <f t="shared" si="12"/>
        <v>103638.4635341981</v>
      </c>
      <c r="U61" s="81">
        <f t="shared" si="12"/>
        <v>0</v>
      </c>
      <c r="V61" s="81">
        <f t="shared" si="12"/>
        <v>0</v>
      </c>
      <c r="W61" s="81">
        <f t="shared" si="12"/>
        <v>94.650084927824096</v>
      </c>
      <c r="X61" s="81">
        <f t="shared" si="12"/>
        <v>291.94888184649062</v>
      </c>
      <c r="Y61" s="81">
        <f t="shared" si="12"/>
        <v>997.40464522822458</v>
      </c>
      <c r="Z61" s="81">
        <f t="shared" si="12"/>
        <v>8726.4358729578726</v>
      </c>
      <c r="AA61" s="81">
        <f t="shared" si="12"/>
        <v>0</v>
      </c>
      <c r="AB61" s="81">
        <f t="shared" si="12"/>
        <v>2862778.6934854826</v>
      </c>
      <c r="AC61" s="81">
        <f t="shared" si="12"/>
        <v>734044.67278617562</v>
      </c>
      <c r="AD61" s="81">
        <f t="shared" si="12"/>
        <v>0</v>
      </c>
      <c r="AE61" s="81">
        <f t="shared" si="12"/>
        <v>1041.2363435420689</v>
      </c>
      <c r="AF61" s="81">
        <f t="shared" si="12"/>
        <v>25757.830077345076</v>
      </c>
      <c r="AG61" s="81">
        <f t="shared" si="12"/>
        <v>0</v>
      </c>
      <c r="AH61" s="81">
        <f t="shared" si="12"/>
        <v>8020.9963836181578</v>
      </c>
      <c r="AI61" s="81">
        <f t="shared" si="12"/>
        <v>2964.5706452354902</v>
      </c>
      <c r="AJ61" s="81">
        <f t="shared" si="12"/>
        <v>10241.521398704266</v>
      </c>
      <c r="AK61" s="81">
        <f t="shared" si="12"/>
        <v>11991.890788973176</v>
      </c>
      <c r="AL61" s="81">
        <f t="shared" si="12"/>
        <v>186940.52028199562</v>
      </c>
      <c r="AM61" s="81">
        <f t="shared" si="12"/>
        <v>805.25388089929015</v>
      </c>
      <c r="AQ61" s="24"/>
      <c r="AR61" s="24"/>
      <c r="AS61" s="24"/>
      <c r="AT61" s="24"/>
      <c r="AU61" s="24"/>
    </row>
    <row r="62" spans="1:50" x14ac:dyDescent="0.3">
      <c r="A62" s="27" t="s">
        <v>56</v>
      </c>
      <c r="B62" s="27">
        <f>SUM(B3:B51)</f>
        <v>2856435.452529639</v>
      </c>
      <c r="C62" s="27">
        <f>SUM(C3:C51)</f>
        <v>186273.02421932307</v>
      </c>
      <c r="D62" s="27">
        <f>SUM(D3:D51)</f>
        <v>1233.1595917399</v>
      </c>
      <c r="E62" s="27">
        <f>SUM(E3:E51)</f>
        <v>381.86700020309996</v>
      </c>
      <c r="F62" s="27">
        <f>SUM(F3:F51)</f>
        <v>8697.2418299385972</v>
      </c>
      <c r="G62" s="80">
        <f>SUM(G2:G51)</f>
        <v>68.214802516000006</v>
      </c>
      <c r="J62" s="27">
        <f t="shared" ref="J62:AM62" si="13">SUM(J3:J51)</f>
        <v>3254.1660688989682</v>
      </c>
      <c r="K62" s="27">
        <f t="shared" si="13"/>
        <v>1236.3802654119315</v>
      </c>
      <c r="L62" s="27">
        <f t="shared" si="13"/>
        <v>1236.3802654119315</v>
      </c>
      <c r="M62" s="27">
        <f t="shared" si="13"/>
        <v>13258.435437739363</v>
      </c>
      <c r="N62" s="27">
        <f t="shared" si="13"/>
        <v>383.04492134556</v>
      </c>
      <c r="O62" s="27">
        <f t="shared" si="13"/>
        <v>3110959.9930330375</v>
      </c>
      <c r="P62" s="27">
        <f t="shared" si="13"/>
        <v>68.495810102907001</v>
      </c>
      <c r="Q62" s="27">
        <f t="shared" si="13"/>
        <v>0</v>
      </c>
      <c r="R62" s="27">
        <f t="shared" si="13"/>
        <v>338510.21316522203</v>
      </c>
      <c r="S62" s="27">
        <f t="shared" si="13"/>
        <v>0</v>
      </c>
      <c r="T62" s="27">
        <f t="shared" si="13"/>
        <v>103638.4635341981</v>
      </c>
      <c r="U62" s="27">
        <f t="shared" si="13"/>
        <v>0</v>
      </c>
      <c r="V62" s="27">
        <f t="shared" si="13"/>
        <v>0</v>
      </c>
      <c r="W62" s="27">
        <f t="shared" si="13"/>
        <v>94.650084927824096</v>
      </c>
      <c r="X62" s="27">
        <f t="shared" si="13"/>
        <v>291.94888184649062</v>
      </c>
      <c r="Y62" s="27">
        <f t="shared" si="13"/>
        <v>997.40464522822458</v>
      </c>
      <c r="Z62" s="27">
        <f t="shared" si="13"/>
        <v>8726.4358729578726</v>
      </c>
      <c r="AA62" s="27">
        <f t="shared" si="13"/>
        <v>0</v>
      </c>
      <c r="AB62" s="27">
        <f t="shared" si="13"/>
        <v>2862778.6934854826</v>
      </c>
      <c r="AC62" s="27">
        <f t="shared" si="13"/>
        <v>734044.67278617562</v>
      </c>
      <c r="AD62" s="27">
        <f t="shared" si="13"/>
        <v>0</v>
      </c>
      <c r="AE62" s="27">
        <f t="shared" si="13"/>
        <v>1041.2363435420689</v>
      </c>
      <c r="AF62" s="27">
        <f t="shared" si="13"/>
        <v>25757.830077345076</v>
      </c>
      <c r="AG62" s="27">
        <f t="shared" si="13"/>
        <v>0</v>
      </c>
      <c r="AH62" s="27">
        <f t="shared" si="13"/>
        <v>8020.9963836181578</v>
      </c>
      <c r="AI62" s="27">
        <f t="shared" si="13"/>
        <v>2964.5706452354902</v>
      </c>
      <c r="AJ62" s="27">
        <f t="shared" si="13"/>
        <v>10241.521398704266</v>
      </c>
      <c r="AK62" s="27">
        <f t="shared" si="13"/>
        <v>11991.890788973176</v>
      </c>
      <c r="AL62" s="27">
        <f t="shared" si="13"/>
        <v>186940.52028199562</v>
      </c>
      <c r="AM62" s="27">
        <f t="shared" si="13"/>
        <v>805.25388089929015</v>
      </c>
    </row>
    <row r="63" spans="1:50" x14ac:dyDescent="0.3">
      <c r="A63" s="29" t="s">
        <v>240</v>
      </c>
      <c r="B63" s="27">
        <f>+B3+B5+B8+B9+B11+B12+B14+B15+B16+B17+B18+B19+B20+B21+B22+B23+B24+B25+B26+B28+B30+B31+B33+B34+B35+B36+B37+B39+B40+B41+B42+B43+B44+B46+B47+B49+B50+B10</f>
        <v>2327015.2037976398</v>
      </c>
      <c r="C63" s="27">
        <f>+C3+C5+C8+C9+C11+C12+C14+C15+C16+C17+C18+C19+C20+C21+C22+C23+C24+C25+C26+C28+C30+C31+C33+C34+C35+C36+C37+C39+C40+C41+C42+C43+C44+C46+C47+C49+C50+C10</f>
        <v>129181.49531845312</v>
      </c>
      <c r="D63" s="27">
        <f>+D3+D5+D8+D9+D11+D12+D14+D15+D16+D17+D18+D19+D20+D21+D22+D23+D24+D25+D26+D28+D30+D31+D33+D34+D35+D36+D37+D39+D40+D41+D42+D43+D44+D46+D47+D49+D50+D10</f>
        <v>1066.0071751153</v>
      </c>
      <c r="E63" s="27">
        <f>+E3+E5+E8+E9+E11+E12+E14+E15+E16+E17+E18+E19+E20+E21+E22+E23+E24+E25+E26+E28+E30+E31+E33+E34+E35+E36+E37+E39+E40+E41+E42+E43+E44+E46+E47+E49+E50+E10</f>
        <v>336.91147093679996</v>
      </c>
      <c r="F63" s="27">
        <f>+F3+F5+F8+F9+F11+F12+F14+F15+F16+F17+F18+F19+F20+F21+F22+F23+F24+F25+F26+F28+F30+F31+F33+F34+F35+F36+F37+F39+F40+F41+F42+F43+F44+F46+F47+F49+F50+F10</f>
        <v>4891.1757383333006</v>
      </c>
      <c r="G63" s="38">
        <f>+G3+G5+G8+G9+G11+G12+G14+G15+G16+G17+G18+G19+G20+G21+G22+G23+G24+G25+G26+G28+G30+G31+G33+G34+G35+G36+G37+G39+G40+G41+G42+G43+G44+G46+G47+G49+G50</f>
        <v>0</v>
      </c>
      <c r="J63" s="27">
        <f t="shared" ref="J63:AM63" si="14">+J3+J5+J8+J9+J11+J12+J14+J15+J16+J17+J18+J19+J20+J21+J22+J23+J24+J25+J26+J28+J30+J31+J33+J34+J35+J36+J37+J39+J40+J41+J42+J43+J44+J46+J47+J49+J50+J10</f>
        <v>1979.2767193392006</v>
      </c>
      <c r="K63" s="27">
        <f t="shared" si="14"/>
        <v>1068.6181876279056</v>
      </c>
      <c r="L63" s="27">
        <f t="shared" si="14"/>
        <v>1068.6181876279056</v>
      </c>
      <c r="M63" s="27">
        <f t="shared" si="14"/>
        <v>10285.30127418136</v>
      </c>
      <c r="N63" s="27">
        <f t="shared" si="14"/>
        <v>337.86546427653519</v>
      </c>
      <c r="O63" s="27">
        <f t="shared" si="14"/>
        <v>1859265.9385692596</v>
      </c>
      <c r="P63" s="27">
        <f t="shared" si="14"/>
        <v>0</v>
      </c>
      <c r="Q63" s="27">
        <f t="shared" si="14"/>
        <v>0</v>
      </c>
      <c r="R63" s="27">
        <f t="shared" si="14"/>
        <v>241495.78661100892</v>
      </c>
      <c r="S63" s="27">
        <f t="shared" si="14"/>
        <v>0</v>
      </c>
      <c r="T63" s="27">
        <f t="shared" si="14"/>
        <v>66323.552518926663</v>
      </c>
      <c r="U63" s="27">
        <f t="shared" si="14"/>
        <v>0</v>
      </c>
      <c r="V63" s="27">
        <f t="shared" si="14"/>
        <v>0</v>
      </c>
      <c r="W63" s="27">
        <f t="shared" si="14"/>
        <v>44.874605013914909</v>
      </c>
      <c r="X63" s="27">
        <f t="shared" si="14"/>
        <v>196.32712794237864</v>
      </c>
      <c r="Y63" s="27">
        <f t="shared" si="14"/>
        <v>724.54696637806853</v>
      </c>
      <c r="Z63" s="27">
        <f t="shared" si="14"/>
        <v>4905.2020906824937</v>
      </c>
      <c r="AA63" s="27">
        <f t="shared" si="14"/>
        <v>0</v>
      </c>
      <c r="AB63" s="27">
        <f t="shared" si="14"/>
        <v>2331641.3544421489</v>
      </c>
      <c r="AC63" s="27">
        <f t="shared" si="14"/>
        <v>656149.93420766341</v>
      </c>
      <c r="AD63" s="27">
        <f t="shared" si="14"/>
        <v>0</v>
      </c>
      <c r="AE63" s="27">
        <f t="shared" si="14"/>
        <v>620.07136589623315</v>
      </c>
      <c r="AF63" s="27">
        <f t="shared" si="14"/>
        <v>19514.269442206001</v>
      </c>
      <c r="AG63" s="27">
        <f t="shared" si="14"/>
        <v>0</v>
      </c>
      <c r="AH63" s="27">
        <f t="shared" si="14"/>
        <v>5509.6610189017838</v>
      </c>
      <c r="AI63" s="27">
        <f t="shared" si="14"/>
        <v>2685.6685808887628</v>
      </c>
      <c r="AJ63" s="27">
        <f t="shared" si="14"/>
        <v>9173.5173129920749</v>
      </c>
      <c r="AK63" s="27">
        <f t="shared" si="14"/>
        <v>9497.485376393015</v>
      </c>
      <c r="AL63" s="27">
        <f t="shared" si="14"/>
        <v>129591.61360247838</v>
      </c>
      <c r="AM63" s="27">
        <f t="shared" si="14"/>
        <v>604.52226045057944</v>
      </c>
    </row>
    <row r="64" spans="1:50" x14ac:dyDescent="0.3">
      <c r="J64" s="27"/>
    </row>
    <row r="65" spans="2:10" x14ac:dyDescent="0.3">
      <c r="J65" s="27"/>
    </row>
    <row r="66" spans="2:10" x14ac:dyDescent="0.3">
      <c r="B66" s="27"/>
      <c r="C66" s="27"/>
      <c r="J66" s="27"/>
    </row>
    <row r="67" spans="2:10" x14ac:dyDescent="0.3">
      <c r="B67" s="27"/>
      <c r="C67" s="27"/>
    </row>
    <row r="68" spans="2:10" x14ac:dyDescent="0.3">
      <c r="B68" s="27"/>
      <c r="C68" s="2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2" sqref="C22"/>
    </sheetView>
  </sheetViews>
  <sheetFormatPr defaultColWidth="9.109375" defaultRowHeight="13.8" x14ac:dyDescent="0.3"/>
  <cols>
    <col min="1" max="1" width="13.44140625" style="60" customWidth="1"/>
    <col min="2" max="3" width="9.5546875" style="60" bestFit="1" customWidth="1"/>
    <col min="4" max="5" width="9.5546875" style="60" customWidth="1"/>
    <col min="6" max="8" width="9.5546875" style="60" bestFit="1" customWidth="1"/>
    <col min="9" max="9" width="10" style="60" bestFit="1" customWidth="1"/>
    <col min="10" max="10" width="10.109375" style="60" bestFit="1" customWidth="1"/>
    <col min="11" max="11" width="10.6640625" style="60" customWidth="1"/>
    <col min="12" max="12" width="9.88671875" style="60" bestFit="1" customWidth="1"/>
    <col min="13" max="15" width="9.5546875" style="60" bestFit="1" customWidth="1"/>
    <col min="16" max="16" width="9.5546875" style="60" customWidth="1"/>
    <col min="17" max="21" width="9.33203125" style="60" bestFit="1" customWidth="1"/>
    <col min="22" max="22" width="9.88671875" style="60" bestFit="1" customWidth="1"/>
    <col min="23" max="23" width="9.109375" style="45"/>
    <col min="24" max="24" width="9.88671875" style="45" bestFit="1" customWidth="1"/>
    <col min="25" max="16384" width="9.109375" style="60"/>
  </cols>
  <sheetData>
    <row r="1" spans="1:24" x14ac:dyDescent="0.3">
      <c r="B1" s="60" t="s">
        <v>486</v>
      </c>
    </row>
    <row r="2" spans="1:24" x14ac:dyDescent="0.3">
      <c r="A2" s="45" t="s">
        <v>227</v>
      </c>
      <c r="B2" s="45" t="s">
        <v>391</v>
      </c>
      <c r="C2" s="45" t="s">
        <v>131</v>
      </c>
      <c r="D2" s="45" t="s">
        <v>132</v>
      </c>
      <c r="E2" s="45" t="s">
        <v>133</v>
      </c>
      <c r="F2" s="45" t="s">
        <v>342</v>
      </c>
      <c r="G2" s="45" t="s">
        <v>343</v>
      </c>
      <c r="H2" s="45" t="s">
        <v>59</v>
      </c>
      <c r="I2" s="45" t="s">
        <v>136</v>
      </c>
      <c r="J2" s="45" t="s">
        <v>137</v>
      </c>
      <c r="K2" s="45" t="s">
        <v>138</v>
      </c>
      <c r="L2" s="45" t="s">
        <v>139</v>
      </c>
      <c r="M2" s="45" t="s">
        <v>140</v>
      </c>
      <c r="N2" s="45" t="s">
        <v>142</v>
      </c>
      <c r="O2" s="45" t="s">
        <v>143</v>
      </c>
      <c r="P2" s="45" t="s">
        <v>144</v>
      </c>
      <c r="Q2" s="45" t="s">
        <v>145</v>
      </c>
      <c r="R2" s="45" t="s">
        <v>60</v>
      </c>
      <c r="S2" s="45" t="s">
        <v>236</v>
      </c>
      <c r="T2" s="45" t="s">
        <v>148</v>
      </c>
      <c r="U2" s="45" t="s">
        <v>150</v>
      </c>
      <c r="V2" s="60" t="s">
        <v>235</v>
      </c>
      <c r="W2" s="45" t="s">
        <v>170</v>
      </c>
      <c r="X2" s="45" t="s">
        <v>389</v>
      </c>
    </row>
    <row r="3" spans="1:24" x14ac:dyDescent="0.3">
      <c r="A3" s="45" t="s">
        <v>0</v>
      </c>
      <c r="B3" s="45">
        <v>44121.401899999903</v>
      </c>
      <c r="C3" s="45">
        <v>22280.581489999899</v>
      </c>
      <c r="D3" s="45">
        <v>22280.581489999899</v>
      </c>
      <c r="E3" s="45">
        <v>5513.9355009999999</v>
      </c>
      <c r="F3" s="45">
        <v>288616.57819999999</v>
      </c>
      <c r="G3" s="45">
        <v>133126.01282</v>
      </c>
      <c r="H3" s="45">
        <v>213246.9926</v>
      </c>
      <c r="I3" s="45">
        <v>31951.118939999898</v>
      </c>
      <c r="J3" s="45">
        <v>7696.9967959999904</v>
      </c>
      <c r="K3" s="45">
        <v>52490.531430000003</v>
      </c>
      <c r="L3" s="45">
        <v>30383.155419999999</v>
      </c>
      <c r="M3" s="45">
        <v>30383.155419999999</v>
      </c>
      <c r="N3" s="45">
        <v>80974.052219999998</v>
      </c>
      <c r="O3" s="45">
        <v>692100.99569929903</v>
      </c>
      <c r="P3" s="45">
        <v>129291.337483999</v>
      </c>
      <c r="Q3" s="45">
        <v>12747.438039999901</v>
      </c>
      <c r="R3" s="45">
        <v>12747.438039999901</v>
      </c>
      <c r="S3" s="45">
        <v>40290.478519999997</v>
      </c>
      <c r="T3" s="45">
        <v>51172.369659999997</v>
      </c>
      <c r="U3" s="45">
        <v>124771.92577</v>
      </c>
      <c r="V3" s="45">
        <v>45658.204867</v>
      </c>
      <c r="W3" s="45">
        <v>619773.88729999994</v>
      </c>
      <c r="X3" s="45">
        <v>1938180.63309999</v>
      </c>
    </row>
    <row r="4" spans="1:24" x14ac:dyDescent="0.3">
      <c r="A4" s="45" t="s">
        <v>1</v>
      </c>
      <c r="B4" s="45">
        <v>12860.872739999901</v>
      </c>
      <c r="C4" s="45">
        <v>6502.6402439999902</v>
      </c>
      <c r="D4" s="45">
        <v>6502.6402439999902</v>
      </c>
      <c r="E4" s="45">
        <v>1609.2555539999901</v>
      </c>
      <c r="F4" s="45">
        <v>14639.979019999901</v>
      </c>
      <c r="G4" s="45">
        <v>9075.5288700000001</v>
      </c>
      <c r="H4" s="45">
        <v>62071.121310000002</v>
      </c>
      <c r="I4" s="45">
        <v>9313.3813699999901</v>
      </c>
      <c r="J4" s="45">
        <v>2216.9582289999998</v>
      </c>
      <c r="K4" s="45">
        <v>15300.39806</v>
      </c>
      <c r="L4" s="45">
        <v>8867.3965499999995</v>
      </c>
      <c r="M4" s="45">
        <v>8867.3965499999995</v>
      </c>
      <c r="N4" s="45">
        <v>23629.847409999998</v>
      </c>
      <c r="O4" s="45">
        <v>6845.5992350799897</v>
      </c>
      <c r="P4" s="45">
        <v>8819.1402378500006</v>
      </c>
      <c r="Q4" s="45">
        <v>3088.9375829999899</v>
      </c>
      <c r="R4" s="45">
        <v>3088.9375829999899</v>
      </c>
      <c r="S4" s="45">
        <v>11638.9042899999</v>
      </c>
      <c r="T4" s="45">
        <v>12035.553309999999</v>
      </c>
      <c r="U4" s="45">
        <v>33644.546939999898</v>
      </c>
      <c r="V4" s="45">
        <v>3044.8583629999898</v>
      </c>
      <c r="W4" s="45">
        <v>88181.274799999897</v>
      </c>
      <c r="X4" s="45">
        <v>232871.73139999999</v>
      </c>
    </row>
    <row r="5" spans="1:24" x14ac:dyDescent="0.3">
      <c r="A5" s="45" t="s">
        <v>2</v>
      </c>
      <c r="B5" s="45">
        <v>87692.531000000003</v>
      </c>
      <c r="C5" s="45">
        <v>44317.949899999898</v>
      </c>
      <c r="D5" s="45">
        <v>44317.949899999898</v>
      </c>
      <c r="E5" s="45">
        <v>10967.685389999901</v>
      </c>
      <c r="F5" s="45">
        <v>155919.74960000001</v>
      </c>
      <c r="G5" s="45">
        <v>79397.079499999905</v>
      </c>
      <c r="H5" s="45">
        <v>423216.9215</v>
      </c>
      <c r="I5" s="45">
        <v>63503.764499999997</v>
      </c>
      <c r="J5" s="45">
        <v>15117.788430000001</v>
      </c>
      <c r="K5" s="45">
        <v>104326.395599999</v>
      </c>
      <c r="L5" s="45">
        <v>60434.681600000004</v>
      </c>
      <c r="M5" s="45">
        <v>60434.681600000004</v>
      </c>
      <c r="N5" s="45">
        <v>161050.20759999999</v>
      </c>
      <c r="O5" s="45">
        <v>290877.70766000001</v>
      </c>
      <c r="P5" s="45">
        <v>261819.38170999999</v>
      </c>
      <c r="Q5" s="45">
        <v>14620.147999999999</v>
      </c>
      <c r="R5" s="45">
        <v>14620.147999999999</v>
      </c>
      <c r="S5" s="45">
        <v>79358.0174999999</v>
      </c>
      <c r="T5" s="45">
        <v>117518.83689999999</v>
      </c>
      <c r="U5" s="45">
        <v>282778.53249999997</v>
      </c>
      <c r="V5" s="45">
        <v>63075.572319999999</v>
      </c>
      <c r="W5" s="45">
        <v>441643.43979999999</v>
      </c>
      <c r="X5" s="45">
        <v>2005124.4567</v>
      </c>
    </row>
    <row r="6" spans="1:24" x14ac:dyDescent="0.3">
      <c r="A6" s="45" t="s">
        <v>3</v>
      </c>
      <c r="B6" s="45">
        <v>36717.089846999901</v>
      </c>
      <c r="C6" s="45">
        <v>18534.777908999899</v>
      </c>
      <c r="D6" s="45">
        <v>18534.777908999899</v>
      </c>
      <c r="E6" s="45">
        <v>4586.9295700000002</v>
      </c>
      <c r="F6" s="45">
        <v>182995.26506999999</v>
      </c>
      <c r="G6" s="45">
        <v>66729.669705999899</v>
      </c>
      <c r="H6" s="45">
        <v>177522.14430999901</v>
      </c>
      <c r="I6" s="45">
        <v>26589.183738</v>
      </c>
      <c r="J6" s="45">
        <v>6424.2007050000002</v>
      </c>
      <c r="K6" s="45">
        <v>43681.734569</v>
      </c>
      <c r="L6" s="45">
        <v>25275.1433069999</v>
      </c>
      <c r="M6" s="45">
        <v>25275.1433069999</v>
      </c>
      <c r="N6" s="45">
        <v>67362.779259999996</v>
      </c>
      <c r="O6" s="45">
        <v>724321.42924949899</v>
      </c>
      <c r="P6" s="45">
        <v>101675.4547076</v>
      </c>
      <c r="Q6" s="45">
        <v>20462.1974769999</v>
      </c>
      <c r="R6" s="45">
        <v>20462.1974769999</v>
      </c>
      <c r="S6" s="45">
        <v>33603.361876999901</v>
      </c>
      <c r="T6" s="45">
        <v>31330.769794</v>
      </c>
      <c r="U6" s="45">
        <v>88442.108659999998</v>
      </c>
      <c r="V6" s="45">
        <v>31399.4134949</v>
      </c>
      <c r="W6" s="45">
        <v>387324.76147000003</v>
      </c>
      <c r="X6" s="45">
        <v>1593666.0127999999</v>
      </c>
    </row>
    <row r="7" spans="1:24" x14ac:dyDescent="0.3">
      <c r="A7" s="45" t="s">
        <v>4</v>
      </c>
      <c r="B7" s="45">
        <v>98845.442429999996</v>
      </c>
      <c r="C7" s="45">
        <v>49919.259579999998</v>
      </c>
      <c r="D7" s="45">
        <v>49919.259579999998</v>
      </c>
      <c r="E7" s="45">
        <v>12353.880864999999</v>
      </c>
      <c r="F7" s="45">
        <v>170978.25841999901</v>
      </c>
      <c r="G7" s="45">
        <v>97358.84792</v>
      </c>
      <c r="H7" s="45">
        <v>477455.679899999</v>
      </c>
      <c r="I7" s="45">
        <v>71580.274619999895</v>
      </c>
      <c r="J7" s="45">
        <v>17087.766665999901</v>
      </c>
      <c r="K7" s="45">
        <v>117594.852579999</v>
      </c>
      <c r="L7" s="45">
        <v>68072.972049999895</v>
      </c>
      <c r="M7" s="45">
        <v>68072.972049999895</v>
      </c>
      <c r="N7" s="45">
        <v>181420.4026</v>
      </c>
      <c r="O7" s="45">
        <v>535210.15815399995</v>
      </c>
      <c r="P7" s="45">
        <v>269364.88415499998</v>
      </c>
      <c r="Q7" s="45">
        <v>32658.2666813</v>
      </c>
      <c r="R7" s="45">
        <v>32658.2666813</v>
      </c>
      <c r="S7" s="45">
        <v>89630.657719999901</v>
      </c>
      <c r="T7" s="45">
        <v>199143.134239999</v>
      </c>
      <c r="U7" s="45">
        <v>418687.36759999901</v>
      </c>
      <c r="V7" s="45">
        <v>56183.664306999897</v>
      </c>
      <c r="W7" s="45">
        <v>478502.80800000002</v>
      </c>
      <c r="X7" s="45">
        <v>2573967.3280000002</v>
      </c>
    </row>
    <row r="8" spans="1:24" x14ac:dyDescent="0.3">
      <c r="A8" s="45" t="s">
        <v>5</v>
      </c>
      <c r="B8" s="45">
        <v>34330.328580000001</v>
      </c>
      <c r="C8" s="45">
        <v>17358.933587999902</v>
      </c>
      <c r="D8" s="45">
        <v>17358.933587999902</v>
      </c>
      <c r="E8" s="45">
        <v>4295.9421009999996</v>
      </c>
      <c r="F8" s="45">
        <v>57346.145299000003</v>
      </c>
      <c r="G8" s="45">
        <v>25626.855623999902</v>
      </c>
      <c r="H8" s="45">
        <v>165949.35504999899</v>
      </c>
      <c r="I8" s="45">
        <v>24860.777989999999</v>
      </c>
      <c r="J8" s="45">
        <v>5923.8806909999903</v>
      </c>
      <c r="K8" s="45">
        <v>40842.244879999998</v>
      </c>
      <c r="L8" s="45">
        <v>23671.695696999999</v>
      </c>
      <c r="M8" s="45">
        <v>23671.695696999999</v>
      </c>
      <c r="N8" s="45">
        <v>63086.008549999897</v>
      </c>
      <c r="O8" s="45">
        <v>131224.95685289899</v>
      </c>
      <c r="P8" s="45">
        <v>98702.506227299993</v>
      </c>
      <c r="Q8" s="45">
        <v>32852.259819409897</v>
      </c>
      <c r="R8" s="45">
        <v>32852.259819409897</v>
      </c>
      <c r="S8" s="45">
        <v>31093.950579999899</v>
      </c>
      <c r="T8" s="45">
        <v>55319.590569999898</v>
      </c>
      <c r="U8" s="45">
        <v>124729.77164000001</v>
      </c>
      <c r="V8" s="45">
        <v>14697.605814799999</v>
      </c>
      <c r="W8" s="45">
        <v>162088.78272999899</v>
      </c>
      <c r="X8" s="45">
        <v>801132.87959999999</v>
      </c>
    </row>
    <row r="9" spans="1:24" x14ac:dyDescent="0.3">
      <c r="A9" s="45" t="s">
        <v>6</v>
      </c>
      <c r="B9" s="45">
        <v>1564.9157540000001</v>
      </c>
      <c r="C9" s="45">
        <v>787.91176499999904</v>
      </c>
      <c r="D9" s="45">
        <v>787.91176499999904</v>
      </c>
      <c r="E9" s="45">
        <v>194.98825429999999</v>
      </c>
      <c r="F9" s="45">
        <v>2079.8444399999998</v>
      </c>
      <c r="G9" s="45">
        <v>885.10748199999898</v>
      </c>
      <c r="H9" s="45">
        <v>7654.1652199999999</v>
      </c>
      <c r="I9" s="45">
        <v>1133.2529850000001</v>
      </c>
      <c r="J9" s="45">
        <v>279.16906399999999</v>
      </c>
      <c r="K9" s="45">
        <v>1861.75480299999</v>
      </c>
      <c r="L9" s="45">
        <v>1074.4430139999999</v>
      </c>
      <c r="M9" s="45">
        <v>1074.4430139999999</v>
      </c>
      <c r="N9" s="45">
        <v>2865.8732599999998</v>
      </c>
      <c r="O9" s="45">
        <v>42701.570639799997</v>
      </c>
      <c r="P9" s="45">
        <v>3745.1531791999901</v>
      </c>
      <c r="Q9" s="45">
        <v>581.46973179999998</v>
      </c>
      <c r="R9" s="45">
        <v>581.46973179999998</v>
      </c>
      <c r="S9" s="45">
        <v>1453.4526079999901</v>
      </c>
      <c r="T9" s="45">
        <v>1391.8056319999901</v>
      </c>
      <c r="U9" s="45">
        <v>3984.92877</v>
      </c>
      <c r="V9" s="45">
        <v>676.25374009999905</v>
      </c>
      <c r="W9" s="45">
        <v>8843.5723799999996</v>
      </c>
      <c r="X9" s="45">
        <v>71105.621089999899</v>
      </c>
    </row>
    <row r="10" spans="1:24" x14ac:dyDescent="0.3">
      <c r="A10" s="45" t="s">
        <v>7</v>
      </c>
      <c r="B10" s="45">
        <v>643.48009999999999</v>
      </c>
      <c r="C10" s="45">
        <v>324.75505900000002</v>
      </c>
      <c r="D10" s="45">
        <v>324.75505900000002</v>
      </c>
      <c r="E10" s="45">
        <v>80.368610999999902</v>
      </c>
      <c r="F10" s="45">
        <v>1604.82789999999</v>
      </c>
      <c r="G10" s="45">
        <v>616.13847899999905</v>
      </c>
      <c r="H10" s="45">
        <v>3209.5759499999899</v>
      </c>
      <c r="I10" s="45">
        <v>465.98514499999902</v>
      </c>
      <c r="J10" s="45">
        <v>112.698325</v>
      </c>
      <c r="K10" s="45">
        <v>765.53662999999995</v>
      </c>
      <c r="L10" s="45">
        <v>442.85615699999897</v>
      </c>
      <c r="M10" s="45">
        <v>442.85615699999897</v>
      </c>
      <c r="N10" s="45">
        <v>1182.64256</v>
      </c>
      <c r="O10" s="45">
        <v>10541.106418699999</v>
      </c>
      <c r="P10" s="45">
        <v>1727.12058939999</v>
      </c>
      <c r="Q10" s="45">
        <v>663.51526000000001</v>
      </c>
      <c r="R10" s="45">
        <v>663.51526000000001</v>
      </c>
      <c r="S10" s="45">
        <v>589.59672</v>
      </c>
      <c r="T10" s="45">
        <v>565.819289999999</v>
      </c>
      <c r="U10" s="45">
        <v>1609.5253399999999</v>
      </c>
      <c r="V10" s="45">
        <v>396.81324560000002</v>
      </c>
      <c r="W10" s="45">
        <v>4064.65660999999</v>
      </c>
      <c r="X10" s="45">
        <v>22923.372999999901</v>
      </c>
    </row>
    <row r="11" spans="1:24" x14ac:dyDescent="0.3">
      <c r="A11" s="45" t="s">
        <v>8</v>
      </c>
      <c r="B11" s="45">
        <v>48.172631999999901</v>
      </c>
      <c r="C11" s="45">
        <v>24.264169999999901</v>
      </c>
      <c r="D11" s="45">
        <v>24.264169999999901</v>
      </c>
      <c r="E11" s="45">
        <v>6.0048475000000003</v>
      </c>
      <c r="F11" s="45">
        <v>73.396801999999994</v>
      </c>
      <c r="G11" s="45">
        <v>26.009713999999999</v>
      </c>
      <c r="H11" s="45">
        <v>234.08813000000001</v>
      </c>
      <c r="I11" s="45">
        <v>34.884889999999999</v>
      </c>
      <c r="J11" s="45">
        <v>8.5695855000000094</v>
      </c>
      <c r="K11" s="45">
        <v>57.310387999999897</v>
      </c>
      <c r="L11" s="45">
        <v>33.088561999999897</v>
      </c>
      <c r="M11" s="45">
        <v>33.088561999999897</v>
      </c>
      <c r="N11" s="45">
        <v>88.219725999999895</v>
      </c>
      <c r="O11" s="45">
        <v>1711.0432323</v>
      </c>
      <c r="P11" s="45">
        <v>125.3843526</v>
      </c>
      <c r="Q11" s="45">
        <v>22.051145999999999</v>
      </c>
      <c r="R11" s="45">
        <v>22.051145999999999</v>
      </c>
      <c r="S11" s="45">
        <v>44.643085999999997</v>
      </c>
      <c r="T11" s="45">
        <v>46.376139999999999</v>
      </c>
      <c r="U11" s="45">
        <v>127.67514199999999</v>
      </c>
      <c r="V11" s="45">
        <v>25.647663099999999</v>
      </c>
      <c r="W11" s="45">
        <v>234.66738999999899</v>
      </c>
      <c r="X11" s="45">
        <v>2571.30996</v>
      </c>
    </row>
    <row r="12" spans="1:24" x14ac:dyDescent="0.3">
      <c r="A12" s="45" t="s">
        <v>9</v>
      </c>
      <c r="B12" s="45">
        <v>51618.2435999999</v>
      </c>
      <c r="C12" s="45">
        <v>26060.725399999999</v>
      </c>
      <c r="D12" s="45">
        <v>26060.725399999999</v>
      </c>
      <c r="E12" s="45">
        <v>6449.4371099999998</v>
      </c>
      <c r="F12" s="45">
        <v>252728.2991</v>
      </c>
      <c r="G12" s="45">
        <v>168132.31659999999</v>
      </c>
      <c r="H12" s="45">
        <v>260191.18009999901</v>
      </c>
      <c r="I12" s="45">
        <v>37380.054799999998</v>
      </c>
      <c r="J12" s="45">
        <v>9012.4538599999996</v>
      </c>
      <c r="K12" s="45">
        <v>61409.403200000001</v>
      </c>
      <c r="L12" s="45">
        <v>35537.989300000001</v>
      </c>
      <c r="M12" s="45">
        <v>35537.989300000001</v>
      </c>
      <c r="N12" s="45">
        <v>94967.8918999999</v>
      </c>
      <c r="O12" s="45">
        <v>481032.00556999998</v>
      </c>
      <c r="P12" s="45">
        <v>141777.89705</v>
      </c>
      <c r="Q12" s="45">
        <v>15156.128119999999</v>
      </c>
      <c r="R12" s="45">
        <v>15156.128119999999</v>
      </c>
      <c r="S12" s="45">
        <v>47193.578299999899</v>
      </c>
      <c r="T12" s="45">
        <v>66474.998800000001</v>
      </c>
      <c r="U12" s="45">
        <v>161649.33960000001</v>
      </c>
      <c r="V12" s="45">
        <v>35761.75995</v>
      </c>
      <c r="W12" s="45">
        <v>583905.66339999996</v>
      </c>
      <c r="X12" s="45">
        <v>1793037.44939999</v>
      </c>
    </row>
    <row r="13" spans="1:24" x14ac:dyDescent="0.3">
      <c r="A13" s="45" t="s">
        <v>10</v>
      </c>
      <c r="B13" s="45">
        <v>52041.672079999902</v>
      </c>
      <c r="C13" s="45">
        <v>26286.391109</v>
      </c>
      <c r="D13" s="45">
        <v>26286.391109</v>
      </c>
      <c r="E13" s="45">
        <v>6505.28561299999</v>
      </c>
      <c r="F13" s="45">
        <v>334394.52049999899</v>
      </c>
      <c r="G13" s="45">
        <v>169612.47731999899</v>
      </c>
      <c r="H13" s="45">
        <v>252665.65228000001</v>
      </c>
      <c r="I13" s="45">
        <v>37686.691555999998</v>
      </c>
      <c r="J13" s="45">
        <v>9061.9295729999994</v>
      </c>
      <c r="K13" s="45">
        <v>61913.156799999997</v>
      </c>
      <c r="L13" s="45">
        <v>35845.744683999903</v>
      </c>
      <c r="M13" s="45">
        <v>35845.744683999903</v>
      </c>
      <c r="N13" s="45">
        <v>95558.907349999994</v>
      </c>
      <c r="O13" s="45">
        <v>672341.39394801995</v>
      </c>
      <c r="P13" s="45">
        <v>152259.4449452</v>
      </c>
      <c r="Q13" s="45">
        <v>18329.371462999999</v>
      </c>
      <c r="R13" s="45">
        <v>18329.371462999999</v>
      </c>
      <c r="S13" s="45">
        <v>47460.300529999899</v>
      </c>
      <c r="T13" s="45">
        <v>53307.855382000002</v>
      </c>
      <c r="U13" s="45">
        <v>137758.77727999899</v>
      </c>
      <c r="V13" s="45">
        <v>50346.158117500003</v>
      </c>
      <c r="W13" s="45">
        <v>728806.79659999895</v>
      </c>
      <c r="X13" s="45">
        <v>2119719.7502999902</v>
      </c>
    </row>
    <row r="14" spans="1:24" x14ac:dyDescent="0.3">
      <c r="A14" s="45" t="s">
        <v>12</v>
      </c>
      <c r="B14" s="45">
        <v>32911.056660000002</v>
      </c>
      <c r="C14" s="45">
        <v>16640.859109999899</v>
      </c>
      <c r="D14" s="45">
        <v>16640.859109999899</v>
      </c>
      <c r="E14" s="45">
        <v>4118.2330270000002</v>
      </c>
      <c r="F14" s="45">
        <v>67710.906059999907</v>
      </c>
      <c r="G14" s="45">
        <v>32378.902239999999</v>
      </c>
      <c r="H14" s="45">
        <v>159023.7696</v>
      </c>
      <c r="I14" s="45">
        <v>23832.992910000001</v>
      </c>
      <c r="J14" s="45">
        <v>5674.3571149999998</v>
      </c>
      <c r="K14" s="45">
        <v>39153.760029999903</v>
      </c>
      <c r="L14" s="45">
        <v>22692.480530000001</v>
      </c>
      <c r="M14" s="45">
        <v>22692.480530000001</v>
      </c>
      <c r="N14" s="45">
        <v>60475.140740000003</v>
      </c>
      <c r="O14" s="45">
        <v>62866.7599042</v>
      </c>
      <c r="P14" s="45">
        <v>80000.283213999995</v>
      </c>
      <c r="Q14" s="45">
        <v>15597.584784019</v>
      </c>
      <c r="R14" s="45">
        <v>15597.584784019</v>
      </c>
      <c r="S14" s="45">
        <v>29789.378999999899</v>
      </c>
      <c r="T14" s="45">
        <v>52992.754599999898</v>
      </c>
      <c r="U14" s="45">
        <v>119472.24778999999</v>
      </c>
      <c r="V14" s="45">
        <v>11742.533165500001</v>
      </c>
      <c r="W14" s="45">
        <v>192454.40187999999</v>
      </c>
      <c r="X14" s="45">
        <v>725027.65379999997</v>
      </c>
    </row>
    <row r="15" spans="1:24" x14ac:dyDescent="0.3">
      <c r="A15" s="45" t="s">
        <v>13</v>
      </c>
      <c r="B15" s="45">
        <v>18448.6501684</v>
      </c>
      <c r="C15" s="45">
        <v>9316.9852716000005</v>
      </c>
      <c r="D15" s="45">
        <v>9316.9852716000005</v>
      </c>
      <c r="E15" s="45">
        <v>2305.7416049999902</v>
      </c>
      <c r="F15" s="45">
        <v>7671.3202148999899</v>
      </c>
      <c r="G15" s="45">
        <v>3648.97459599999</v>
      </c>
      <c r="H15" s="45">
        <v>89438.001891999898</v>
      </c>
      <c r="I15" s="45">
        <v>13359.8396237</v>
      </c>
      <c r="J15" s="45">
        <v>3216.3918635999999</v>
      </c>
      <c r="K15" s="45">
        <v>21948.079037</v>
      </c>
      <c r="L15" s="45">
        <v>12705.227088</v>
      </c>
      <c r="M15" s="45">
        <v>12705.227088</v>
      </c>
      <c r="N15" s="45">
        <v>33867.058827000001</v>
      </c>
      <c r="O15" s="45">
        <v>173062.154286401</v>
      </c>
      <c r="P15" s="45">
        <v>48781.389230070003</v>
      </c>
      <c r="Q15" s="45">
        <v>39387.6005605787</v>
      </c>
      <c r="R15" s="45">
        <v>39387.6005605787</v>
      </c>
      <c r="S15" s="45">
        <v>16839.748519899898</v>
      </c>
      <c r="T15" s="45">
        <v>16368.444470599999</v>
      </c>
      <c r="U15" s="45">
        <v>46996.981125999999</v>
      </c>
      <c r="V15" s="45">
        <v>8587.4308146500007</v>
      </c>
      <c r="W15" s="45">
        <v>27710.292034999999</v>
      </c>
      <c r="X15" s="45">
        <v>436674.67478999897</v>
      </c>
    </row>
    <row r="16" spans="1:24" x14ac:dyDescent="0.3">
      <c r="A16" s="45" t="s">
        <v>14</v>
      </c>
      <c r="B16" s="45">
        <v>11823.901672599901</v>
      </c>
      <c r="C16" s="45">
        <v>5968.7531257000001</v>
      </c>
      <c r="D16" s="45">
        <v>5968.7531257000001</v>
      </c>
      <c r="E16" s="45">
        <v>1477.1324241</v>
      </c>
      <c r="F16" s="45">
        <v>7130.7354991000002</v>
      </c>
      <c r="G16" s="45">
        <v>3426.0383314000001</v>
      </c>
      <c r="H16" s="45">
        <v>57289.540744999897</v>
      </c>
      <c r="I16" s="45">
        <v>8562.4352850999894</v>
      </c>
      <c r="J16" s="45">
        <v>2068.4371560999998</v>
      </c>
      <c r="K16" s="45">
        <v>14066.714861</v>
      </c>
      <c r="L16" s="45">
        <v>8139.3632900999901</v>
      </c>
      <c r="M16" s="45">
        <v>8139.3632900999901</v>
      </c>
      <c r="N16" s="45">
        <v>21695.773724999901</v>
      </c>
      <c r="O16" s="45">
        <v>111694.795842689</v>
      </c>
      <c r="P16" s="45">
        <v>31141.106083250001</v>
      </c>
      <c r="Q16" s="45">
        <v>21782.174725082299</v>
      </c>
      <c r="R16" s="45">
        <v>21782.174725082299</v>
      </c>
      <c r="S16" s="45">
        <v>10820.1937944</v>
      </c>
      <c r="T16" s="45">
        <v>10455.8162648999</v>
      </c>
      <c r="U16" s="45">
        <v>30063.324927000001</v>
      </c>
      <c r="V16" s="45">
        <v>5321.6682672699999</v>
      </c>
      <c r="W16" s="45">
        <v>26979.844898999901</v>
      </c>
      <c r="X16" s="45">
        <v>289459.04248</v>
      </c>
    </row>
    <row r="17" spans="1:24" x14ac:dyDescent="0.3">
      <c r="A17" s="45" t="s">
        <v>15</v>
      </c>
      <c r="B17" s="45">
        <v>16217.7249636999</v>
      </c>
      <c r="C17" s="45">
        <v>8196.6198525</v>
      </c>
      <c r="D17" s="45">
        <v>8196.6198525</v>
      </c>
      <c r="E17" s="45">
        <v>2028.47832719999</v>
      </c>
      <c r="F17" s="45">
        <v>5259.62170959999</v>
      </c>
      <c r="G17" s="45">
        <v>2844.59439409999</v>
      </c>
      <c r="H17" s="45">
        <v>78592.317727999995</v>
      </c>
      <c r="I17" s="45">
        <v>11744.2943344</v>
      </c>
      <c r="J17" s="45">
        <v>2810.6113958999899</v>
      </c>
      <c r="K17" s="45">
        <v>19293.969883999998</v>
      </c>
      <c r="L17" s="45">
        <v>11177.4174649</v>
      </c>
      <c r="M17" s="45">
        <v>11177.4174649</v>
      </c>
      <c r="N17" s="45">
        <v>29793.203583999901</v>
      </c>
      <c r="O17" s="45">
        <v>58726.202939875897</v>
      </c>
      <c r="P17" s="45">
        <v>39861.949018629901</v>
      </c>
      <c r="Q17" s="45">
        <v>39195.543047739397</v>
      </c>
      <c r="R17" s="45">
        <v>39195.543047739397</v>
      </c>
      <c r="S17" s="45">
        <v>14737.3189929</v>
      </c>
      <c r="T17" s="45">
        <v>14220.5156110999</v>
      </c>
      <c r="U17" s="45">
        <v>41082.696544999897</v>
      </c>
      <c r="V17" s="45">
        <v>6797.3036615000001</v>
      </c>
      <c r="W17" s="45">
        <v>17140.561582999999</v>
      </c>
      <c r="X17" s="45">
        <v>279091.604649999</v>
      </c>
    </row>
    <row r="18" spans="1:24" x14ac:dyDescent="0.3">
      <c r="A18" s="45" t="s">
        <v>16</v>
      </c>
      <c r="B18" s="45">
        <v>34277.817341000002</v>
      </c>
      <c r="C18" s="45">
        <v>17328.233867999901</v>
      </c>
      <c r="D18" s="45">
        <v>17328.233867999901</v>
      </c>
      <c r="E18" s="45">
        <v>4288.3415051000002</v>
      </c>
      <c r="F18" s="45">
        <v>15868.2154029999</v>
      </c>
      <c r="G18" s="45">
        <v>8306.8497029999999</v>
      </c>
      <c r="H18" s="45">
        <v>165562.99755999999</v>
      </c>
      <c r="I18" s="45">
        <v>24822.7504019999</v>
      </c>
      <c r="J18" s="45">
        <v>5929.8443477999899</v>
      </c>
      <c r="K18" s="45">
        <v>40779.787270000001</v>
      </c>
      <c r="L18" s="45">
        <v>23629.845474999998</v>
      </c>
      <c r="M18" s="45">
        <v>23629.845474999998</v>
      </c>
      <c r="N18" s="45">
        <v>62971.530669999898</v>
      </c>
      <c r="O18" s="45">
        <v>74281.038852659898</v>
      </c>
      <c r="P18" s="45">
        <v>97381.651205810005</v>
      </c>
      <c r="Q18" s="45">
        <v>60459.6374564</v>
      </c>
      <c r="R18" s="45">
        <v>60459.6374564</v>
      </c>
      <c r="S18" s="45">
        <v>31105.526028999899</v>
      </c>
      <c r="T18" s="45">
        <v>30390.808649999901</v>
      </c>
      <c r="U18" s="45">
        <v>87337.652468999906</v>
      </c>
      <c r="V18" s="45">
        <v>19339.2080441199</v>
      </c>
      <c r="W18" s="45">
        <v>47062.771269999997</v>
      </c>
      <c r="X18" s="45">
        <v>569821.34447999904</v>
      </c>
    </row>
    <row r="19" spans="1:24" x14ac:dyDescent="0.3">
      <c r="A19" s="45" t="s">
        <v>17</v>
      </c>
      <c r="B19" s="45">
        <v>17176.699595999999</v>
      </c>
      <c r="C19" s="45">
        <v>8654.3073010000007</v>
      </c>
      <c r="D19" s="45">
        <v>8654.3073010000007</v>
      </c>
      <c r="E19" s="45">
        <v>2141.7430159999999</v>
      </c>
      <c r="F19" s="45">
        <v>19638.352552999899</v>
      </c>
      <c r="G19" s="45">
        <v>7365.8217940000004</v>
      </c>
      <c r="H19" s="45">
        <v>83056.622239999997</v>
      </c>
      <c r="I19" s="45">
        <v>12438.738996</v>
      </c>
      <c r="J19" s="45">
        <v>3049.8373535000001</v>
      </c>
      <c r="K19" s="45">
        <v>20434.834590999999</v>
      </c>
      <c r="L19" s="45">
        <v>11801.534323</v>
      </c>
      <c r="M19" s="45">
        <v>11801.534323</v>
      </c>
      <c r="N19" s="45">
        <v>31454.965942999999</v>
      </c>
      <c r="O19" s="45">
        <v>448336.44219246</v>
      </c>
      <c r="P19" s="45">
        <v>48271.762841800002</v>
      </c>
      <c r="Q19" s="45">
        <v>16166.220701939999</v>
      </c>
      <c r="R19" s="45">
        <v>16166.220701939999</v>
      </c>
      <c r="S19" s="45">
        <v>15894.6333499999</v>
      </c>
      <c r="T19" s="45">
        <v>14958.3592739999</v>
      </c>
      <c r="U19" s="45">
        <v>43259.707431999901</v>
      </c>
      <c r="V19" s="45">
        <v>8338.14348289999</v>
      </c>
      <c r="W19" s="45">
        <v>70184.024369999897</v>
      </c>
      <c r="X19" s="45">
        <v>740501.03743999905</v>
      </c>
    </row>
    <row r="20" spans="1:24" x14ac:dyDescent="0.3">
      <c r="A20" s="45" t="s">
        <v>18</v>
      </c>
      <c r="B20" s="45">
        <v>37031.0015299999</v>
      </c>
      <c r="C20" s="45">
        <v>18698.373066999899</v>
      </c>
      <c r="D20" s="45">
        <v>18698.373066999899</v>
      </c>
      <c r="E20" s="45">
        <v>4627.4184159999904</v>
      </c>
      <c r="F20" s="45">
        <v>222550.43523</v>
      </c>
      <c r="G20" s="45">
        <v>95122.554799999998</v>
      </c>
      <c r="H20" s="45">
        <v>185088.33789</v>
      </c>
      <c r="I20" s="45">
        <v>26816.508890000001</v>
      </c>
      <c r="J20" s="45">
        <v>6461.187559</v>
      </c>
      <c r="K20" s="45">
        <v>44055.193219999899</v>
      </c>
      <c r="L20" s="45">
        <v>25498.242679999901</v>
      </c>
      <c r="M20" s="45">
        <v>25498.242679999901</v>
      </c>
      <c r="N20" s="45">
        <v>68100.969209999996</v>
      </c>
      <c r="O20" s="45">
        <v>442037.18593600002</v>
      </c>
      <c r="P20" s="45">
        <v>101299.27463499999</v>
      </c>
      <c r="Q20" s="45">
        <v>13672.787989999901</v>
      </c>
      <c r="R20" s="45">
        <v>13672.787989999901</v>
      </c>
      <c r="S20" s="45">
        <v>33835.754549999998</v>
      </c>
      <c r="T20" s="45">
        <v>37576.763189999903</v>
      </c>
      <c r="U20" s="45">
        <v>97310.342969999998</v>
      </c>
      <c r="V20" s="45">
        <v>38443.157694000001</v>
      </c>
      <c r="W20" s="45">
        <v>459353.89120000001</v>
      </c>
      <c r="X20" s="45">
        <v>1407309.223</v>
      </c>
    </row>
    <row r="21" spans="1:24" x14ac:dyDescent="0.3">
      <c r="A21" s="45" t="s">
        <v>19</v>
      </c>
      <c r="B21" s="45">
        <v>18547.755870000001</v>
      </c>
      <c r="C21" s="45">
        <v>9366.8497000000007</v>
      </c>
      <c r="D21" s="45">
        <v>9366.8497000000007</v>
      </c>
      <c r="E21" s="45">
        <v>2318.07869599999</v>
      </c>
      <c r="F21" s="45">
        <v>40432.473239999999</v>
      </c>
      <c r="G21" s="45">
        <v>31944.072120000001</v>
      </c>
      <c r="H21" s="45">
        <v>90055.585399999996</v>
      </c>
      <c r="I21" s="45">
        <v>13431.611790000001</v>
      </c>
      <c r="J21" s="45">
        <v>3211.5930669999998</v>
      </c>
      <c r="K21" s="45">
        <v>22065.958419999999</v>
      </c>
      <c r="L21" s="45">
        <v>12773.197</v>
      </c>
      <c r="M21" s="45">
        <v>12773.197</v>
      </c>
      <c r="N21" s="45">
        <v>34052.551579999999</v>
      </c>
      <c r="O21" s="45">
        <v>64311.8973235999</v>
      </c>
      <c r="P21" s="45">
        <v>30440.048693500001</v>
      </c>
      <c r="Q21" s="45">
        <v>2499.8634627369902</v>
      </c>
      <c r="R21" s="45">
        <v>2499.8634627369902</v>
      </c>
      <c r="S21" s="45">
        <v>16840.827769999902</v>
      </c>
      <c r="T21" s="45">
        <v>16099.42841</v>
      </c>
      <c r="U21" s="45">
        <v>46634.143179999999</v>
      </c>
      <c r="V21" s="45">
        <v>5650.5619293</v>
      </c>
      <c r="W21" s="45">
        <v>182081.48479999899</v>
      </c>
      <c r="X21" s="45">
        <v>460985.08049999998</v>
      </c>
    </row>
    <row r="22" spans="1:24" x14ac:dyDescent="0.3">
      <c r="A22" s="45" t="s">
        <v>20</v>
      </c>
      <c r="B22" s="45">
        <v>4082.7739749999901</v>
      </c>
      <c r="C22" s="45">
        <v>2059.07770999999</v>
      </c>
      <c r="D22" s="45">
        <v>2059.07770999999</v>
      </c>
      <c r="E22" s="45">
        <v>509.57633919999898</v>
      </c>
      <c r="F22" s="45">
        <v>9825.2983999999997</v>
      </c>
      <c r="G22" s="45">
        <v>3859.6855339999902</v>
      </c>
      <c r="H22" s="45">
        <v>20230.792219999999</v>
      </c>
      <c r="I22" s="45">
        <v>2956.5991079999899</v>
      </c>
      <c r="J22" s="45">
        <v>719.22077999999999</v>
      </c>
      <c r="K22" s="45">
        <v>4857.2121360000001</v>
      </c>
      <c r="L22" s="45">
        <v>2807.8845689999998</v>
      </c>
      <c r="M22" s="45">
        <v>2807.8845689999998</v>
      </c>
      <c r="N22" s="45">
        <v>7495.3816799999904</v>
      </c>
      <c r="O22" s="45">
        <v>84130.621543700006</v>
      </c>
      <c r="P22" s="45">
        <v>10511.9964686</v>
      </c>
      <c r="Q22" s="45">
        <v>3107.6775138200001</v>
      </c>
      <c r="R22" s="45">
        <v>3107.6775138200001</v>
      </c>
      <c r="S22" s="45">
        <v>3756.934565</v>
      </c>
      <c r="T22" s="45">
        <v>3597.6586749999901</v>
      </c>
      <c r="U22" s="45">
        <v>10213.9449299999</v>
      </c>
      <c r="V22" s="45">
        <v>2912.4714337999999</v>
      </c>
      <c r="W22" s="45">
        <v>25283.99107</v>
      </c>
      <c r="X22" s="45">
        <v>162138.413349999</v>
      </c>
    </row>
    <row r="23" spans="1:24" x14ac:dyDescent="0.3">
      <c r="A23" s="45" t="s">
        <v>129</v>
      </c>
      <c r="B23" s="45">
        <v>2740.0641919999998</v>
      </c>
      <c r="C23" s="45">
        <v>1381.7335315</v>
      </c>
      <c r="D23" s="45">
        <v>1381.7335315</v>
      </c>
      <c r="E23" s="45">
        <v>341.94793120000003</v>
      </c>
      <c r="F23" s="45">
        <v>6934.11381599999</v>
      </c>
      <c r="G23" s="45">
        <v>3764.441683</v>
      </c>
      <c r="H23" s="45">
        <v>13471.544362999901</v>
      </c>
      <c r="I23" s="45">
        <v>1984.2557317999999</v>
      </c>
      <c r="J23" s="45">
        <v>482.04496929999999</v>
      </c>
      <c r="K23" s="45">
        <v>3259.8095109999999</v>
      </c>
      <c r="L23" s="45">
        <v>1884.2140032</v>
      </c>
      <c r="M23" s="45">
        <v>1884.2140032</v>
      </c>
      <c r="N23" s="45">
        <v>5027.2827809999999</v>
      </c>
      <c r="O23" s="45">
        <v>43834.055251559999</v>
      </c>
      <c r="P23" s="45">
        <v>6315.5856229999999</v>
      </c>
      <c r="Q23" s="45">
        <v>796.71918109000001</v>
      </c>
      <c r="R23" s="45">
        <v>796.71918109000001</v>
      </c>
      <c r="S23" s="45">
        <v>2518.4231999999902</v>
      </c>
      <c r="T23" s="45">
        <v>2420.8217817999998</v>
      </c>
      <c r="U23" s="45">
        <v>6954.3925179999896</v>
      </c>
      <c r="V23" s="45">
        <v>1163.1038986900001</v>
      </c>
      <c r="W23" s="45">
        <v>26905.116509999902</v>
      </c>
      <c r="X23" s="45">
        <v>104694.40588999999</v>
      </c>
    </row>
    <row r="24" spans="1:24" x14ac:dyDescent="0.3">
      <c r="A24" s="45" t="s">
        <v>22</v>
      </c>
      <c r="B24" s="45">
        <v>21661.217865999999</v>
      </c>
      <c r="C24" s="45">
        <v>10931.9009639999</v>
      </c>
      <c r="D24" s="45">
        <v>10931.9009639999</v>
      </c>
      <c r="E24" s="45">
        <v>2705.3929318999999</v>
      </c>
      <c r="F24" s="45">
        <v>31360.0615159999</v>
      </c>
      <c r="G24" s="45">
        <v>17667.641981999899</v>
      </c>
      <c r="H24" s="45">
        <v>105891.1514</v>
      </c>
      <c r="I24" s="45">
        <v>15686.260995000001</v>
      </c>
      <c r="J24" s="45">
        <v>3789.4165689000001</v>
      </c>
      <c r="K24" s="45">
        <v>25770.011071000001</v>
      </c>
      <c r="L24" s="45">
        <v>14907.406244</v>
      </c>
      <c r="M24" s="45">
        <v>14907.406244</v>
      </c>
      <c r="N24" s="45">
        <v>39759.130727000003</v>
      </c>
      <c r="O24" s="45">
        <v>200491.12410783899</v>
      </c>
      <c r="P24" s="45">
        <v>45309.269449799998</v>
      </c>
      <c r="Q24" s="45">
        <v>14742.2468105999</v>
      </c>
      <c r="R24" s="45">
        <v>14742.2468105999</v>
      </c>
      <c r="S24" s="45">
        <v>19824.137082000001</v>
      </c>
      <c r="T24" s="45">
        <v>25517.212210000002</v>
      </c>
      <c r="U24" s="45">
        <v>64580.33567</v>
      </c>
      <c r="V24" s="45">
        <v>8497.0800476999993</v>
      </c>
      <c r="W24" s="45">
        <v>141153.52777999901</v>
      </c>
      <c r="X24" s="45">
        <v>620759.27872999897</v>
      </c>
    </row>
    <row r="25" spans="1:24" x14ac:dyDescent="0.3">
      <c r="A25" s="45" t="s">
        <v>23</v>
      </c>
      <c r="B25" s="45">
        <v>22730.2853569</v>
      </c>
      <c r="C25" s="45">
        <v>11480.525428499999</v>
      </c>
      <c r="D25" s="45">
        <v>11480.525428499999</v>
      </c>
      <c r="E25" s="45">
        <v>2841.1701741699899</v>
      </c>
      <c r="F25" s="45">
        <v>24343.412335699999</v>
      </c>
      <c r="G25" s="45">
        <v>13216.8255144999</v>
      </c>
      <c r="H25" s="45">
        <v>114544.67302099901</v>
      </c>
      <c r="I25" s="45">
        <v>16460.446254499999</v>
      </c>
      <c r="J25" s="45">
        <v>3942.2940845999901</v>
      </c>
      <c r="K25" s="45">
        <v>27041.8574472</v>
      </c>
      <c r="L25" s="45">
        <v>15655.549856199999</v>
      </c>
      <c r="M25" s="45">
        <v>15655.549856199999</v>
      </c>
      <c r="N25" s="45">
        <v>41835.620060000001</v>
      </c>
      <c r="O25" s="45">
        <v>158596.141878742</v>
      </c>
      <c r="P25" s="45">
        <v>47458.322029609997</v>
      </c>
      <c r="Q25" s="45">
        <v>29113.251724035901</v>
      </c>
      <c r="R25" s="45">
        <v>29113.251724035901</v>
      </c>
      <c r="S25" s="45">
        <v>20676.391242000002</v>
      </c>
      <c r="T25" s="45">
        <v>23003.558859100001</v>
      </c>
      <c r="U25" s="45">
        <v>62202.152274999899</v>
      </c>
      <c r="V25" s="45">
        <v>8179.3923225299905</v>
      </c>
      <c r="W25" s="45">
        <v>95221.049293999997</v>
      </c>
      <c r="X25" s="45">
        <v>536648.303679</v>
      </c>
    </row>
    <row r="26" spans="1:24" x14ac:dyDescent="0.3">
      <c r="A26" s="45" t="s">
        <v>24</v>
      </c>
      <c r="B26" s="45">
        <v>40099.990546999899</v>
      </c>
      <c r="C26" s="45">
        <v>20244.716371999901</v>
      </c>
      <c r="D26" s="45">
        <v>20244.716371999901</v>
      </c>
      <c r="E26" s="45">
        <v>5010.1052159999999</v>
      </c>
      <c r="F26" s="45">
        <v>238895.861949999</v>
      </c>
      <c r="G26" s="45">
        <v>106577.923521</v>
      </c>
      <c r="H26" s="45">
        <v>194246.04467</v>
      </c>
      <c r="I26" s="45">
        <v>29038.968559999899</v>
      </c>
      <c r="J26" s="45">
        <v>7009.7222199999997</v>
      </c>
      <c r="K26" s="45">
        <v>47706.329319999997</v>
      </c>
      <c r="L26" s="45">
        <v>27606.928314999899</v>
      </c>
      <c r="M26" s="45">
        <v>27606.928314999899</v>
      </c>
      <c r="N26" s="45">
        <v>73585.951359999905</v>
      </c>
      <c r="O26" s="45">
        <v>746670.18557829899</v>
      </c>
      <c r="P26" s="45">
        <v>116312.253883899</v>
      </c>
      <c r="Q26" s="45">
        <v>16054.663850000001</v>
      </c>
      <c r="R26" s="45">
        <v>16054.663850000001</v>
      </c>
      <c r="S26" s="45">
        <v>36675.367643999904</v>
      </c>
      <c r="T26" s="45">
        <v>41723.921005999997</v>
      </c>
      <c r="U26" s="45">
        <v>106804.74129000001</v>
      </c>
      <c r="V26" s="45">
        <v>38887.5286748</v>
      </c>
      <c r="W26" s="45">
        <v>506124.52798000001</v>
      </c>
      <c r="X26" s="45">
        <v>1806825.6769000001</v>
      </c>
    </row>
    <row r="27" spans="1:24" x14ac:dyDescent="0.3">
      <c r="A27" s="45" t="s">
        <v>25</v>
      </c>
      <c r="B27" s="45">
        <v>28882.696298999999</v>
      </c>
      <c r="C27" s="45">
        <v>14570.6193089999</v>
      </c>
      <c r="D27" s="45">
        <v>14570.6193089999</v>
      </c>
      <c r="E27" s="45">
        <v>3605.9010467999901</v>
      </c>
      <c r="F27" s="45">
        <v>27301.888668</v>
      </c>
      <c r="G27" s="45">
        <v>11700.824118</v>
      </c>
      <c r="H27" s="45">
        <v>139715.27189999999</v>
      </c>
      <c r="I27" s="45">
        <v>20915.805319999999</v>
      </c>
      <c r="J27" s="45">
        <v>5078.3946251999996</v>
      </c>
      <c r="K27" s="45">
        <v>34361.277846999998</v>
      </c>
      <c r="L27" s="45">
        <v>19869.398406</v>
      </c>
      <c r="M27" s="45">
        <v>19869.398406</v>
      </c>
      <c r="N27" s="45">
        <v>52958.0619459999</v>
      </c>
      <c r="O27" s="45">
        <v>743493.67795540998</v>
      </c>
      <c r="P27" s="45">
        <v>78007.779725999906</v>
      </c>
      <c r="Q27" s="45">
        <v>36199.635085032001</v>
      </c>
      <c r="R27" s="45">
        <v>36199.635085032001</v>
      </c>
      <c r="S27" s="45">
        <v>26531.312405999899</v>
      </c>
      <c r="T27" s="45">
        <v>25242.538662999901</v>
      </c>
      <c r="U27" s="45">
        <v>72958.819088000004</v>
      </c>
      <c r="V27" s="45">
        <v>13904.024297170001</v>
      </c>
      <c r="W27" s="45">
        <v>84662.666907000006</v>
      </c>
      <c r="X27" s="45">
        <v>1198511.61815</v>
      </c>
    </row>
    <row r="28" spans="1:24" x14ac:dyDescent="0.3">
      <c r="A28" s="45" t="s">
        <v>26</v>
      </c>
      <c r="B28" s="45">
        <v>44455.688409999901</v>
      </c>
      <c r="C28" s="45">
        <v>22480.615215999998</v>
      </c>
      <c r="D28" s="45">
        <v>22480.615215999998</v>
      </c>
      <c r="E28" s="45">
        <v>5563.4429149999996</v>
      </c>
      <c r="F28" s="45">
        <v>64472.99452</v>
      </c>
      <c r="G28" s="45">
        <v>37260.733222999901</v>
      </c>
      <c r="H28" s="45">
        <v>214861.167279999</v>
      </c>
      <c r="I28" s="45">
        <v>32193.198909999901</v>
      </c>
      <c r="J28" s="45">
        <v>7665.3897379999999</v>
      </c>
      <c r="K28" s="45">
        <v>52888.230629999998</v>
      </c>
      <c r="L28" s="45">
        <v>30655.941040000002</v>
      </c>
      <c r="M28" s="45">
        <v>30655.941040000002</v>
      </c>
      <c r="N28" s="45">
        <v>81698.367929999993</v>
      </c>
      <c r="O28" s="45">
        <v>61736.868744790001</v>
      </c>
      <c r="P28" s="45">
        <v>108188.8982584</v>
      </c>
      <c r="Q28" s="45">
        <v>50507.518019876901</v>
      </c>
      <c r="R28" s="45">
        <v>50507.518019876901</v>
      </c>
      <c r="S28" s="45">
        <v>40242.342579999997</v>
      </c>
      <c r="T28" s="45">
        <v>87928.046719999897</v>
      </c>
      <c r="U28" s="45">
        <v>185959.7844</v>
      </c>
      <c r="V28" s="45">
        <v>16432.949289299999</v>
      </c>
      <c r="W28" s="45">
        <v>208145.08395999999</v>
      </c>
      <c r="X28" s="45">
        <v>945992.42929999903</v>
      </c>
    </row>
    <row r="29" spans="1:24" x14ac:dyDescent="0.3">
      <c r="A29" s="45" t="s">
        <v>27</v>
      </c>
      <c r="B29" s="45">
        <v>24832.998162</v>
      </c>
      <c r="C29" s="45">
        <v>12557.06912</v>
      </c>
      <c r="D29" s="45">
        <v>12557.06912</v>
      </c>
      <c r="E29" s="45">
        <v>3107.5849762999901</v>
      </c>
      <c r="F29" s="45">
        <v>8486.6485499999908</v>
      </c>
      <c r="G29" s="45">
        <v>4660.5854663</v>
      </c>
      <c r="H29" s="45">
        <v>120444.41778</v>
      </c>
      <c r="I29" s="45">
        <v>17983.1649589999</v>
      </c>
      <c r="J29" s="45">
        <v>4286.6127140999897</v>
      </c>
      <c r="K29" s="45">
        <v>29543.429613999899</v>
      </c>
      <c r="L29" s="45">
        <v>17123.566921000001</v>
      </c>
      <c r="M29" s="45">
        <v>17123.566921000001</v>
      </c>
      <c r="N29" s="45">
        <v>45644.48373</v>
      </c>
      <c r="O29" s="45">
        <v>33382.288429467997</v>
      </c>
      <c r="P29" s="45">
        <v>69409.980221869904</v>
      </c>
      <c r="Q29" s="45">
        <v>50009.624176190002</v>
      </c>
      <c r="R29" s="45">
        <v>50009.624176190002</v>
      </c>
      <c r="S29" s="45">
        <v>22499.453336999999</v>
      </c>
      <c r="T29" s="45">
        <v>25089.906552</v>
      </c>
      <c r="U29" s="45">
        <v>67898.779708999893</v>
      </c>
      <c r="V29" s="45">
        <v>12213.29961238</v>
      </c>
      <c r="W29" s="45">
        <v>25972.045617</v>
      </c>
      <c r="X29" s="45">
        <v>389045.16063999903</v>
      </c>
    </row>
    <row r="30" spans="1:24" x14ac:dyDescent="0.3">
      <c r="A30" s="45" t="s">
        <v>28</v>
      </c>
      <c r="B30" s="45">
        <v>50533.208059999903</v>
      </c>
      <c r="C30" s="45">
        <v>25542.469859999899</v>
      </c>
      <c r="D30" s="45">
        <v>25542.469859999899</v>
      </c>
      <c r="E30" s="45">
        <v>6321.181098</v>
      </c>
      <c r="F30" s="45">
        <v>95196.488299999997</v>
      </c>
      <c r="G30" s="45">
        <v>46330.633779999996</v>
      </c>
      <c r="H30" s="45">
        <v>244005.80539999899</v>
      </c>
      <c r="I30" s="45">
        <v>36594.3112799999</v>
      </c>
      <c r="J30" s="45">
        <v>8709.3924129999996</v>
      </c>
      <c r="K30" s="45">
        <v>60118.555269999903</v>
      </c>
      <c r="L30" s="45">
        <v>34831.2717999999</v>
      </c>
      <c r="M30" s="45">
        <v>34831.2717999999</v>
      </c>
      <c r="N30" s="45">
        <v>92822.816439999995</v>
      </c>
      <c r="O30" s="45">
        <v>164802.146253999</v>
      </c>
      <c r="P30" s="45">
        <v>156536.64058400001</v>
      </c>
      <c r="Q30" s="45">
        <v>8019.4784171399997</v>
      </c>
      <c r="R30" s="45">
        <v>8019.4784171399997</v>
      </c>
      <c r="S30" s="45">
        <v>45722.951869999997</v>
      </c>
      <c r="T30" s="45">
        <v>47404.561439999903</v>
      </c>
      <c r="U30" s="45">
        <v>132483.6972</v>
      </c>
      <c r="V30" s="45">
        <v>28788.430948000001</v>
      </c>
      <c r="W30" s="45">
        <v>269371.2193</v>
      </c>
      <c r="X30" s="45">
        <v>1114859.4775</v>
      </c>
    </row>
    <row r="31" spans="1:24" x14ac:dyDescent="0.3">
      <c r="A31" s="45" t="s">
        <v>29</v>
      </c>
      <c r="B31" s="45">
        <v>3991.82034999999</v>
      </c>
      <c r="C31" s="45">
        <v>2015.3532600000001</v>
      </c>
      <c r="D31" s="45">
        <v>2015.3532600000001</v>
      </c>
      <c r="E31" s="45">
        <v>498.753412999999</v>
      </c>
      <c r="F31" s="45">
        <v>9180.0260199999993</v>
      </c>
      <c r="G31" s="45">
        <v>6544.9625400000004</v>
      </c>
      <c r="H31" s="45">
        <v>19392.236199999901</v>
      </c>
      <c r="I31" s="45">
        <v>2890.7281899999898</v>
      </c>
      <c r="J31" s="45">
        <v>696.69457299999897</v>
      </c>
      <c r="K31" s="45">
        <v>4749.0034099999903</v>
      </c>
      <c r="L31" s="45">
        <v>2748.2581699999901</v>
      </c>
      <c r="M31" s="45">
        <v>2748.2581699999901</v>
      </c>
      <c r="N31" s="45">
        <v>7326.8150400000004</v>
      </c>
      <c r="O31" s="45">
        <v>25329.587588699898</v>
      </c>
      <c r="P31" s="45">
        <v>8169.2425469999898</v>
      </c>
      <c r="Q31" s="45">
        <v>709.22397127730005</v>
      </c>
      <c r="R31" s="45">
        <v>709.22397127730005</v>
      </c>
      <c r="S31" s="45">
        <v>3646.6139699999999</v>
      </c>
      <c r="T31" s="45">
        <v>3456.2516799999898</v>
      </c>
      <c r="U31" s="45">
        <v>10024.698130000001</v>
      </c>
      <c r="V31" s="45">
        <v>1375.0237115</v>
      </c>
      <c r="W31" s="45">
        <v>42649.364299999899</v>
      </c>
      <c r="X31" s="45">
        <v>115921.5864</v>
      </c>
    </row>
    <row r="32" spans="1:24" x14ac:dyDescent="0.3">
      <c r="A32" s="45" t="s">
        <v>30</v>
      </c>
      <c r="B32" s="45">
        <v>3070.4434019999999</v>
      </c>
      <c r="C32" s="45">
        <v>1548.8527412999999</v>
      </c>
      <c r="D32" s="45">
        <v>1548.8527412999999</v>
      </c>
      <c r="E32" s="45">
        <v>383.3065302</v>
      </c>
      <c r="F32" s="45">
        <v>10897.6177459999</v>
      </c>
      <c r="G32" s="45">
        <v>3381.5173749999999</v>
      </c>
      <c r="H32" s="45">
        <v>15172.735989999999</v>
      </c>
      <c r="I32" s="45">
        <v>2223.5004721999999</v>
      </c>
      <c r="J32" s="45">
        <v>539.66232539999999</v>
      </c>
      <c r="K32" s="45">
        <v>3652.8488980000002</v>
      </c>
      <c r="L32" s="45">
        <v>2112.1104574999999</v>
      </c>
      <c r="M32" s="45">
        <v>2112.1104574999999</v>
      </c>
      <c r="N32" s="45">
        <v>5637.0813789999902</v>
      </c>
      <c r="O32" s="45">
        <v>57602.30103617</v>
      </c>
      <c r="P32" s="45">
        <v>7511.1491623000002</v>
      </c>
      <c r="Q32" s="45">
        <v>1241.9499632960001</v>
      </c>
      <c r="R32" s="45">
        <v>1241.9499632960001</v>
      </c>
      <c r="S32" s="45">
        <v>2820.4319009999999</v>
      </c>
      <c r="T32" s="45">
        <v>2807.4186880000002</v>
      </c>
      <c r="U32" s="45">
        <v>7936.8313829999997</v>
      </c>
      <c r="V32" s="45">
        <v>1543.2693395399899</v>
      </c>
      <c r="W32" s="45">
        <v>23148.807321</v>
      </c>
      <c r="X32" s="45">
        <v>119717.59196999999</v>
      </c>
    </row>
    <row r="33" spans="1:24" x14ac:dyDescent="0.3">
      <c r="A33" s="45" t="s">
        <v>31</v>
      </c>
      <c r="B33" s="45">
        <v>61238.910419999898</v>
      </c>
      <c r="C33" s="45">
        <v>30962.102989999999</v>
      </c>
      <c r="D33" s="45">
        <v>30962.102989999999</v>
      </c>
      <c r="E33" s="45">
        <v>7662.4116479999902</v>
      </c>
      <c r="F33" s="45">
        <v>110317.857029999</v>
      </c>
      <c r="G33" s="45">
        <v>48981.822670000001</v>
      </c>
      <c r="H33" s="45">
        <v>295683.74039999902</v>
      </c>
      <c r="I33" s="45">
        <v>44347.005839999998</v>
      </c>
      <c r="J33" s="45">
        <v>10566.53692</v>
      </c>
      <c r="K33" s="45">
        <v>72854.997109999895</v>
      </c>
      <c r="L33" s="45">
        <v>42221.806510000002</v>
      </c>
      <c r="M33" s="45">
        <v>42221.806510000002</v>
      </c>
      <c r="N33" s="45">
        <v>112515.415299999</v>
      </c>
      <c r="O33" s="45">
        <v>163591.906445</v>
      </c>
      <c r="P33" s="45">
        <v>194555.99873200001</v>
      </c>
      <c r="Q33" s="45">
        <v>30585.090405999999</v>
      </c>
      <c r="R33" s="45">
        <v>30585.090405999999</v>
      </c>
      <c r="S33" s="45">
        <v>55461.517690000001</v>
      </c>
      <c r="T33" s="45">
        <v>88661.854070000001</v>
      </c>
      <c r="U33" s="45">
        <v>207429.1833</v>
      </c>
      <c r="V33" s="45">
        <v>32726.1176669999</v>
      </c>
      <c r="W33" s="45">
        <v>286963.55507999897</v>
      </c>
      <c r="X33" s="45">
        <v>1356297.8966999899</v>
      </c>
    </row>
    <row r="34" spans="1:24" x14ac:dyDescent="0.3">
      <c r="A34" s="45" t="s">
        <v>32</v>
      </c>
      <c r="B34" s="45">
        <v>16962.488825999899</v>
      </c>
      <c r="C34" s="45">
        <v>8551.5823942999996</v>
      </c>
      <c r="D34" s="45">
        <v>8551.5823942999996</v>
      </c>
      <c r="E34" s="45">
        <v>2116.3245578999899</v>
      </c>
      <c r="F34" s="45">
        <v>28271.833441999999</v>
      </c>
      <c r="G34" s="45">
        <v>14405.945388299901</v>
      </c>
      <c r="H34" s="45">
        <v>82545.270677999899</v>
      </c>
      <c r="I34" s="45">
        <v>12283.6159849999</v>
      </c>
      <c r="J34" s="45">
        <v>2983.5593902000001</v>
      </c>
      <c r="K34" s="45">
        <v>20180.006974</v>
      </c>
      <c r="L34" s="45">
        <v>11661.459629700001</v>
      </c>
      <c r="M34" s="45">
        <v>11661.459629700001</v>
      </c>
      <c r="N34" s="45">
        <v>31094.234127999898</v>
      </c>
      <c r="O34" s="45">
        <v>141585.92944245</v>
      </c>
      <c r="P34" s="45">
        <v>38883.7626897999</v>
      </c>
      <c r="Q34" s="45">
        <v>9458.8489776099996</v>
      </c>
      <c r="R34" s="45">
        <v>9458.8489776099996</v>
      </c>
      <c r="S34" s="45">
        <v>15585.037519</v>
      </c>
      <c r="T34" s="45">
        <v>14915.458487</v>
      </c>
      <c r="U34" s="45">
        <v>42939.753527999899</v>
      </c>
      <c r="V34" s="45">
        <v>6501.1357620400004</v>
      </c>
      <c r="W34" s="45">
        <v>116280.90253799901</v>
      </c>
      <c r="X34" s="45">
        <v>466940.26156000001</v>
      </c>
    </row>
    <row r="35" spans="1:24" x14ac:dyDescent="0.3">
      <c r="A35" s="45" t="s">
        <v>33</v>
      </c>
      <c r="B35" s="45">
        <v>30968.118987000002</v>
      </c>
      <c r="C35" s="45">
        <v>15631.169124</v>
      </c>
      <c r="D35" s="45">
        <v>15631.169124</v>
      </c>
      <c r="E35" s="45">
        <v>3868.3576226</v>
      </c>
      <c r="F35" s="45">
        <v>159023.88208999901</v>
      </c>
      <c r="G35" s="45">
        <v>69508.553671000001</v>
      </c>
      <c r="H35" s="45">
        <v>150507.85859999899</v>
      </c>
      <c r="I35" s="45">
        <v>22425.987154999999</v>
      </c>
      <c r="J35" s="45">
        <v>5420.0339024999903</v>
      </c>
      <c r="K35" s="45">
        <v>36842.281647000003</v>
      </c>
      <c r="L35" s="45">
        <v>21315.622467000001</v>
      </c>
      <c r="M35" s="45">
        <v>21315.622467000001</v>
      </c>
      <c r="N35" s="45">
        <v>56828.7582599999</v>
      </c>
      <c r="O35" s="45">
        <v>489522.39306804899</v>
      </c>
      <c r="P35" s="45">
        <v>84892.800087600001</v>
      </c>
      <c r="Q35" s="45">
        <v>14490.0395256299</v>
      </c>
      <c r="R35" s="45">
        <v>14490.0395256299</v>
      </c>
      <c r="S35" s="45">
        <v>28350.291229999999</v>
      </c>
      <c r="T35" s="45">
        <v>30806.275254999899</v>
      </c>
      <c r="U35" s="45">
        <v>80845.113639999996</v>
      </c>
      <c r="V35" s="45">
        <v>26505.6275423999</v>
      </c>
      <c r="W35" s="45">
        <v>366532.79402999999</v>
      </c>
      <c r="X35" s="45">
        <v>1272405.39199999</v>
      </c>
    </row>
    <row r="36" spans="1:24" x14ac:dyDescent="0.3">
      <c r="A36" s="45" t="s">
        <v>34</v>
      </c>
      <c r="B36" s="45">
        <v>16946.7384519999</v>
      </c>
      <c r="C36" s="45">
        <v>8569.4621360000001</v>
      </c>
      <c r="D36" s="45">
        <v>8569.4621360000001</v>
      </c>
      <c r="E36" s="45">
        <v>2120.7459362</v>
      </c>
      <c r="F36" s="45">
        <v>7727.0665957000001</v>
      </c>
      <c r="G36" s="45">
        <v>3869.4001141999902</v>
      </c>
      <c r="H36" s="45">
        <v>83054.056020000004</v>
      </c>
      <c r="I36" s="45">
        <v>12272.215837</v>
      </c>
      <c r="J36" s="45">
        <v>2923.8249093999998</v>
      </c>
      <c r="K36" s="45">
        <v>20161.265943999999</v>
      </c>
      <c r="L36" s="45">
        <v>11685.850229</v>
      </c>
      <c r="M36" s="45">
        <v>11685.850229</v>
      </c>
      <c r="N36" s="45">
        <v>31170.199412999998</v>
      </c>
      <c r="O36" s="45">
        <v>18120.992149730901</v>
      </c>
      <c r="P36" s="45">
        <v>42236.490959440001</v>
      </c>
      <c r="Q36" s="45">
        <v>36168.26108507</v>
      </c>
      <c r="R36" s="45">
        <v>36168.26108507</v>
      </c>
      <c r="S36" s="45">
        <v>15350.597986000001</v>
      </c>
      <c r="T36" s="45">
        <v>15031.825516999999</v>
      </c>
      <c r="U36" s="45">
        <v>43210.861969999998</v>
      </c>
      <c r="V36" s="45">
        <v>6738.1071684500002</v>
      </c>
      <c r="W36" s="45">
        <v>22150.872796999902</v>
      </c>
      <c r="X36" s="45">
        <v>253339.51162999999</v>
      </c>
    </row>
    <row r="37" spans="1:24" x14ac:dyDescent="0.3">
      <c r="A37" s="45" t="s">
        <v>35</v>
      </c>
      <c r="B37" s="45">
        <v>13243.9533409999</v>
      </c>
      <c r="C37" s="45">
        <v>6679.8112510000001</v>
      </c>
      <c r="D37" s="45">
        <v>6679.8112510000001</v>
      </c>
      <c r="E37" s="45">
        <v>1653.1035402</v>
      </c>
      <c r="F37" s="45">
        <v>10626.277819999999</v>
      </c>
      <c r="G37" s="45">
        <v>4996.0739912999998</v>
      </c>
      <c r="H37" s="45">
        <v>64039.941919999997</v>
      </c>
      <c r="I37" s="45">
        <v>9590.7995859999992</v>
      </c>
      <c r="J37" s="45">
        <v>2332.3631542999901</v>
      </c>
      <c r="K37" s="45">
        <v>15756.1294329999</v>
      </c>
      <c r="L37" s="45">
        <v>9109.0092499999992</v>
      </c>
      <c r="M37" s="45">
        <v>9109.0092499999992</v>
      </c>
      <c r="N37" s="45">
        <v>24277.849056999999</v>
      </c>
      <c r="O37" s="45">
        <v>162886.2124122</v>
      </c>
      <c r="P37" s="45">
        <v>35095.316488599899</v>
      </c>
      <c r="Q37" s="45">
        <v>18255.0694858442</v>
      </c>
      <c r="R37" s="45">
        <v>18255.0694858442</v>
      </c>
      <c r="S37" s="45">
        <v>12180.154392</v>
      </c>
      <c r="T37" s="45">
        <v>11698.053712999999</v>
      </c>
      <c r="U37" s="45">
        <v>33631.609889999898</v>
      </c>
      <c r="V37" s="45">
        <v>5998.6796180899901</v>
      </c>
      <c r="W37" s="45">
        <v>41282.699544000003</v>
      </c>
      <c r="X37" s="45">
        <v>373235.64166999998</v>
      </c>
    </row>
    <row r="38" spans="1:24" x14ac:dyDescent="0.3">
      <c r="A38" s="45" t="s">
        <v>36</v>
      </c>
      <c r="B38" s="45">
        <v>37870.544999999896</v>
      </c>
      <c r="C38" s="45">
        <v>19123.655952000001</v>
      </c>
      <c r="D38" s="45">
        <v>19123.655952000001</v>
      </c>
      <c r="E38" s="45">
        <v>4732.6693100000002</v>
      </c>
      <c r="F38" s="45">
        <v>46513.877690000001</v>
      </c>
      <c r="G38" s="45">
        <v>17078.951252999901</v>
      </c>
      <c r="H38" s="45">
        <v>182848.02637000001</v>
      </c>
      <c r="I38" s="45">
        <v>27424.470959999999</v>
      </c>
      <c r="J38" s="45">
        <v>6607.1444659999897</v>
      </c>
      <c r="K38" s="45">
        <v>45053.982949999998</v>
      </c>
      <c r="L38" s="45">
        <v>26078.1916319999</v>
      </c>
      <c r="M38" s="45">
        <v>26078.1916319999</v>
      </c>
      <c r="N38" s="45">
        <v>69496.491689999893</v>
      </c>
      <c r="O38" s="45">
        <v>566179.83782853896</v>
      </c>
      <c r="P38" s="45">
        <v>108381.23974439999</v>
      </c>
      <c r="Q38" s="45">
        <v>40863.867691999898</v>
      </c>
      <c r="R38" s="45">
        <v>40863.867691999898</v>
      </c>
      <c r="S38" s="45">
        <v>34584.219519999999</v>
      </c>
      <c r="T38" s="45">
        <v>33189.1606599999</v>
      </c>
      <c r="U38" s="45">
        <v>95545.880600000004</v>
      </c>
      <c r="V38" s="45">
        <v>23806.8856778999</v>
      </c>
      <c r="W38" s="45">
        <v>119568.162279999</v>
      </c>
      <c r="X38" s="45">
        <v>1183058.2709999999</v>
      </c>
    </row>
    <row r="39" spans="1:24" x14ac:dyDescent="0.3">
      <c r="A39" s="45" t="s">
        <v>37</v>
      </c>
      <c r="B39" s="45">
        <v>47536.122219999997</v>
      </c>
      <c r="C39" s="45">
        <v>24036.73676</v>
      </c>
      <c r="D39" s="45">
        <v>24036.73676</v>
      </c>
      <c r="E39" s="45">
        <v>5948.5491739999998</v>
      </c>
      <c r="F39" s="45">
        <v>93852.086670000004</v>
      </c>
      <c r="G39" s="45">
        <v>51776.959569999999</v>
      </c>
      <c r="H39" s="45">
        <v>229840.90969999999</v>
      </c>
      <c r="I39" s="45">
        <v>34423.924059999998</v>
      </c>
      <c r="J39" s="45">
        <v>8199.9100600000002</v>
      </c>
      <c r="K39" s="45">
        <v>56552.971740000001</v>
      </c>
      <c r="L39" s="45">
        <v>32777.970309999997</v>
      </c>
      <c r="M39" s="45">
        <v>32777.970309999997</v>
      </c>
      <c r="N39" s="45">
        <v>87355.942800000004</v>
      </c>
      <c r="O39" s="45">
        <v>73204.951784499906</v>
      </c>
      <c r="P39" s="45">
        <v>102693.798904</v>
      </c>
      <c r="Q39" s="45">
        <v>11281.700571990001</v>
      </c>
      <c r="R39" s="45">
        <v>11281.700571990001</v>
      </c>
      <c r="S39" s="45">
        <v>43044.144659999998</v>
      </c>
      <c r="T39" s="45">
        <v>91300.6581899999</v>
      </c>
      <c r="U39" s="45">
        <v>194681.0288</v>
      </c>
      <c r="V39" s="45">
        <v>15776.7531179999</v>
      </c>
      <c r="W39" s="45">
        <v>265906.48099999898</v>
      </c>
      <c r="X39" s="45">
        <v>1040395.9859</v>
      </c>
    </row>
    <row r="40" spans="1:24" x14ac:dyDescent="0.3">
      <c r="A40" s="45" t="s">
        <v>130</v>
      </c>
      <c r="B40" s="45">
        <v>13864.013741000001</v>
      </c>
      <c r="C40" s="45">
        <v>6982.2882600000003</v>
      </c>
      <c r="D40" s="45">
        <v>6982.2882600000003</v>
      </c>
      <c r="E40" s="45">
        <v>1727.9541436</v>
      </c>
      <c r="F40" s="45">
        <v>15239.216662000001</v>
      </c>
      <c r="G40" s="45">
        <v>6390.3476570000003</v>
      </c>
      <c r="H40" s="45">
        <v>67056.441630000001</v>
      </c>
      <c r="I40" s="45">
        <v>10039.814937999899</v>
      </c>
      <c r="J40" s="45">
        <v>2469.4188795999899</v>
      </c>
      <c r="K40" s="45">
        <v>16493.791396000001</v>
      </c>
      <c r="L40" s="45">
        <v>9521.4696429999894</v>
      </c>
      <c r="M40" s="45">
        <v>9521.4696429999894</v>
      </c>
      <c r="N40" s="45">
        <v>25378.546101</v>
      </c>
      <c r="O40" s="45">
        <v>304590.30562965001</v>
      </c>
      <c r="P40" s="45">
        <v>34461.126883899997</v>
      </c>
      <c r="Q40" s="45">
        <v>9706.8830432794894</v>
      </c>
      <c r="R40" s="45">
        <v>9706.8830432794894</v>
      </c>
      <c r="S40" s="45">
        <v>12859.699624000001</v>
      </c>
      <c r="T40" s="45">
        <v>12212.592736000001</v>
      </c>
      <c r="U40" s="45">
        <v>35125.862509999897</v>
      </c>
      <c r="V40" s="45">
        <v>5558.2372136000004</v>
      </c>
      <c r="W40" s="45">
        <v>63114.983139999997</v>
      </c>
      <c r="X40" s="45">
        <v>541540.36984999897</v>
      </c>
    </row>
    <row r="41" spans="1:24" x14ac:dyDescent="0.3">
      <c r="A41" s="45" t="s">
        <v>39</v>
      </c>
      <c r="B41" s="45">
        <v>457.46651399999899</v>
      </c>
      <c r="C41" s="45">
        <v>230.437872</v>
      </c>
      <c r="D41" s="45">
        <v>230.437872</v>
      </c>
      <c r="E41" s="45">
        <v>57.0282141</v>
      </c>
      <c r="F41" s="45">
        <v>805.94912899999895</v>
      </c>
      <c r="G41" s="45">
        <v>391.29098599999998</v>
      </c>
      <c r="H41" s="45">
        <v>2261.2124699999999</v>
      </c>
      <c r="I41" s="45">
        <v>331.28143099999897</v>
      </c>
      <c r="J41" s="45">
        <v>81.189507000000006</v>
      </c>
      <c r="K41" s="45">
        <v>544.23954100000003</v>
      </c>
      <c r="L41" s="45">
        <v>314.237482</v>
      </c>
      <c r="M41" s="45">
        <v>314.237482</v>
      </c>
      <c r="N41" s="45">
        <v>838.73056099999997</v>
      </c>
      <c r="O41" s="45">
        <v>13666.980545599999</v>
      </c>
      <c r="P41" s="45">
        <v>1085.04374759999</v>
      </c>
      <c r="Q41" s="45">
        <v>177.44989179999999</v>
      </c>
      <c r="R41" s="45">
        <v>177.44989179999999</v>
      </c>
      <c r="S41" s="45">
        <v>423.27758999999998</v>
      </c>
      <c r="T41" s="45">
        <v>409.34469999999902</v>
      </c>
      <c r="U41" s="45">
        <v>1169.068499</v>
      </c>
      <c r="V41" s="45">
        <v>193.98992612000001</v>
      </c>
      <c r="W41" s="45">
        <v>3112.0086699999902</v>
      </c>
      <c r="X41" s="45">
        <v>22491.046249999901</v>
      </c>
    </row>
    <row r="42" spans="1:24" x14ac:dyDescent="0.3">
      <c r="A42" s="45" t="s">
        <v>40</v>
      </c>
      <c r="B42" s="45">
        <v>24866.195380000001</v>
      </c>
      <c r="C42" s="45">
        <v>12560.89018</v>
      </c>
      <c r="D42" s="45">
        <v>12560.89018</v>
      </c>
      <c r="E42" s="45">
        <v>3108.5309549999902</v>
      </c>
      <c r="F42" s="45">
        <v>169231.07569999999</v>
      </c>
      <c r="G42" s="45">
        <v>75069.966100000005</v>
      </c>
      <c r="H42" s="45">
        <v>121225.200699999</v>
      </c>
      <c r="I42" s="45">
        <v>18007.193039999998</v>
      </c>
      <c r="J42" s="45">
        <v>4326.0199519999996</v>
      </c>
      <c r="K42" s="45">
        <v>29582.913710000001</v>
      </c>
      <c r="L42" s="45">
        <v>17128.7978</v>
      </c>
      <c r="M42" s="45">
        <v>17128.7978</v>
      </c>
      <c r="N42" s="45">
        <v>45674.391699999898</v>
      </c>
      <c r="O42" s="45">
        <v>295155.63043049898</v>
      </c>
      <c r="P42" s="45">
        <v>70310.804329999999</v>
      </c>
      <c r="Q42" s="45">
        <v>8110.9245499999997</v>
      </c>
      <c r="R42" s="45">
        <v>8110.9245499999997</v>
      </c>
      <c r="S42" s="45">
        <v>22663.02937</v>
      </c>
      <c r="T42" s="45">
        <v>27456.554400000001</v>
      </c>
      <c r="U42" s="45">
        <v>67731.252199999901</v>
      </c>
      <c r="V42" s="45">
        <v>28127.763208999899</v>
      </c>
      <c r="W42" s="45">
        <v>356077.77840000001</v>
      </c>
      <c r="X42" s="45">
        <v>1000114.6782</v>
      </c>
    </row>
    <row r="43" spans="1:24" x14ac:dyDescent="0.3">
      <c r="A43" s="45" t="s">
        <v>41</v>
      </c>
      <c r="B43" s="45">
        <v>22924.185098999998</v>
      </c>
      <c r="C43" s="45">
        <v>11591.1159664999</v>
      </c>
      <c r="D43" s="45">
        <v>11591.1159664999</v>
      </c>
      <c r="E43" s="45">
        <v>2868.53545539999</v>
      </c>
      <c r="F43" s="45">
        <v>10678.981664999999</v>
      </c>
      <c r="G43" s="45">
        <v>7842.8983492999996</v>
      </c>
      <c r="H43" s="45">
        <v>111163.097631</v>
      </c>
      <c r="I43" s="45">
        <v>16600.863428999899</v>
      </c>
      <c r="J43" s="45">
        <v>3953.7774242999999</v>
      </c>
      <c r="K43" s="45">
        <v>27272.545190000001</v>
      </c>
      <c r="L43" s="45">
        <v>15806.359777</v>
      </c>
      <c r="M43" s="45">
        <v>15806.359777</v>
      </c>
      <c r="N43" s="45">
        <v>42133.062132999898</v>
      </c>
      <c r="O43" s="45">
        <v>19521.208772810001</v>
      </c>
      <c r="P43" s="45">
        <v>63562.569299919902</v>
      </c>
      <c r="Q43" s="45">
        <v>43454.455388319897</v>
      </c>
      <c r="R43" s="45">
        <v>43454.455388319897</v>
      </c>
      <c r="S43" s="45">
        <v>20756.129303999998</v>
      </c>
      <c r="T43" s="45">
        <v>31300.7240099999</v>
      </c>
      <c r="U43" s="45">
        <v>74883.021398999903</v>
      </c>
      <c r="V43" s="45">
        <v>11257.108703649999</v>
      </c>
      <c r="W43" s="45">
        <v>36827.2427619999</v>
      </c>
      <c r="X43" s="45">
        <v>380502.24507</v>
      </c>
    </row>
    <row r="44" spans="1:24" x14ac:dyDescent="0.3">
      <c r="A44" s="45" t="s">
        <v>42</v>
      </c>
      <c r="B44" s="45">
        <v>21027.991977999998</v>
      </c>
      <c r="C44" s="45">
        <v>10597.440387000001</v>
      </c>
      <c r="D44" s="45">
        <v>10597.440387000001</v>
      </c>
      <c r="E44" s="45">
        <v>2622.6280667999999</v>
      </c>
      <c r="F44" s="45">
        <v>38517.4844449999</v>
      </c>
      <c r="G44" s="45">
        <v>14150.454616999899</v>
      </c>
      <c r="H44" s="45">
        <v>101559.65198</v>
      </c>
      <c r="I44" s="45">
        <v>15227.7103479999</v>
      </c>
      <c r="J44" s="45">
        <v>3726.5810497000002</v>
      </c>
      <c r="K44" s="45">
        <v>25016.658395999901</v>
      </c>
      <c r="L44" s="45">
        <v>14451.3311989999</v>
      </c>
      <c r="M44" s="45">
        <v>14451.3311989999</v>
      </c>
      <c r="N44" s="45">
        <v>38514.402150000002</v>
      </c>
      <c r="O44" s="45">
        <v>603494.78368703905</v>
      </c>
      <c r="P44" s="45">
        <v>60343.843282599897</v>
      </c>
      <c r="Q44" s="45">
        <v>15407.2783522399</v>
      </c>
      <c r="R44" s="45">
        <v>15407.2783522399</v>
      </c>
      <c r="S44" s="45">
        <v>19430.450396999899</v>
      </c>
      <c r="T44" s="45">
        <v>18298.979673999998</v>
      </c>
      <c r="U44" s="45">
        <v>52695.246318999998</v>
      </c>
      <c r="V44" s="45">
        <v>11399.7806007</v>
      </c>
      <c r="W44" s="45">
        <v>115468.898699</v>
      </c>
      <c r="X44" s="45">
        <v>992886.52093999903</v>
      </c>
    </row>
    <row r="45" spans="1:24" x14ac:dyDescent="0.3">
      <c r="A45" s="45" t="s">
        <v>43</v>
      </c>
      <c r="B45" s="45">
        <v>218023.24992999999</v>
      </c>
      <c r="C45" s="45">
        <v>110151.948158999</v>
      </c>
      <c r="D45" s="45">
        <v>110151.948158999</v>
      </c>
      <c r="E45" s="45">
        <v>27260.099306999899</v>
      </c>
      <c r="F45" s="45">
        <v>429063.38935999997</v>
      </c>
      <c r="G45" s="45">
        <v>179397.987465999</v>
      </c>
      <c r="H45" s="45">
        <v>1055808.61701999</v>
      </c>
      <c r="I45" s="45">
        <v>157884.52529999899</v>
      </c>
      <c r="J45" s="45">
        <v>37857.341245000003</v>
      </c>
      <c r="K45" s="45">
        <v>259378.79104999901</v>
      </c>
      <c r="L45" s="45">
        <v>150209.942699999</v>
      </c>
      <c r="M45" s="45">
        <v>150209.942699999</v>
      </c>
      <c r="N45" s="45">
        <v>400369.45305000001</v>
      </c>
      <c r="O45" s="45">
        <v>1582016.29679629</v>
      </c>
      <c r="P45" s="45">
        <v>634964.44307799998</v>
      </c>
      <c r="Q45" s="45">
        <v>115158.49353999901</v>
      </c>
      <c r="R45" s="45">
        <v>115158.49353999901</v>
      </c>
      <c r="S45" s="45">
        <v>198400.34521999999</v>
      </c>
      <c r="T45" s="45">
        <v>194981.56383</v>
      </c>
      <c r="U45" s="45">
        <v>553361.24708</v>
      </c>
      <c r="V45" s="45">
        <v>158096.70362849999</v>
      </c>
      <c r="W45" s="45">
        <v>1048474.38965</v>
      </c>
      <c r="X45" s="45">
        <v>5533029.6271999897</v>
      </c>
    </row>
    <row r="46" spans="1:24" x14ac:dyDescent="0.3">
      <c r="A46" s="45" t="s">
        <v>44</v>
      </c>
      <c r="B46" s="45">
        <v>36375.238830000002</v>
      </c>
      <c r="C46" s="45">
        <v>18358.909049999998</v>
      </c>
      <c r="D46" s="45">
        <v>18358.909049999998</v>
      </c>
      <c r="E46" s="45">
        <v>4543.4113090000001</v>
      </c>
      <c r="F46" s="45">
        <v>73425.729679999902</v>
      </c>
      <c r="G46" s="45">
        <v>30811.500080000002</v>
      </c>
      <c r="H46" s="45">
        <v>175479.07319999899</v>
      </c>
      <c r="I46" s="45">
        <v>26341.612349999999</v>
      </c>
      <c r="J46" s="45">
        <v>6264.4499580000002</v>
      </c>
      <c r="K46" s="45">
        <v>43275.009639999997</v>
      </c>
      <c r="L46" s="45">
        <v>25035.331770000001</v>
      </c>
      <c r="M46" s="45">
        <v>25035.331770000001</v>
      </c>
      <c r="N46" s="45">
        <v>66719.453469999906</v>
      </c>
      <c r="O46" s="45">
        <v>148167.06581299999</v>
      </c>
      <c r="P46" s="45">
        <v>109463.542449</v>
      </c>
      <c r="Q46" s="45">
        <v>8387.9330987981994</v>
      </c>
      <c r="R46" s="45">
        <v>8387.9330987981994</v>
      </c>
      <c r="S46" s="45">
        <v>32882.335819999898</v>
      </c>
      <c r="T46" s="45">
        <v>39962.289040000003</v>
      </c>
      <c r="U46" s="45">
        <v>104045.24004999999</v>
      </c>
      <c r="V46" s="45">
        <v>18853.6211239</v>
      </c>
      <c r="W46" s="45">
        <v>193647.11749999999</v>
      </c>
      <c r="X46" s="45">
        <v>841052.44279999996</v>
      </c>
    </row>
    <row r="47" spans="1:24" x14ac:dyDescent="0.3">
      <c r="A47" s="45" t="s">
        <v>45</v>
      </c>
      <c r="B47" s="45">
        <v>3924.2615569999998</v>
      </c>
      <c r="C47" s="45">
        <v>1979.3233969999901</v>
      </c>
      <c r="D47" s="45">
        <v>1979.3233969999901</v>
      </c>
      <c r="E47" s="45">
        <v>489.8369108</v>
      </c>
      <c r="F47" s="45">
        <v>7112.2816999999995</v>
      </c>
      <c r="G47" s="45">
        <v>4561.3567419999899</v>
      </c>
      <c r="H47" s="45">
        <v>18998.76453</v>
      </c>
      <c r="I47" s="45">
        <v>2841.8073159999899</v>
      </c>
      <c r="J47" s="45">
        <v>687.62405699999897</v>
      </c>
      <c r="K47" s="45">
        <v>4668.6400670000003</v>
      </c>
      <c r="L47" s="45">
        <v>2699.1256089999902</v>
      </c>
      <c r="M47" s="45">
        <v>2699.1256089999902</v>
      </c>
      <c r="N47" s="45">
        <v>7194.55500999999</v>
      </c>
      <c r="O47" s="45">
        <v>16812.5130441</v>
      </c>
      <c r="P47" s="45">
        <v>7953.9639017999998</v>
      </c>
      <c r="Q47" s="45">
        <v>1374.3810766829899</v>
      </c>
      <c r="R47" s="45">
        <v>1374.3810766829899</v>
      </c>
      <c r="S47" s="45">
        <v>3595.043173</v>
      </c>
      <c r="T47" s="45">
        <v>3410.9686069999898</v>
      </c>
      <c r="U47" s="45">
        <v>9871.6591599999992</v>
      </c>
      <c r="V47" s="45">
        <v>1310.4513392899901</v>
      </c>
      <c r="W47" s="45">
        <v>32948.304929999998</v>
      </c>
      <c r="X47" s="45">
        <v>96793.035799999998</v>
      </c>
    </row>
    <row r="48" spans="1:24" x14ac:dyDescent="0.3">
      <c r="A48" s="45" t="s">
        <v>46</v>
      </c>
      <c r="B48" s="45">
        <v>19866.4461249999</v>
      </c>
      <c r="C48" s="45">
        <v>10017.319783999899</v>
      </c>
      <c r="D48" s="45">
        <v>10017.319783999899</v>
      </c>
      <c r="E48" s="45">
        <v>2479.0588088</v>
      </c>
      <c r="F48" s="45">
        <v>77216.146485000005</v>
      </c>
      <c r="G48" s="45">
        <v>30805.3813339999</v>
      </c>
      <c r="H48" s="45">
        <v>96351.607980000001</v>
      </c>
      <c r="I48" s="45">
        <v>14386.554952999901</v>
      </c>
      <c r="J48" s="45">
        <v>3506.0018847000001</v>
      </c>
      <c r="K48" s="45">
        <v>23634.801561</v>
      </c>
      <c r="L48" s="45">
        <v>13660.239820999899</v>
      </c>
      <c r="M48" s="45">
        <v>13660.239820999899</v>
      </c>
      <c r="N48" s="45">
        <v>36415.176054000003</v>
      </c>
      <c r="O48" s="45">
        <v>509125.34945749998</v>
      </c>
      <c r="P48" s="45">
        <v>54195.912231099901</v>
      </c>
      <c r="Q48" s="45">
        <v>9264.4258118711004</v>
      </c>
      <c r="R48" s="45">
        <v>9264.4258118711004</v>
      </c>
      <c r="S48" s="45">
        <v>18300.399915000002</v>
      </c>
      <c r="T48" s="45">
        <v>17090.436709000001</v>
      </c>
      <c r="U48" s="45">
        <v>48437.033449999901</v>
      </c>
      <c r="V48" s="45">
        <v>14063.0434746799</v>
      </c>
      <c r="W48" s="45">
        <v>189175.473969999</v>
      </c>
      <c r="X48" s="45">
        <v>956053.09094000002</v>
      </c>
    </row>
    <row r="49" spans="1:24" x14ac:dyDescent="0.3">
      <c r="A49" s="45" t="s">
        <v>47</v>
      </c>
      <c r="B49" s="45">
        <v>35342.976919999899</v>
      </c>
      <c r="C49" s="45">
        <v>17864.391909999998</v>
      </c>
      <c r="D49" s="45">
        <v>17864.391909999998</v>
      </c>
      <c r="E49" s="45">
        <v>4421.0298039999898</v>
      </c>
      <c r="F49" s="45">
        <v>68083.072239999994</v>
      </c>
      <c r="G49" s="45">
        <v>32844.887940000001</v>
      </c>
      <c r="H49" s="45">
        <v>170924.71040000001</v>
      </c>
      <c r="I49" s="45">
        <v>25594.092479999999</v>
      </c>
      <c r="J49" s="45">
        <v>6096.3285690000002</v>
      </c>
      <c r="K49" s="45">
        <v>42046.97537</v>
      </c>
      <c r="L49" s="45">
        <v>24360.980649999899</v>
      </c>
      <c r="M49" s="45">
        <v>24360.980649999899</v>
      </c>
      <c r="N49" s="45">
        <v>64926.404529999898</v>
      </c>
      <c r="O49" s="45">
        <v>52353.069636799999</v>
      </c>
      <c r="P49" s="45">
        <v>63168.9550639999</v>
      </c>
      <c r="Q49" s="45">
        <v>12874.824093814799</v>
      </c>
      <c r="R49" s="45">
        <v>12874.824093814799</v>
      </c>
      <c r="S49" s="45">
        <v>31999.56494</v>
      </c>
      <c r="T49" s="45">
        <v>48781.287899999901</v>
      </c>
      <c r="U49" s="45">
        <v>116068.9849</v>
      </c>
      <c r="V49" s="45">
        <v>11028.020071999999</v>
      </c>
      <c r="W49" s="45">
        <v>196967.43199999901</v>
      </c>
      <c r="X49" s="45">
        <v>709021.10290000006</v>
      </c>
    </row>
    <row r="50" spans="1:24" x14ac:dyDescent="0.3">
      <c r="A50" s="45" t="s">
        <v>48</v>
      </c>
      <c r="B50" s="45">
        <v>8737.2414669999907</v>
      </c>
      <c r="C50" s="45">
        <v>4393.758511</v>
      </c>
      <c r="D50" s="45">
        <v>4393.758511</v>
      </c>
      <c r="E50" s="45">
        <v>1087.35669679999</v>
      </c>
      <c r="F50" s="45">
        <v>10110.729522</v>
      </c>
      <c r="G50" s="45">
        <v>3856.7793508999998</v>
      </c>
      <c r="H50" s="45">
        <v>42125.021149999899</v>
      </c>
      <c r="I50" s="45">
        <v>6327.1914900000002</v>
      </c>
      <c r="J50" s="45">
        <v>1573.7988435999901</v>
      </c>
      <c r="K50" s="45">
        <v>10394.557682000001</v>
      </c>
      <c r="L50" s="45">
        <v>5991.5906439999999</v>
      </c>
      <c r="M50" s="45">
        <v>5991.5906439999999</v>
      </c>
      <c r="N50" s="45">
        <v>15967.4290869999</v>
      </c>
      <c r="O50" s="45">
        <v>319295.60887544003</v>
      </c>
      <c r="P50" s="45">
        <v>21943.291684599899</v>
      </c>
      <c r="Q50" s="45">
        <v>4020.7672063611899</v>
      </c>
      <c r="R50" s="45">
        <v>4020.7672063611899</v>
      </c>
      <c r="S50" s="45">
        <v>8172.7395779999997</v>
      </c>
      <c r="T50" s="45">
        <v>7600.97862299999</v>
      </c>
      <c r="U50" s="45">
        <v>21977.0132549999</v>
      </c>
      <c r="V50" s="45">
        <v>3624.6230998999999</v>
      </c>
      <c r="W50" s="45">
        <v>41133.778657999901</v>
      </c>
      <c r="X50" s="45">
        <v>470048.28593999997</v>
      </c>
    </row>
    <row r="51" spans="1:24" x14ac:dyDescent="0.3">
      <c r="A51" s="45" t="s">
        <v>49</v>
      </c>
      <c r="B51" s="45">
        <v>16941.426928000001</v>
      </c>
      <c r="C51" s="45">
        <v>8549.9897299999993</v>
      </c>
      <c r="D51" s="45">
        <v>8549.9897299999993</v>
      </c>
      <c r="E51" s="45">
        <v>2115.9245302999998</v>
      </c>
      <c r="F51" s="45">
        <v>20933.879919999999</v>
      </c>
      <c r="G51" s="45">
        <v>11489.377897</v>
      </c>
      <c r="H51" s="45">
        <v>83560.504809999897</v>
      </c>
      <c r="I51" s="45">
        <v>12268.374322</v>
      </c>
      <c r="J51" s="45">
        <v>2969.2311337000001</v>
      </c>
      <c r="K51" s="45">
        <v>20154.943781999998</v>
      </c>
      <c r="L51" s="45">
        <v>11659.2894279999</v>
      </c>
      <c r="M51" s="45">
        <v>11659.2894279999</v>
      </c>
      <c r="N51" s="45">
        <v>31113.568525999999</v>
      </c>
      <c r="O51" s="45">
        <v>187857.543281719</v>
      </c>
      <c r="P51" s="45">
        <v>36781.523961910003</v>
      </c>
      <c r="Q51" s="45">
        <v>16321.2381928821</v>
      </c>
      <c r="R51" s="45">
        <v>16321.2381928821</v>
      </c>
      <c r="S51" s="45">
        <v>15528.9535709999</v>
      </c>
      <c r="T51" s="45">
        <v>17745.517927000001</v>
      </c>
      <c r="U51" s="45">
        <v>47219.251762</v>
      </c>
      <c r="V51" s="45">
        <v>6330.8003240299904</v>
      </c>
      <c r="W51" s="45">
        <v>92416.717699999994</v>
      </c>
      <c r="X51" s="45">
        <v>494124.18058999901</v>
      </c>
    </row>
    <row r="52" spans="1:24" x14ac:dyDescent="0.3">
      <c r="A52" s="45" t="s">
        <v>50</v>
      </c>
      <c r="B52" s="45">
        <v>26306.728459999998</v>
      </c>
      <c r="C52" s="45">
        <v>13302.5057699999</v>
      </c>
      <c r="D52" s="45">
        <v>13302.5057699999</v>
      </c>
      <c r="E52" s="45">
        <v>3292.06858499999</v>
      </c>
      <c r="F52" s="45">
        <v>41126.750709999898</v>
      </c>
      <c r="G52" s="45">
        <v>22833.755079999901</v>
      </c>
      <c r="H52" s="45">
        <v>127299.386</v>
      </c>
      <c r="I52" s="45">
        <v>19050.375520000001</v>
      </c>
      <c r="J52" s="45">
        <v>4535.48962199999</v>
      </c>
      <c r="K52" s="45">
        <v>31296.693329999998</v>
      </c>
      <c r="L52" s="45">
        <v>18140.11261</v>
      </c>
      <c r="M52" s="45">
        <v>18140.11261</v>
      </c>
      <c r="N52" s="45">
        <v>48347.375780000002</v>
      </c>
      <c r="O52" s="45">
        <v>65134.641285400001</v>
      </c>
      <c r="P52" s="45">
        <v>75850.982260999997</v>
      </c>
      <c r="Q52" s="45">
        <v>17910.1589404878</v>
      </c>
      <c r="R52" s="45">
        <v>17910.1589404878</v>
      </c>
      <c r="S52" s="45">
        <v>23811.615900000001</v>
      </c>
      <c r="T52" s="45">
        <v>45286.506520000003</v>
      </c>
      <c r="U52" s="45">
        <v>99921.309599999993</v>
      </c>
      <c r="V52" s="60">
        <v>10546.979229299999</v>
      </c>
      <c r="W52" s="45">
        <v>129887.62301</v>
      </c>
      <c r="X52" s="45">
        <v>590899.12150000001</v>
      </c>
    </row>
    <row r="53" spans="1:24" x14ac:dyDescent="0.3">
      <c r="A53" s="45" t="s">
        <v>56</v>
      </c>
      <c r="B53" s="45">
        <f t="shared" ref="B53:P53" si="0">SUM(B3:B51)</f>
        <v>1501117.5167995975</v>
      </c>
      <c r="C53" s="45">
        <f t="shared" si="0"/>
        <v>758214.43883589748</v>
      </c>
      <c r="D53" s="45">
        <f t="shared" si="0"/>
        <v>758214.43883589748</v>
      </c>
      <c r="E53" s="45">
        <f t="shared" si="0"/>
        <v>187640.79899546961</v>
      </c>
      <c r="F53" s="45">
        <f t="shared" si="0"/>
        <v>3751284.1539279954</v>
      </c>
      <c r="G53" s="45">
        <f t="shared" si="0"/>
        <v>1798819.5619272974</v>
      </c>
      <c r="H53" s="45">
        <f t="shared" si="0"/>
        <v>7288533.5968179777</v>
      </c>
      <c r="I53" s="45">
        <f t="shared" si="0"/>
        <v>1087054.8233656979</v>
      </c>
      <c r="J53" s="45">
        <f t="shared" si="0"/>
        <v>260828.65209989983</v>
      </c>
      <c r="K53" s="45">
        <f t="shared" si="0"/>
        <v>1785855.6845901969</v>
      </c>
      <c r="L53" s="45">
        <f t="shared" si="0"/>
        <v>1033947.610524598</v>
      </c>
      <c r="M53" s="45">
        <f t="shared" si="0"/>
        <v>1033947.610524598</v>
      </c>
      <c r="N53" s="45">
        <f t="shared" si="0"/>
        <v>2756373.0828079972</v>
      </c>
      <c r="O53" s="45">
        <f t="shared" si="0"/>
        <v>13011442.021407075</v>
      </c>
      <c r="P53" s="45">
        <f t="shared" si="0"/>
        <v>4065190.715034957</v>
      </c>
      <c r="Q53" s="45">
        <f t="shared" ref="Q53:X53" si="1">SUM(Q3:Q51)</f>
        <v>975807.11675255653</v>
      </c>
      <c r="R53" s="45">
        <f t="shared" si="1"/>
        <v>975807.11675255653</v>
      </c>
      <c r="S53" s="45">
        <f t="shared" si="1"/>
        <v>1366702.6150331979</v>
      </c>
      <c r="T53" s="45">
        <f t="shared" si="1"/>
        <v>1774416.4205114974</v>
      </c>
      <c r="U53" s="45">
        <f t="shared" si="1"/>
        <v>4449228.0845859954</v>
      </c>
      <c r="V53" s="45">
        <f t="shared" si="1"/>
        <v>927279.98178689927</v>
      </c>
      <c r="W53" s="45">
        <f t="shared" si="1"/>
        <v>9563024.5759039912</v>
      </c>
      <c r="X53" s="45">
        <f t="shared" si="1"/>
        <v>43161613.735938914</v>
      </c>
    </row>
    <row r="54" spans="1:24" x14ac:dyDescent="0.3">
      <c r="A54" s="45" t="s">
        <v>378</v>
      </c>
      <c r="B54" s="45">
        <f t="shared" ref="B54:U54" si="2">SUM(B3:B51)-B4-B6-B7-B13-B27-B29-B32-B38-B45-B48-B51</f>
        <v>951164.63385659829</v>
      </c>
      <c r="C54" s="45">
        <f t="shared" si="2"/>
        <v>480451.91519859899</v>
      </c>
      <c r="D54" s="45">
        <f t="shared" si="2"/>
        <v>480451.91519859899</v>
      </c>
      <c r="E54" s="45">
        <f t="shared" si="2"/>
        <v>118900.90288406976</v>
      </c>
      <c r="F54" s="45">
        <f t="shared" si="2"/>
        <v>2427862.6824989975</v>
      </c>
      <c r="G54" s="45">
        <f t="shared" si="2"/>
        <v>1197528.4132019999</v>
      </c>
      <c r="H54" s="45">
        <f t="shared" si="2"/>
        <v>4624917.8171679899</v>
      </c>
      <c r="I54" s="45">
        <f t="shared" si="2"/>
        <v>688798.89579549909</v>
      </c>
      <c r="J54" s="45">
        <f t="shared" si="2"/>
        <v>165193.40853279995</v>
      </c>
      <c r="K54" s="45">
        <f t="shared" si="2"/>
        <v>1131585.4668791988</v>
      </c>
      <c r="L54" s="45">
        <f t="shared" si="2"/>
        <v>655173.61456809973</v>
      </c>
      <c r="M54" s="45">
        <f t="shared" si="2"/>
        <v>655173.61456809973</v>
      </c>
      <c r="N54" s="45">
        <f t="shared" si="2"/>
        <v>1746766.8298129968</v>
      </c>
      <c r="O54" s="45">
        <f t="shared" si="2"/>
        <v>7393066.1460353797</v>
      </c>
      <c r="P54" s="45">
        <f t="shared" si="2"/>
        <v>2543819.7628637268</v>
      </c>
      <c r="Q54" s="45">
        <f t="shared" si="2"/>
        <v>632209.10908698663</v>
      </c>
      <c r="R54" s="45">
        <f t="shared" si="2"/>
        <v>632209.10908698663</v>
      </c>
      <c r="S54" s="45">
        <f t="shared" si="2"/>
        <v>865704.27474619844</v>
      </c>
      <c r="T54" s="45">
        <f t="shared" si="2"/>
        <v>1162452.5647564987</v>
      </c>
      <c r="U54" s="45">
        <f t="shared" si="2"/>
        <v>2877337.4410339976</v>
      </c>
      <c r="V54" s="45">
        <f>SUM(V3:V51)-V4-V6-V7-V13-V27-V29-V32-V38-V45-V48-V51</f>
        <v>556347.86115029955</v>
      </c>
      <c r="W54" s="45">
        <f t="shared" ref="W54:X54" si="3">SUM(W3:W51)-W4-W6-W7-W13-W27-W29-W32-W38-W45-W48-W51</f>
        <v>6296790.6715889936</v>
      </c>
      <c r="X54" s="45">
        <f t="shared" si="3"/>
        <v>26767849.372948937</v>
      </c>
    </row>
    <row r="55" spans="1:24" x14ac:dyDescent="0.3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31" sqref="C31"/>
    </sheetView>
  </sheetViews>
  <sheetFormatPr defaultColWidth="9.109375" defaultRowHeight="13.8" x14ac:dyDescent="0.3"/>
  <cols>
    <col min="1" max="1" width="13.44140625" style="60" customWidth="1"/>
    <col min="2" max="3" width="9.5546875" style="60" bestFit="1" customWidth="1"/>
    <col min="4" max="5" width="9.5546875" style="60" customWidth="1"/>
    <col min="6" max="8" width="9.5546875" style="60" bestFit="1" customWidth="1"/>
    <col min="9" max="9" width="10" style="60" bestFit="1" customWidth="1"/>
    <col min="10" max="10" width="10.109375" style="60" bestFit="1" customWidth="1"/>
    <col min="11" max="11" width="10.6640625" style="60" customWidth="1"/>
    <col min="12" max="12" width="9.88671875" style="60" bestFit="1" customWidth="1"/>
    <col min="13" max="15" width="9.5546875" style="60" bestFit="1" customWidth="1"/>
    <col min="16" max="16" width="9.5546875" style="60" customWidth="1"/>
    <col min="17" max="21" width="9.33203125" style="60" bestFit="1" customWidth="1"/>
    <col min="22" max="22" width="9.88671875" style="60" bestFit="1" customWidth="1"/>
    <col min="23" max="23" width="9.109375" style="45"/>
    <col min="24" max="24" width="9.88671875" style="45" bestFit="1" customWidth="1"/>
    <col min="25" max="16384" width="9.109375" style="60"/>
  </cols>
  <sheetData>
    <row r="1" spans="1:24" x14ac:dyDescent="0.3">
      <c r="B1" s="60" t="s">
        <v>489</v>
      </c>
    </row>
    <row r="2" spans="1:24" x14ac:dyDescent="0.3">
      <c r="A2" s="45" t="s">
        <v>227</v>
      </c>
      <c r="B2" s="45" t="s">
        <v>391</v>
      </c>
      <c r="C2" s="45" t="s">
        <v>131</v>
      </c>
      <c r="D2" s="45" t="s">
        <v>132</v>
      </c>
      <c r="E2" s="45" t="s">
        <v>133</v>
      </c>
      <c r="F2" s="45" t="s">
        <v>342</v>
      </c>
      <c r="G2" s="45" t="s">
        <v>343</v>
      </c>
      <c r="H2" s="45" t="s">
        <v>59</v>
      </c>
      <c r="I2" s="45" t="s">
        <v>136</v>
      </c>
      <c r="J2" s="45" t="s">
        <v>137</v>
      </c>
      <c r="K2" s="45" t="s">
        <v>138</v>
      </c>
      <c r="L2" s="45" t="s">
        <v>139</v>
      </c>
      <c r="M2" s="45" t="s">
        <v>140</v>
      </c>
      <c r="N2" s="45" t="s">
        <v>142</v>
      </c>
      <c r="O2" s="45" t="s">
        <v>143</v>
      </c>
      <c r="P2" s="45" t="s">
        <v>144</v>
      </c>
      <c r="Q2" s="45" t="s">
        <v>145</v>
      </c>
      <c r="R2" s="45" t="s">
        <v>60</v>
      </c>
      <c r="S2" s="45" t="s">
        <v>236</v>
      </c>
      <c r="T2" s="45" t="s">
        <v>148</v>
      </c>
      <c r="U2" s="45" t="s">
        <v>150</v>
      </c>
      <c r="V2" s="60" t="s">
        <v>235</v>
      </c>
      <c r="W2" s="45" t="s">
        <v>170</v>
      </c>
      <c r="X2" s="45" t="s">
        <v>389</v>
      </c>
    </row>
    <row r="3" spans="1:24" x14ac:dyDescent="0.3">
      <c r="A3" s="45" t="s">
        <v>0</v>
      </c>
      <c r="B3" s="45">
        <v>43863.561979999999</v>
      </c>
      <c r="C3" s="45">
        <v>22150.360199999999</v>
      </c>
      <c r="D3" s="45">
        <v>22150.360199999999</v>
      </c>
      <c r="E3" s="45">
        <v>5481.7039649999997</v>
      </c>
      <c r="F3" s="45">
        <v>287568.22039999999</v>
      </c>
      <c r="G3" s="45">
        <v>132632.19807999901</v>
      </c>
      <c r="H3" s="45">
        <v>211984.25959999999</v>
      </c>
      <c r="I3" s="45">
        <v>31764.404999999999</v>
      </c>
      <c r="J3" s="45">
        <v>7652.3059559999901</v>
      </c>
      <c r="K3" s="45">
        <v>52183.776760000001</v>
      </c>
      <c r="L3" s="45">
        <v>30205.5766899999</v>
      </c>
      <c r="M3" s="45">
        <v>30205.5766899999</v>
      </c>
      <c r="N3" s="45">
        <v>80500.3884599999</v>
      </c>
      <c r="O3" s="45">
        <v>680035.79234160006</v>
      </c>
      <c r="P3" s="45">
        <v>126817.608750999</v>
      </c>
      <c r="Q3" s="45">
        <v>12574.741539999901</v>
      </c>
      <c r="R3" s="45">
        <v>12574.741539999901</v>
      </c>
      <c r="S3" s="45">
        <v>40056.1252199999</v>
      </c>
      <c r="T3" s="45">
        <v>50891.650509999898</v>
      </c>
      <c r="U3" s="45">
        <v>124062.698029999</v>
      </c>
      <c r="V3" s="45">
        <v>44712.004497000002</v>
      </c>
      <c r="W3" s="45">
        <v>617647.64690000005</v>
      </c>
      <c r="X3" s="45">
        <v>1917969.23849999</v>
      </c>
    </row>
    <row r="4" spans="1:24" x14ac:dyDescent="0.3">
      <c r="A4" s="45" t="s">
        <v>2</v>
      </c>
      <c r="B4" s="45">
        <v>82768.617299999998</v>
      </c>
      <c r="C4" s="45">
        <v>41838.253499999999</v>
      </c>
      <c r="D4" s="45">
        <v>41838.253499999999</v>
      </c>
      <c r="E4" s="45">
        <v>10354.008809999999</v>
      </c>
      <c r="F4" s="45">
        <v>148105.3627</v>
      </c>
      <c r="G4" s="45">
        <v>75301.118199999997</v>
      </c>
      <c r="H4" s="45">
        <v>399552.91259999998</v>
      </c>
      <c r="I4" s="45">
        <v>59938.058599999902</v>
      </c>
      <c r="J4" s="45">
        <v>14272.13762</v>
      </c>
      <c r="K4" s="45">
        <v>98468.488899999997</v>
      </c>
      <c r="L4" s="45">
        <v>57053.204099999901</v>
      </c>
      <c r="M4" s="45">
        <v>57053.204099999901</v>
      </c>
      <c r="N4" s="45">
        <v>152039.4111</v>
      </c>
      <c r="O4" s="45">
        <v>272680.30706999998</v>
      </c>
      <c r="P4" s="45">
        <v>244122.40261999899</v>
      </c>
      <c r="Q4" s="45">
        <v>13895.313899999899</v>
      </c>
      <c r="R4" s="45">
        <v>13895.313899999899</v>
      </c>
      <c r="S4" s="45">
        <v>74918.7264</v>
      </c>
      <c r="T4" s="45">
        <v>105952.50209999899</v>
      </c>
      <c r="U4" s="45">
        <v>259474.12739999901</v>
      </c>
      <c r="V4" s="45">
        <v>58442.110679999998</v>
      </c>
      <c r="W4" s="45">
        <v>419369.53459999902</v>
      </c>
      <c r="X4" s="45">
        <v>1876772.7379999999</v>
      </c>
    </row>
    <row r="5" spans="1:24" x14ac:dyDescent="0.3">
      <c r="A5" s="45" t="s">
        <v>3</v>
      </c>
      <c r="B5" s="45">
        <v>35916.787270000001</v>
      </c>
      <c r="C5" s="45">
        <v>18130.752410000001</v>
      </c>
      <c r="D5" s="45">
        <v>18130.752410000001</v>
      </c>
      <c r="E5" s="45">
        <v>4486.9506867999999</v>
      </c>
      <c r="F5" s="45">
        <v>179975.58887999901</v>
      </c>
      <c r="G5" s="45">
        <v>65611.064123000004</v>
      </c>
      <c r="H5" s="45">
        <v>173653.34791000001</v>
      </c>
      <c r="I5" s="45">
        <v>26009.632341999899</v>
      </c>
      <c r="J5" s="45">
        <v>6284.2196829999903</v>
      </c>
      <c r="K5" s="45">
        <v>42729.635050999997</v>
      </c>
      <c r="L5" s="45">
        <v>24724.196780999999</v>
      </c>
      <c r="M5" s="45">
        <v>24724.196780999999</v>
      </c>
      <c r="N5" s="45">
        <v>65894.403489999997</v>
      </c>
      <c r="O5" s="45">
        <v>694058.26476129994</v>
      </c>
      <c r="P5" s="45">
        <v>97510.903143499905</v>
      </c>
      <c r="Q5" s="45">
        <v>19668.126875999998</v>
      </c>
      <c r="R5" s="45">
        <v>19668.126875999998</v>
      </c>
      <c r="S5" s="45">
        <v>32871.128269000001</v>
      </c>
      <c r="T5" s="45">
        <v>30629.875295000002</v>
      </c>
      <c r="U5" s="45">
        <v>86463.011570000002</v>
      </c>
      <c r="V5" s="45">
        <v>30657.342355299999</v>
      </c>
      <c r="W5" s="45">
        <v>380638.701709999</v>
      </c>
      <c r="X5" s="45">
        <v>1544134.6878</v>
      </c>
    </row>
    <row r="6" spans="1:24" x14ac:dyDescent="0.3">
      <c r="A6" s="45" t="s">
        <v>4</v>
      </c>
      <c r="B6" s="45">
        <v>98766.297729999904</v>
      </c>
      <c r="C6" s="45">
        <v>49878.49379</v>
      </c>
      <c r="D6" s="45">
        <v>49878.49379</v>
      </c>
      <c r="E6" s="45">
        <v>12343.790226999899</v>
      </c>
      <c r="F6" s="45">
        <v>171355.28185999999</v>
      </c>
      <c r="G6" s="45">
        <v>97752.908190000002</v>
      </c>
      <c r="H6" s="45">
        <v>477063.55639999901</v>
      </c>
      <c r="I6" s="45">
        <v>71522.9230199999</v>
      </c>
      <c r="J6" s="45">
        <v>17074.286612999898</v>
      </c>
      <c r="K6" s="45">
        <v>117500.631409999</v>
      </c>
      <c r="L6" s="45">
        <v>68017.329249999995</v>
      </c>
      <c r="M6" s="45">
        <v>68017.329249999995</v>
      </c>
      <c r="N6" s="45">
        <v>181272.01349999901</v>
      </c>
      <c r="O6" s="45">
        <v>529688.76365199999</v>
      </c>
      <c r="P6" s="45">
        <v>263960.53125199903</v>
      </c>
      <c r="Q6" s="45">
        <v>32489.040851099999</v>
      </c>
      <c r="R6" s="45">
        <v>32489.040851099999</v>
      </c>
      <c r="S6" s="45">
        <v>89559.388679999902</v>
      </c>
      <c r="T6" s="45">
        <v>195772.10966999899</v>
      </c>
      <c r="U6" s="45">
        <v>413532.40099999902</v>
      </c>
      <c r="V6" s="45">
        <v>56962.429481999898</v>
      </c>
      <c r="W6" s="45">
        <v>479084.06019999902</v>
      </c>
      <c r="X6" s="45">
        <v>2555376.7128999899</v>
      </c>
    </row>
    <row r="7" spans="1:24" x14ac:dyDescent="0.3">
      <c r="A7" s="45" t="s">
        <v>5</v>
      </c>
      <c r="B7" s="45">
        <v>34331.190606999997</v>
      </c>
      <c r="C7" s="45">
        <v>17359.187835000001</v>
      </c>
      <c r="D7" s="45">
        <v>17359.187835000001</v>
      </c>
      <c r="E7" s="45">
        <v>4296.0073419</v>
      </c>
      <c r="F7" s="45">
        <v>56638.618887999903</v>
      </c>
      <c r="G7" s="45">
        <v>25388.885996999899</v>
      </c>
      <c r="H7" s="45">
        <v>165957.05245999899</v>
      </c>
      <c r="I7" s="45">
        <v>24861.400775999999</v>
      </c>
      <c r="J7" s="45">
        <v>5924.3951040000002</v>
      </c>
      <c r="K7" s="45">
        <v>40843.275785999896</v>
      </c>
      <c r="L7" s="45">
        <v>23672.056541999998</v>
      </c>
      <c r="M7" s="45">
        <v>23672.056541999998</v>
      </c>
      <c r="N7" s="45">
        <v>63087.075810999901</v>
      </c>
      <c r="O7" s="45">
        <v>124052.20505962</v>
      </c>
      <c r="P7" s="45">
        <v>95328.037702899994</v>
      </c>
      <c r="Q7" s="45">
        <v>33327.724065319002</v>
      </c>
      <c r="R7" s="45">
        <v>33327.724065319002</v>
      </c>
      <c r="S7" s="45">
        <v>31096.152094000001</v>
      </c>
      <c r="T7" s="45">
        <v>52745.692499999903</v>
      </c>
      <c r="U7" s="45">
        <v>120870.34466499899</v>
      </c>
      <c r="V7" s="45">
        <v>14359.781952400001</v>
      </c>
      <c r="W7" s="45">
        <v>159983.03173799999</v>
      </c>
      <c r="X7" s="45">
        <v>781713.70117000001</v>
      </c>
    </row>
    <row r="8" spans="1:24" x14ac:dyDescent="0.3">
      <c r="A8" s="45" t="s">
        <v>6</v>
      </c>
      <c r="B8" s="45">
        <v>1544.81655199999</v>
      </c>
      <c r="C8" s="45">
        <v>777.78831000000002</v>
      </c>
      <c r="D8" s="45">
        <v>777.78831000000002</v>
      </c>
      <c r="E8" s="45">
        <v>192.48630919999999</v>
      </c>
      <c r="F8" s="45">
        <v>2019.340506</v>
      </c>
      <c r="G8" s="45">
        <v>846.25157100000001</v>
      </c>
      <c r="H8" s="45">
        <v>7554.6769099999901</v>
      </c>
      <c r="I8" s="45">
        <v>1118.7014799999999</v>
      </c>
      <c r="J8" s="45">
        <v>275.69315079999899</v>
      </c>
      <c r="K8" s="45">
        <v>1837.84573399999</v>
      </c>
      <c r="L8" s="45">
        <v>1060.63749799999</v>
      </c>
      <c r="M8" s="45">
        <v>1060.63749799999</v>
      </c>
      <c r="N8" s="45">
        <v>2829.0220639999998</v>
      </c>
      <c r="O8" s="45">
        <v>40913.442944699898</v>
      </c>
      <c r="P8" s="45">
        <v>3542.2142591000002</v>
      </c>
      <c r="Q8" s="45">
        <v>598.43021101399904</v>
      </c>
      <c r="R8" s="45">
        <v>598.43021101399904</v>
      </c>
      <c r="S8" s="45">
        <v>1435.2092299999999</v>
      </c>
      <c r="T8" s="45">
        <v>1373.742084</v>
      </c>
      <c r="U8" s="45">
        <v>3933.4905599999902</v>
      </c>
      <c r="V8" s="45">
        <v>646.11613309999996</v>
      </c>
      <c r="W8" s="45">
        <v>8630.8667999999998</v>
      </c>
      <c r="X8" s="45">
        <v>68676.895810000002</v>
      </c>
    </row>
    <row r="9" spans="1:24" x14ac:dyDescent="0.3">
      <c r="A9" s="45" t="s">
        <v>7</v>
      </c>
      <c r="B9" s="45">
        <v>739.33738400000004</v>
      </c>
      <c r="C9" s="45">
        <v>373.13737200000003</v>
      </c>
      <c r="D9" s="45">
        <v>373.13737200000003</v>
      </c>
      <c r="E9" s="45">
        <v>92.341837999999896</v>
      </c>
      <c r="F9" s="45">
        <v>1818.6289099999999</v>
      </c>
      <c r="G9" s="45">
        <v>716.21115899999995</v>
      </c>
      <c r="H9" s="45">
        <v>3713.0265899999999</v>
      </c>
      <c r="I9" s="45">
        <v>535.40201000000002</v>
      </c>
      <c r="J9" s="45">
        <v>129.41772399999999</v>
      </c>
      <c r="K9" s="45">
        <v>879.579331999999</v>
      </c>
      <c r="L9" s="45">
        <v>508.83256699999998</v>
      </c>
      <c r="M9" s="45">
        <v>508.83256699999998</v>
      </c>
      <c r="N9" s="45">
        <v>1359.4362100000001</v>
      </c>
      <c r="O9" s="45">
        <v>11135.647846399999</v>
      </c>
      <c r="P9" s="45">
        <v>1919.9296606</v>
      </c>
      <c r="Q9" s="45">
        <v>736.13607000000002</v>
      </c>
      <c r="R9" s="45">
        <v>736.13607000000002</v>
      </c>
      <c r="S9" s="45">
        <v>677.22043399999995</v>
      </c>
      <c r="T9" s="45">
        <v>652.94026499999995</v>
      </c>
      <c r="U9" s="45">
        <v>1853.27748</v>
      </c>
      <c r="V9" s="45">
        <v>480.14658519999898</v>
      </c>
      <c r="W9" s="45">
        <v>4595.2656499999903</v>
      </c>
      <c r="X9" s="45">
        <v>25254.678899999999</v>
      </c>
    </row>
    <row r="10" spans="1:24" x14ac:dyDescent="0.3">
      <c r="A10" s="45" t="s">
        <v>8</v>
      </c>
      <c r="B10" s="45">
        <v>27.471090999999898</v>
      </c>
      <c r="C10" s="45">
        <v>13.8391366999999</v>
      </c>
      <c r="D10" s="45">
        <v>13.8391366999999</v>
      </c>
      <c r="E10" s="45">
        <v>3.424893</v>
      </c>
      <c r="F10" s="45">
        <v>34.526517999999903</v>
      </c>
      <c r="G10" s="45">
        <v>12.439772999999899</v>
      </c>
      <c r="H10" s="45">
        <v>133.27441300000001</v>
      </c>
      <c r="I10" s="45">
        <v>19.893753</v>
      </c>
      <c r="J10" s="45">
        <v>4.8839473</v>
      </c>
      <c r="K10" s="45">
        <v>32.681841999999897</v>
      </c>
      <c r="L10" s="45">
        <v>18.872046999999998</v>
      </c>
      <c r="M10" s="45">
        <v>18.872046999999998</v>
      </c>
      <c r="N10" s="45">
        <v>50.310448999999998</v>
      </c>
      <c r="O10" s="45">
        <v>1005.43041278999</v>
      </c>
      <c r="P10" s="45">
        <v>65.174191800000003</v>
      </c>
      <c r="Q10" s="45">
        <v>12.8793419</v>
      </c>
      <c r="R10" s="45">
        <v>12.8793419</v>
      </c>
      <c r="S10" s="45">
        <v>25.446469</v>
      </c>
      <c r="T10" s="45">
        <v>29.224990999999999</v>
      </c>
      <c r="U10" s="45">
        <v>77.021277999999995</v>
      </c>
      <c r="V10" s="45">
        <v>14.3742311899999</v>
      </c>
      <c r="W10" s="45">
        <v>114.901249999999</v>
      </c>
      <c r="X10" s="45">
        <v>1477.5071799999901</v>
      </c>
    </row>
    <row r="11" spans="1:24" x14ac:dyDescent="0.3">
      <c r="A11" s="45" t="s">
        <v>9</v>
      </c>
      <c r="B11" s="45">
        <v>49410.260099999898</v>
      </c>
      <c r="C11" s="45">
        <v>24945.953669999999</v>
      </c>
      <c r="D11" s="45">
        <v>24945.953669999999</v>
      </c>
      <c r="E11" s="45">
        <v>6173.5543399999997</v>
      </c>
      <c r="F11" s="45">
        <v>241960.56830000001</v>
      </c>
      <c r="G11" s="45">
        <v>160929.63929999899</v>
      </c>
      <c r="H11" s="45">
        <v>249745.8075</v>
      </c>
      <c r="I11" s="45">
        <v>35781.120799999902</v>
      </c>
      <c r="J11" s="45">
        <v>8625.9738099999995</v>
      </c>
      <c r="K11" s="45">
        <v>58782.605399999899</v>
      </c>
      <c r="L11" s="45">
        <v>34017.812299999998</v>
      </c>
      <c r="M11" s="45">
        <v>34017.812299999998</v>
      </c>
      <c r="N11" s="45">
        <v>90921.8774999999</v>
      </c>
      <c r="O11" s="45">
        <v>454210.88858000003</v>
      </c>
      <c r="P11" s="45">
        <v>133041.05390999999</v>
      </c>
      <c r="Q11" s="45">
        <v>14630.374820000001</v>
      </c>
      <c r="R11" s="45">
        <v>14630.374820000001</v>
      </c>
      <c r="S11" s="45">
        <v>45172.669099999999</v>
      </c>
      <c r="T11" s="45">
        <v>63166.604799999899</v>
      </c>
      <c r="U11" s="45">
        <v>154036.48749999999</v>
      </c>
      <c r="V11" s="45">
        <v>32832.18028</v>
      </c>
      <c r="W11" s="45">
        <v>559170.83389999997</v>
      </c>
      <c r="X11" s="45">
        <v>1705117.2714</v>
      </c>
    </row>
    <row r="12" spans="1:24" x14ac:dyDescent="0.3">
      <c r="A12" s="45" t="s">
        <v>10</v>
      </c>
      <c r="B12" s="45">
        <v>50301.985279</v>
      </c>
      <c r="C12" s="45">
        <v>25407.537543999901</v>
      </c>
      <c r="D12" s="45">
        <v>25407.537543999901</v>
      </c>
      <c r="E12" s="45">
        <v>6287.7856251000003</v>
      </c>
      <c r="F12" s="45">
        <v>322920.36439999897</v>
      </c>
      <c r="G12" s="45">
        <v>163889.98809999999</v>
      </c>
      <c r="H12" s="45">
        <v>244305.64691999901</v>
      </c>
      <c r="I12" s="45">
        <v>36426.867477999898</v>
      </c>
      <c r="J12" s="45">
        <v>8758.7331559999893</v>
      </c>
      <c r="K12" s="45">
        <v>59843.466483999902</v>
      </c>
      <c r="L12" s="45">
        <v>34647.270388999998</v>
      </c>
      <c r="M12" s="45">
        <v>34647.270388999998</v>
      </c>
      <c r="N12" s="45">
        <v>92366.051019999897</v>
      </c>
      <c r="O12" s="45">
        <v>638237.69045818003</v>
      </c>
      <c r="P12" s="45">
        <v>144892.4813021</v>
      </c>
      <c r="Q12" s="45">
        <v>17592.336907000001</v>
      </c>
      <c r="R12" s="45">
        <v>17592.336907000001</v>
      </c>
      <c r="S12" s="45">
        <v>45872.869952000001</v>
      </c>
      <c r="T12" s="45">
        <v>51422.018521999998</v>
      </c>
      <c r="U12" s="45">
        <v>133008.23653999899</v>
      </c>
      <c r="V12" s="45">
        <v>47253.432301599998</v>
      </c>
      <c r="W12" s="45">
        <v>703834.12932999898</v>
      </c>
      <c r="X12" s="45">
        <v>2032687.7234</v>
      </c>
    </row>
    <row r="13" spans="1:24" x14ac:dyDescent="0.3">
      <c r="A13" s="45" t="s">
        <v>12</v>
      </c>
      <c r="B13" s="45">
        <v>33357.69816</v>
      </c>
      <c r="C13" s="45">
        <v>16867.351844000001</v>
      </c>
      <c r="D13" s="45">
        <v>16867.351844000001</v>
      </c>
      <c r="E13" s="45">
        <v>4174.2854900000002</v>
      </c>
      <c r="F13" s="45">
        <v>69260.759299999903</v>
      </c>
      <c r="G13" s="45">
        <v>32995.748569000003</v>
      </c>
      <c r="H13" s="45">
        <v>161189.01191999999</v>
      </c>
      <c r="I13" s="45">
        <v>24156.428689999899</v>
      </c>
      <c r="J13" s="45">
        <v>5751.5812539999897</v>
      </c>
      <c r="K13" s="45">
        <v>39685.110999999997</v>
      </c>
      <c r="L13" s="45">
        <v>23001.34287</v>
      </c>
      <c r="M13" s="45">
        <v>23001.34287</v>
      </c>
      <c r="N13" s="45">
        <v>61298.260959999898</v>
      </c>
      <c r="O13" s="45">
        <v>57591.9795927999</v>
      </c>
      <c r="P13" s="45">
        <v>76447.006408199901</v>
      </c>
      <c r="Q13" s="45">
        <v>15352.670336343999</v>
      </c>
      <c r="R13" s="45">
        <v>15352.670336343999</v>
      </c>
      <c r="S13" s="45">
        <v>30194.80301</v>
      </c>
      <c r="T13" s="45">
        <v>52605.77117</v>
      </c>
      <c r="U13" s="45">
        <v>119435.58041999899</v>
      </c>
      <c r="V13" s="45">
        <v>11664.2157494</v>
      </c>
      <c r="W13" s="45">
        <v>196212.92645999999</v>
      </c>
      <c r="X13" s="45">
        <v>722249.73789999995</v>
      </c>
    </row>
    <row r="14" spans="1:24" x14ac:dyDescent="0.3">
      <c r="A14" s="45" t="s">
        <v>13</v>
      </c>
      <c r="B14" s="45">
        <v>18056.993477899901</v>
      </c>
      <c r="C14" s="45">
        <v>9119.2911130999892</v>
      </c>
      <c r="D14" s="45">
        <v>9119.2911130999892</v>
      </c>
      <c r="E14" s="45">
        <v>2256.8191058499901</v>
      </c>
      <c r="F14" s="45">
        <v>7404.9002947999898</v>
      </c>
      <c r="G14" s="45">
        <v>3511.1244668999998</v>
      </c>
      <c r="H14" s="45">
        <v>87518.659021999905</v>
      </c>
      <c r="I14" s="45">
        <v>13076.2159289999</v>
      </c>
      <c r="J14" s="45">
        <v>3147.87227776999</v>
      </c>
      <c r="K14" s="45">
        <v>21482.117259999999</v>
      </c>
      <c r="L14" s="45">
        <v>12435.6315411</v>
      </c>
      <c r="M14" s="45">
        <v>12435.6315411</v>
      </c>
      <c r="N14" s="45">
        <v>33147.925027400001</v>
      </c>
      <c r="O14" s="45">
        <v>165542.651575022</v>
      </c>
      <c r="P14" s="45">
        <v>47307.330440969999</v>
      </c>
      <c r="Q14" s="45">
        <v>38921.263002466803</v>
      </c>
      <c r="R14" s="45">
        <v>38921.263002466803</v>
      </c>
      <c r="S14" s="45">
        <v>16481.259109299899</v>
      </c>
      <c r="T14" s="45">
        <v>16032.860421199999</v>
      </c>
      <c r="U14" s="45">
        <v>46016.651830100003</v>
      </c>
      <c r="V14" s="45">
        <v>8363.9747558679992</v>
      </c>
      <c r="W14" s="45">
        <v>26749.626807099899</v>
      </c>
      <c r="X14" s="45">
        <v>422735.99008399999</v>
      </c>
    </row>
    <row r="15" spans="1:24" x14ac:dyDescent="0.3">
      <c r="A15" s="45" t="s">
        <v>14</v>
      </c>
      <c r="B15" s="45">
        <v>11546.3449912999</v>
      </c>
      <c r="C15" s="45">
        <v>5828.5653767999902</v>
      </c>
      <c r="D15" s="45">
        <v>5828.5653767999902</v>
      </c>
      <c r="E15" s="45">
        <v>1442.4380031799999</v>
      </c>
      <c r="F15" s="45">
        <v>7063.8655320999897</v>
      </c>
      <c r="G15" s="45">
        <v>3382.6659155999901</v>
      </c>
      <c r="H15" s="45">
        <v>55953.617764000002</v>
      </c>
      <c r="I15" s="45">
        <v>8361.4466703999897</v>
      </c>
      <c r="J15" s="45">
        <v>2020.0688983999901</v>
      </c>
      <c r="K15" s="45">
        <v>13736.5086631999</v>
      </c>
      <c r="L15" s="45">
        <v>7948.1988703999996</v>
      </c>
      <c r="M15" s="45">
        <v>7948.1988703999996</v>
      </c>
      <c r="N15" s="45">
        <v>21186.436437999899</v>
      </c>
      <c r="O15" s="45">
        <v>106515.774024339</v>
      </c>
      <c r="P15" s="45">
        <v>29957.932999099899</v>
      </c>
      <c r="Q15" s="45">
        <v>21381.4266624476</v>
      </c>
      <c r="R15" s="45">
        <v>21381.4266624476</v>
      </c>
      <c r="S15" s="45">
        <v>10566.949479299899</v>
      </c>
      <c r="T15" s="45">
        <v>10211.767867299999</v>
      </c>
      <c r="U15" s="45">
        <v>29359.669357999999</v>
      </c>
      <c r="V15" s="45">
        <v>5148.7361150399902</v>
      </c>
      <c r="W15" s="45">
        <v>26712.375187000001</v>
      </c>
      <c r="X15" s="45">
        <v>279976.23997599998</v>
      </c>
    </row>
    <row r="16" spans="1:24" x14ac:dyDescent="0.3">
      <c r="A16" s="45" t="s">
        <v>15</v>
      </c>
      <c r="B16" s="45">
        <v>16025.8511812</v>
      </c>
      <c r="C16" s="45">
        <v>8099.6718158999902</v>
      </c>
      <c r="D16" s="45">
        <v>8099.6718158999902</v>
      </c>
      <c r="E16" s="45">
        <v>2004.4843725999899</v>
      </c>
      <c r="F16" s="45">
        <v>5182.9470493999897</v>
      </c>
      <c r="G16" s="45">
        <v>2814.8692589999901</v>
      </c>
      <c r="H16" s="45">
        <v>77659.440603999901</v>
      </c>
      <c r="I16" s="45">
        <v>11605.3343346</v>
      </c>
      <c r="J16" s="45">
        <v>2777.2801247000002</v>
      </c>
      <c r="K16" s="45">
        <v>19065.6953006</v>
      </c>
      <c r="L16" s="45">
        <v>11045.1996346</v>
      </c>
      <c r="M16" s="45">
        <v>11045.1996346</v>
      </c>
      <c r="N16" s="45">
        <v>29440.734481</v>
      </c>
      <c r="O16" s="45">
        <v>60178.433059848001</v>
      </c>
      <c r="P16" s="45">
        <v>40356.170644359998</v>
      </c>
      <c r="Q16" s="45">
        <v>38819.5471453399</v>
      </c>
      <c r="R16" s="45">
        <v>38819.5471453399</v>
      </c>
      <c r="S16" s="45">
        <v>14562.646640499999</v>
      </c>
      <c r="T16" s="45">
        <v>14059.7090954</v>
      </c>
      <c r="U16" s="45">
        <v>40607.809773000001</v>
      </c>
      <c r="V16" s="45">
        <v>6824.5079979410002</v>
      </c>
      <c r="W16" s="45">
        <v>16885.73302</v>
      </c>
      <c r="X16" s="45">
        <v>278976.66571299999</v>
      </c>
    </row>
    <row r="17" spans="1:24" x14ac:dyDescent="0.3">
      <c r="A17" s="45" t="s">
        <v>16</v>
      </c>
      <c r="B17" s="45">
        <v>32362.172768</v>
      </c>
      <c r="C17" s="45">
        <v>16359.903378000001</v>
      </c>
      <c r="D17" s="45">
        <v>16359.903378000001</v>
      </c>
      <c r="E17" s="45">
        <v>4048.6958236</v>
      </c>
      <c r="F17" s="45">
        <v>14955.9603089999</v>
      </c>
      <c r="G17" s="45">
        <v>7845.8806939999904</v>
      </c>
      <c r="H17" s="45">
        <v>156301.81481999901</v>
      </c>
      <c r="I17" s="45">
        <v>23435.512439999999</v>
      </c>
      <c r="J17" s="45">
        <v>5598.2922705999999</v>
      </c>
      <c r="K17" s="45">
        <v>38500.757703000003</v>
      </c>
      <c r="L17" s="45">
        <v>22309.363184999998</v>
      </c>
      <c r="M17" s="45">
        <v>22309.363184999998</v>
      </c>
      <c r="N17" s="45">
        <v>59452.374604999903</v>
      </c>
      <c r="O17" s="45">
        <v>70035.789622379903</v>
      </c>
      <c r="P17" s="45">
        <v>92331.976070189994</v>
      </c>
      <c r="Q17" s="45">
        <v>58938.293479450003</v>
      </c>
      <c r="R17" s="45">
        <v>58938.293479450003</v>
      </c>
      <c r="S17" s="45">
        <v>29366.5134169999</v>
      </c>
      <c r="T17" s="45">
        <v>28701.4863909999</v>
      </c>
      <c r="U17" s="45">
        <v>82470.428961999904</v>
      </c>
      <c r="V17" s="45">
        <v>17630.573258240001</v>
      </c>
      <c r="W17" s="45">
        <v>44384.665585000002</v>
      </c>
      <c r="X17" s="45">
        <v>537622.08977999899</v>
      </c>
    </row>
    <row r="18" spans="1:24" x14ac:dyDescent="0.3">
      <c r="A18" s="45" t="s">
        <v>17</v>
      </c>
      <c r="B18" s="45">
        <v>16914.609457999999</v>
      </c>
      <c r="C18" s="45">
        <v>8522.0010110000003</v>
      </c>
      <c r="D18" s="45">
        <v>8522.0010110000003</v>
      </c>
      <c r="E18" s="45">
        <v>2109.0048311</v>
      </c>
      <c r="F18" s="45">
        <v>19306.831982999902</v>
      </c>
      <c r="G18" s="45">
        <v>7225.76664599999</v>
      </c>
      <c r="H18" s="45">
        <v>81790.689570000002</v>
      </c>
      <c r="I18" s="45">
        <v>12248.94305</v>
      </c>
      <c r="J18" s="45">
        <v>3004.0047432000001</v>
      </c>
      <c r="K18" s="45">
        <v>20123.04047</v>
      </c>
      <c r="L18" s="45">
        <v>11621.111080000001</v>
      </c>
      <c r="M18" s="45">
        <v>11621.111080000001</v>
      </c>
      <c r="N18" s="45">
        <v>30974.139891999901</v>
      </c>
      <c r="O18" s="45">
        <v>424520.70538384002</v>
      </c>
      <c r="P18" s="45">
        <v>45150.753888699903</v>
      </c>
      <c r="Q18" s="45">
        <v>15881.8817694099</v>
      </c>
      <c r="R18" s="45">
        <v>15881.8817694099</v>
      </c>
      <c r="S18" s="45">
        <v>15654.890825999901</v>
      </c>
      <c r="T18" s="45">
        <v>14718.5660899999</v>
      </c>
      <c r="U18" s="45">
        <v>42582.840807999899</v>
      </c>
      <c r="V18" s="45">
        <v>8044.5890153999999</v>
      </c>
      <c r="W18" s="45">
        <v>69221.023570000005</v>
      </c>
      <c r="X18" s="45">
        <v>709755.29698999994</v>
      </c>
    </row>
    <row r="19" spans="1:24" x14ac:dyDescent="0.3">
      <c r="A19" s="45" t="s">
        <v>18</v>
      </c>
      <c r="B19" s="45">
        <v>37017.318356999902</v>
      </c>
      <c r="C19" s="45">
        <v>18692.237126999898</v>
      </c>
      <c r="D19" s="45">
        <v>18692.237126999898</v>
      </c>
      <c r="E19" s="45">
        <v>4625.8971229999997</v>
      </c>
      <c r="F19" s="45">
        <v>221399.58903999999</v>
      </c>
      <c r="G19" s="45">
        <v>95184.334633000006</v>
      </c>
      <c r="H19" s="45">
        <v>186034.05356999999</v>
      </c>
      <c r="I19" s="45">
        <v>26806.588908999998</v>
      </c>
      <c r="J19" s="45">
        <v>6455.0141620000004</v>
      </c>
      <c r="K19" s="45">
        <v>44038.921479999997</v>
      </c>
      <c r="L19" s="45">
        <v>25489.872617000001</v>
      </c>
      <c r="M19" s="45">
        <v>25489.872617000001</v>
      </c>
      <c r="N19" s="45">
        <v>68102.754620000007</v>
      </c>
      <c r="O19" s="45">
        <v>436364.232127</v>
      </c>
      <c r="P19" s="45">
        <v>102262.459122</v>
      </c>
      <c r="Q19" s="45">
        <v>13576.168680000001</v>
      </c>
      <c r="R19" s="45">
        <v>13576.168680000001</v>
      </c>
      <c r="S19" s="45">
        <v>33810.808353</v>
      </c>
      <c r="T19" s="45">
        <v>37791.238824</v>
      </c>
      <c r="U19" s="45">
        <v>97650.451939999999</v>
      </c>
      <c r="V19" s="45">
        <v>38236.8399280999</v>
      </c>
      <c r="W19" s="45">
        <v>457643.78762999998</v>
      </c>
      <c r="X19" s="45">
        <v>1401177.67649999</v>
      </c>
    </row>
    <row r="20" spans="1:24" x14ac:dyDescent="0.3">
      <c r="A20" s="45" t="s">
        <v>19</v>
      </c>
      <c r="B20" s="45">
        <v>17869.979799999899</v>
      </c>
      <c r="C20" s="45">
        <v>9028.7893099999892</v>
      </c>
      <c r="D20" s="45">
        <v>9028.7893099999892</v>
      </c>
      <c r="E20" s="45">
        <v>2234.4228579999999</v>
      </c>
      <c r="F20" s="45">
        <v>39543.634369999898</v>
      </c>
      <c r="G20" s="45">
        <v>31517.782279999999</v>
      </c>
      <c r="H20" s="45">
        <v>86855.774699999994</v>
      </c>
      <c r="I20" s="45">
        <v>12940.787909999901</v>
      </c>
      <c r="J20" s="45">
        <v>3096.4088670000001</v>
      </c>
      <c r="K20" s="45">
        <v>21259.626120000001</v>
      </c>
      <c r="L20" s="45">
        <v>12312.19577</v>
      </c>
      <c r="M20" s="45">
        <v>12312.19577</v>
      </c>
      <c r="N20" s="45">
        <v>32824.7118999999</v>
      </c>
      <c r="O20" s="45">
        <v>48576.113761699897</v>
      </c>
      <c r="P20" s="45">
        <v>28692.0374471</v>
      </c>
      <c r="Q20" s="45">
        <v>2372.8793318662001</v>
      </c>
      <c r="R20" s="45">
        <v>2372.8793318662001</v>
      </c>
      <c r="S20" s="45">
        <v>16236.103709999899</v>
      </c>
      <c r="T20" s="45">
        <v>15439.43879</v>
      </c>
      <c r="U20" s="45">
        <v>44840.592899999901</v>
      </c>
      <c r="V20" s="45">
        <v>5380.1807763999896</v>
      </c>
      <c r="W20" s="45">
        <v>179880.52609999999</v>
      </c>
      <c r="X20" s="45">
        <v>434375.52859999897</v>
      </c>
    </row>
    <row r="21" spans="1:24" x14ac:dyDescent="0.3">
      <c r="A21" s="45" t="s">
        <v>20</v>
      </c>
      <c r="B21" s="45">
        <v>4008.4430989999901</v>
      </c>
      <c r="C21" s="45">
        <v>2021.41174799999</v>
      </c>
      <c r="D21" s="45">
        <v>2021.41174799999</v>
      </c>
      <c r="E21" s="45">
        <v>500.25252760000001</v>
      </c>
      <c r="F21" s="45">
        <v>9639.817685</v>
      </c>
      <c r="G21" s="45">
        <v>3763.6591039999998</v>
      </c>
      <c r="H21" s="45">
        <v>19920.889070000001</v>
      </c>
      <c r="I21" s="45">
        <v>2902.7711220000001</v>
      </c>
      <c r="J21" s="45">
        <v>706.50671179999995</v>
      </c>
      <c r="K21" s="45">
        <v>4768.784917</v>
      </c>
      <c r="L21" s="45">
        <v>2756.51416899999</v>
      </c>
      <c r="M21" s="45">
        <v>2756.51416899999</v>
      </c>
      <c r="N21" s="45">
        <v>7359.6755389999998</v>
      </c>
      <c r="O21" s="45">
        <v>81207.032941529993</v>
      </c>
      <c r="P21" s="45">
        <v>9944.8211468999998</v>
      </c>
      <c r="Q21" s="45">
        <v>2969.6519093799998</v>
      </c>
      <c r="R21" s="45">
        <v>2969.6519093799998</v>
      </c>
      <c r="S21" s="45">
        <v>3690.1514959999899</v>
      </c>
      <c r="T21" s="45">
        <v>3533.6748659999998</v>
      </c>
      <c r="U21" s="45">
        <v>10034.470155999999</v>
      </c>
      <c r="V21" s="45">
        <v>2670.1812012099999</v>
      </c>
      <c r="W21" s="45">
        <v>24965.1018</v>
      </c>
      <c r="X21" s="45">
        <v>157379.69623</v>
      </c>
    </row>
    <row r="22" spans="1:24" x14ac:dyDescent="0.3">
      <c r="A22" s="45" t="s">
        <v>129</v>
      </c>
      <c r="B22" s="45">
        <v>2901.1070159999999</v>
      </c>
      <c r="C22" s="45">
        <v>1462.8560439999901</v>
      </c>
      <c r="D22" s="45">
        <v>1462.8560439999901</v>
      </c>
      <c r="E22" s="45">
        <v>362.02352189999903</v>
      </c>
      <c r="F22" s="45">
        <v>7775.2468159999898</v>
      </c>
      <c r="G22" s="45">
        <v>4096.3380690000004</v>
      </c>
      <c r="H22" s="45">
        <v>14283.073710000001</v>
      </c>
      <c r="I22" s="45">
        <v>2100.8725729999901</v>
      </c>
      <c r="J22" s="45">
        <v>509.86498779999999</v>
      </c>
      <c r="K22" s="45">
        <v>3451.3955500000002</v>
      </c>
      <c r="L22" s="45">
        <v>1994.841866</v>
      </c>
      <c r="M22" s="45">
        <v>1994.841866</v>
      </c>
      <c r="N22" s="45">
        <v>5322.9576149999903</v>
      </c>
      <c r="O22" s="45">
        <v>43162.2589542399</v>
      </c>
      <c r="P22" s="45">
        <v>6388.6669469999997</v>
      </c>
      <c r="Q22" s="45">
        <v>873.26930526399997</v>
      </c>
      <c r="R22" s="45">
        <v>873.26930526399997</v>
      </c>
      <c r="S22" s="45">
        <v>2664.387729</v>
      </c>
      <c r="T22" s="45">
        <v>2563.0578089999899</v>
      </c>
      <c r="U22" s="45">
        <v>7363.0324189999901</v>
      </c>
      <c r="V22" s="45">
        <v>1191.34982741</v>
      </c>
      <c r="W22" s="45">
        <v>28893.502889999902</v>
      </c>
      <c r="X22" s="45">
        <v>107667.77096999899</v>
      </c>
    </row>
    <row r="23" spans="1:24" x14ac:dyDescent="0.3">
      <c r="A23" s="45" t="s">
        <v>22</v>
      </c>
      <c r="B23" s="45">
        <v>20827.379305999999</v>
      </c>
      <c r="C23" s="45">
        <v>10511.771280000001</v>
      </c>
      <c r="D23" s="45">
        <v>10511.771280000001</v>
      </c>
      <c r="E23" s="45">
        <v>2601.4225833999899</v>
      </c>
      <c r="F23" s="45">
        <v>30564.791445999999</v>
      </c>
      <c r="G23" s="45">
        <v>17364.338410999899</v>
      </c>
      <c r="H23" s="45">
        <v>101811.46475</v>
      </c>
      <c r="I23" s="45">
        <v>15082.436174</v>
      </c>
      <c r="J23" s="45">
        <v>3644.2220124999999</v>
      </c>
      <c r="K23" s="45">
        <v>24778.002185000001</v>
      </c>
      <c r="L23" s="45">
        <v>14334.499528</v>
      </c>
      <c r="M23" s="45">
        <v>14334.499528</v>
      </c>
      <c r="N23" s="45">
        <v>38230.874022999997</v>
      </c>
      <c r="O23" s="45">
        <v>186940.32475417899</v>
      </c>
      <c r="P23" s="45">
        <v>43014.883661799999</v>
      </c>
      <c r="Q23" s="45">
        <v>14608.8849743304</v>
      </c>
      <c r="R23" s="45">
        <v>14608.8849743304</v>
      </c>
      <c r="S23" s="45">
        <v>19064.060181000001</v>
      </c>
      <c r="T23" s="45">
        <v>24536.048168000001</v>
      </c>
      <c r="U23" s="45">
        <v>62098.741009999998</v>
      </c>
      <c r="V23" s="45">
        <v>7734.4031220999896</v>
      </c>
      <c r="W23" s="45">
        <v>137912.95726999899</v>
      </c>
      <c r="X23" s="45">
        <v>592248.025659999</v>
      </c>
    </row>
    <row r="24" spans="1:24" x14ac:dyDescent="0.3">
      <c r="A24" s="45" t="s">
        <v>23</v>
      </c>
      <c r="B24" s="45">
        <v>21348.2499758999</v>
      </c>
      <c r="C24" s="45">
        <v>10785.361246300001</v>
      </c>
      <c r="D24" s="45">
        <v>10785.361246300001</v>
      </c>
      <c r="E24" s="45">
        <v>2669.1308975799998</v>
      </c>
      <c r="F24" s="45">
        <v>22453.254052600001</v>
      </c>
      <c r="G24" s="45">
        <v>12207.533024799999</v>
      </c>
      <c r="H24" s="45">
        <v>107770.07552899999</v>
      </c>
      <c r="I24" s="45">
        <v>15459.630549899999</v>
      </c>
      <c r="J24" s="45">
        <v>3704.7745259100002</v>
      </c>
      <c r="K24" s="45">
        <v>25397.679247099899</v>
      </c>
      <c r="L24" s="45">
        <v>14707.584137</v>
      </c>
      <c r="M24" s="45">
        <v>14707.584137</v>
      </c>
      <c r="N24" s="45">
        <v>39306.170162000002</v>
      </c>
      <c r="O24" s="45">
        <v>142185.60792074</v>
      </c>
      <c r="P24" s="45">
        <v>44448.227482640003</v>
      </c>
      <c r="Q24" s="45">
        <v>28164.195509573401</v>
      </c>
      <c r="R24" s="45">
        <v>28164.195509573401</v>
      </c>
      <c r="S24" s="45">
        <v>19429.657769199999</v>
      </c>
      <c r="T24" s="45">
        <v>21533.974673699999</v>
      </c>
      <c r="U24" s="45">
        <v>58330.228339000001</v>
      </c>
      <c r="V24" s="45">
        <v>7612.9628365749904</v>
      </c>
      <c r="W24" s="45">
        <v>88863.056088999903</v>
      </c>
      <c r="X24" s="45">
        <v>496352.55553800002</v>
      </c>
    </row>
    <row r="25" spans="1:24" x14ac:dyDescent="0.3">
      <c r="A25" s="45" t="s">
        <v>24</v>
      </c>
      <c r="B25" s="45">
        <v>39076.444381000001</v>
      </c>
      <c r="C25" s="45">
        <v>19728.254427</v>
      </c>
      <c r="D25" s="45">
        <v>19728.254427</v>
      </c>
      <c r="E25" s="45">
        <v>4882.2888458999996</v>
      </c>
      <c r="F25" s="45">
        <v>234566.16755700001</v>
      </c>
      <c r="G25" s="45">
        <v>104747.969635</v>
      </c>
      <c r="H25" s="45">
        <v>189189.32183</v>
      </c>
      <c r="I25" s="45">
        <v>28297.733432999899</v>
      </c>
      <c r="J25" s="45">
        <v>6829.7518938000003</v>
      </c>
      <c r="K25" s="45">
        <v>46488.625720999997</v>
      </c>
      <c r="L25" s="45">
        <v>26902.6566419999</v>
      </c>
      <c r="M25" s="45">
        <v>26902.6566419999</v>
      </c>
      <c r="N25" s="45">
        <v>71706.344318000003</v>
      </c>
      <c r="O25" s="45">
        <v>717892.71566340001</v>
      </c>
      <c r="P25" s="45">
        <v>111549.95525899999</v>
      </c>
      <c r="Q25" s="45">
        <v>15175.58122</v>
      </c>
      <c r="R25" s="45">
        <v>15175.58122</v>
      </c>
      <c r="S25" s="45">
        <v>35734.800275000001</v>
      </c>
      <c r="T25" s="45">
        <v>40548.381517000002</v>
      </c>
      <c r="U25" s="45">
        <v>103855.809799999</v>
      </c>
      <c r="V25" s="45">
        <v>38027.5713922</v>
      </c>
      <c r="W25" s="45">
        <v>496648.06559999997</v>
      </c>
      <c r="X25" s="45">
        <v>1752434.48645999</v>
      </c>
    </row>
    <row r="26" spans="1:24" x14ac:dyDescent="0.3">
      <c r="A26" s="45" t="s">
        <v>25</v>
      </c>
      <c r="B26" s="45">
        <v>28311.215018999901</v>
      </c>
      <c r="C26" s="45">
        <v>14282.4748158</v>
      </c>
      <c r="D26" s="45">
        <v>14282.4748158</v>
      </c>
      <c r="E26" s="45">
        <v>3534.5866157999899</v>
      </c>
      <c r="F26" s="45">
        <v>26777.5048911999</v>
      </c>
      <c r="G26" s="45">
        <v>11461.199627799901</v>
      </c>
      <c r="H26" s="45">
        <v>136948.87281599999</v>
      </c>
      <c r="I26" s="45">
        <v>20501.961736299902</v>
      </c>
      <c r="J26" s="45">
        <v>4977.5531141000001</v>
      </c>
      <c r="K26" s="45">
        <v>33681.405966999897</v>
      </c>
      <c r="L26" s="45">
        <v>19476.457253999899</v>
      </c>
      <c r="M26" s="45">
        <v>19476.457253999899</v>
      </c>
      <c r="N26" s="45">
        <v>51910.690237000003</v>
      </c>
      <c r="O26" s="45">
        <v>713084.470475132</v>
      </c>
      <c r="P26" s="45">
        <v>75458.477372089998</v>
      </c>
      <c r="Q26" s="45">
        <v>35888.033128456002</v>
      </c>
      <c r="R26" s="45">
        <v>35888.033128456002</v>
      </c>
      <c r="S26" s="45">
        <v>26004.903693100001</v>
      </c>
      <c r="T26" s="45">
        <v>24739.407072800001</v>
      </c>
      <c r="U26" s="45">
        <v>71510.067890000006</v>
      </c>
      <c r="V26" s="45">
        <v>13571.85516825</v>
      </c>
      <c r="W26" s="45">
        <v>83053.727339999896</v>
      </c>
      <c r="X26" s="45">
        <v>1158094.34885</v>
      </c>
    </row>
    <row r="27" spans="1:24" x14ac:dyDescent="0.3">
      <c r="A27" s="45" t="s">
        <v>26</v>
      </c>
      <c r="B27" s="45">
        <v>45244.934070000003</v>
      </c>
      <c r="C27" s="45">
        <v>22880.435126</v>
      </c>
      <c r="D27" s="45">
        <v>22880.435126</v>
      </c>
      <c r="E27" s="45">
        <v>5662.3886549999897</v>
      </c>
      <c r="F27" s="45">
        <v>65820.620857999893</v>
      </c>
      <c r="G27" s="45">
        <v>37893.404689000003</v>
      </c>
      <c r="H27" s="45">
        <v>218696.86409999899</v>
      </c>
      <c r="I27" s="45">
        <v>32764.728352999999</v>
      </c>
      <c r="J27" s="45">
        <v>7801.8995049999903</v>
      </c>
      <c r="K27" s="45">
        <v>53827.164040000003</v>
      </c>
      <c r="L27" s="45">
        <v>31201.160113000002</v>
      </c>
      <c r="M27" s="45">
        <v>31201.160113000002</v>
      </c>
      <c r="N27" s="45">
        <v>83151.733529999998</v>
      </c>
      <c r="O27" s="45">
        <v>58827.977976440001</v>
      </c>
      <c r="P27" s="45">
        <v>106061.1704911</v>
      </c>
      <c r="Q27" s="45">
        <v>49221.549922323502</v>
      </c>
      <c r="R27" s="45">
        <v>49221.549922323502</v>
      </c>
      <c r="S27" s="45">
        <v>40958.814729999896</v>
      </c>
      <c r="T27" s="45">
        <v>86174.951839999907</v>
      </c>
      <c r="U27" s="45">
        <v>184291.76332</v>
      </c>
      <c r="V27" s="45">
        <v>16649.7712737</v>
      </c>
      <c r="W27" s="45">
        <v>212135.945559999</v>
      </c>
      <c r="X27" s="45">
        <v>946675.922599999</v>
      </c>
    </row>
    <row r="28" spans="1:24" x14ac:dyDescent="0.3">
      <c r="A28" s="45" t="s">
        <v>27</v>
      </c>
      <c r="B28" s="45">
        <v>23887.984360999901</v>
      </c>
      <c r="C28" s="45">
        <v>12079.2301236</v>
      </c>
      <c r="D28" s="45">
        <v>12079.2301236</v>
      </c>
      <c r="E28" s="45">
        <v>2989.33251899999</v>
      </c>
      <c r="F28" s="45">
        <v>8187.2519479999901</v>
      </c>
      <c r="G28" s="45">
        <v>4526.4985445000002</v>
      </c>
      <c r="H28" s="45">
        <v>115852.76476200001</v>
      </c>
      <c r="I28" s="45">
        <v>17298.817702</v>
      </c>
      <c r="J28" s="45">
        <v>4123.4051222999997</v>
      </c>
      <c r="K28" s="45">
        <v>28419.150466999999</v>
      </c>
      <c r="L28" s="45">
        <v>16471.979340000002</v>
      </c>
      <c r="M28" s="45">
        <v>16471.979340000002</v>
      </c>
      <c r="N28" s="45">
        <v>43907.388134000001</v>
      </c>
      <c r="O28" s="45">
        <v>31694.717723065001</v>
      </c>
      <c r="P28" s="45">
        <v>66123.393298320007</v>
      </c>
      <c r="Q28" s="45">
        <v>48957.325668899903</v>
      </c>
      <c r="R28" s="45">
        <v>48957.325668899903</v>
      </c>
      <c r="S28" s="45">
        <v>21642.906158999998</v>
      </c>
      <c r="T28" s="45">
        <v>24304.530042999999</v>
      </c>
      <c r="U28" s="45">
        <v>65568.876711000004</v>
      </c>
      <c r="V28" s="45">
        <v>11393.004601770001</v>
      </c>
      <c r="W28" s="45">
        <v>25135.785055</v>
      </c>
      <c r="X28" s="45">
        <v>373397.5453</v>
      </c>
    </row>
    <row r="29" spans="1:24" x14ac:dyDescent="0.3">
      <c r="A29" s="45" t="s">
        <v>28</v>
      </c>
      <c r="B29" s="45">
        <v>49763.243849999999</v>
      </c>
      <c r="C29" s="45">
        <v>25153.327740000001</v>
      </c>
      <c r="D29" s="45">
        <v>25153.327740000001</v>
      </c>
      <c r="E29" s="45">
        <v>6224.8702049999902</v>
      </c>
      <c r="F29" s="45">
        <v>92937.764899999893</v>
      </c>
      <c r="G29" s="45">
        <v>45173.405469999998</v>
      </c>
      <c r="H29" s="45">
        <v>240283.29670000001</v>
      </c>
      <c r="I29" s="45">
        <v>36036.729319999999</v>
      </c>
      <c r="J29" s="45">
        <v>8576.6086739999901</v>
      </c>
      <c r="K29" s="45">
        <v>59202.528030000001</v>
      </c>
      <c r="L29" s="45">
        <v>34300.613059999901</v>
      </c>
      <c r="M29" s="45">
        <v>34300.613059999901</v>
      </c>
      <c r="N29" s="45">
        <v>91408.499169999894</v>
      </c>
      <c r="O29" s="45">
        <v>162404.19932799999</v>
      </c>
      <c r="P29" s="45">
        <v>154201.82869599899</v>
      </c>
      <c r="Q29" s="45">
        <v>8031.6908046799999</v>
      </c>
      <c r="R29" s="45">
        <v>8031.6908046799999</v>
      </c>
      <c r="S29" s="45">
        <v>45025.94814</v>
      </c>
      <c r="T29" s="45">
        <v>46247.799740000002</v>
      </c>
      <c r="U29" s="45">
        <v>129814.0325</v>
      </c>
      <c r="V29" s="45">
        <v>28078.331738999899</v>
      </c>
      <c r="W29" s="45">
        <v>262918.64509999898</v>
      </c>
      <c r="X29" s="45">
        <v>1094331.83389999</v>
      </c>
    </row>
    <row r="30" spans="1:24" x14ac:dyDescent="0.3">
      <c r="A30" s="45" t="s">
        <v>29</v>
      </c>
      <c r="B30" s="45">
        <v>3973.4323599999998</v>
      </c>
      <c r="C30" s="45">
        <v>2006.2013769999901</v>
      </c>
      <c r="D30" s="45">
        <v>2006.2013769999901</v>
      </c>
      <c r="E30" s="45">
        <v>496.48856199999898</v>
      </c>
      <c r="F30" s="45">
        <v>9117.10347</v>
      </c>
      <c r="G30" s="45">
        <v>6568.9422299999997</v>
      </c>
      <c r="H30" s="45">
        <v>19301.807349999901</v>
      </c>
      <c r="I30" s="45">
        <v>2877.41616999999</v>
      </c>
      <c r="J30" s="45">
        <v>693.56508199999905</v>
      </c>
      <c r="K30" s="45">
        <v>4727.1297400000003</v>
      </c>
      <c r="L30" s="45">
        <v>2735.7761299999902</v>
      </c>
      <c r="M30" s="45">
        <v>2735.7761299999902</v>
      </c>
      <c r="N30" s="45">
        <v>7293.4783100000004</v>
      </c>
      <c r="O30" s="45">
        <v>23560.653333799899</v>
      </c>
      <c r="P30" s="45">
        <v>7750.0401407999998</v>
      </c>
      <c r="Q30" s="45">
        <v>687.74364600000001</v>
      </c>
      <c r="R30" s="45">
        <v>687.74364600000001</v>
      </c>
      <c r="S30" s="45">
        <v>3630.1850299999901</v>
      </c>
      <c r="T30" s="45">
        <v>3436.8913499999999</v>
      </c>
      <c r="U30" s="45">
        <v>9973.9011300000002</v>
      </c>
      <c r="V30" s="45">
        <v>1330.9396216999901</v>
      </c>
      <c r="W30" s="45">
        <v>42455.347500000003</v>
      </c>
      <c r="X30" s="45">
        <v>113311.21309999999</v>
      </c>
    </row>
    <row r="31" spans="1:24" x14ac:dyDescent="0.3">
      <c r="A31" s="45" t="s">
        <v>30</v>
      </c>
      <c r="B31" s="45">
        <v>2978.5764177000001</v>
      </c>
      <c r="C31" s="45">
        <v>1502.52131729999</v>
      </c>
      <c r="D31" s="45">
        <v>1502.52131729999</v>
      </c>
      <c r="E31" s="45">
        <v>371.83939160999898</v>
      </c>
      <c r="F31" s="45">
        <v>10544.847763</v>
      </c>
      <c r="G31" s="45">
        <v>3243.2609540999902</v>
      </c>
      <c r="H31" s="45">
        <v>14737.716087000001</v>
      </c>
      <c r="I31" s="45">
        <v>2156.9787957999902</v>
      </c>
      <c r="J31" s="45">
        <v>523.44782329999896</v>
      </c>
      <c r="K31" s="45">
        <v>3543.5683588000002</v>
      </c>
      <c r="L31" s="45">
        <v>2048.9285727000001</v>
      </c>
      <c r="M31" s="45">
        <v>2048.9285727000001</v>
      </c>
      <c r="N31" s="45">
        <v>5468.8965369999996</v>
      </c>
      <c r="O31" s="45">
        <v>54549.4993586899</v>
      </c>
      <c r="P31" s="45">
        <v>7161.29155257</v>
      </c>
      <c r="Q31" s="45">
        <v>1283.3045762576901</v>
      </c>
      <c r="R31" s="45">
        <v>1283.3045762576901</v>
      </c>
      <c r="S31" s="45">
        <v>2735.8309551999901</v>
      </c>
      <c r="T31" s="45">
        <v>2717.4722213999898</v>
      </c>
      <c r="U31" s="45">
        <v>7691.4507350000003</v>
      </c>
      <c r="V31" s="45">
        <v>1396.1961290899901</v>
      </c>
      <c r="W31" s="45">
        <v>22358.890717999999</v>
      </c>
      <c r="X31" s="45">
        <v>114469.56243999999</v>
      </c>
    </row>
    <row r="32" spans="1:24" x14ac:dyDescent="0.3">
      <c r="A32" s="45" t="s">
        <v>31</v>
      </c>
      <c r="B32" s="45">
        <v>61145.455929999996</v>
      </c>
      <c r="C32" s="45">
        <v>30914.274259999998</v>
      </c>
      <c r="D32" s="45">
        <v>30914.274259999998</v>
      </c>
      <c r="E32" s="45">
        <v>7650.5830180000003</v>
      </c>
      <c r="F32" s="45">
        <v>108907.61698999999</v>
      </c>
      <c r="G32" s="45">
        <v>48254.500740000003</v>
      </c>
      <c r="H32" s="45">
        <v>295230.56530000002</v>
      </c>
      <c r="I32" s="45">
        <v>44279.310749999997</v>
      </c>
      <c r="J32" s="45">
        <v>10550.431173999899</v>
      </c>
      <c r="K32" s="45">
        <v>72743.772349999999</v>
      </c>
      <c r="L32" s="45">
        <v>42156.597549999999</v>
      </c>
      <c r="M32" s="45">
        <v>42156.597549999999</v>
      </c>
      <c r="N32" s="45">
        <v>112341.65188999999</v>
      </c>
      <c r="O32" s="45">
        <v>157658.42741699901</v>
      </c>
      <c r="P32" s="45">
        <v>188438.67296</v>
      </c>
      <c r="Q32" s="45">
        <v>30812.8789399999</v>
      </c>
      <c r="R32" s="45">
        <v>30812.8789399999</v>
      </c>
      <c r="S32" s="45">
        <v>55376.718599999898</v>
      </c>
      <c r="T32" s="45">
        <v>83053.474619999994</v>
      </c>
      <c r="U32" s="45">
        <v>198902.5264</v>
      </c>
      <c r="V32" s="45">
        <v>32716.327990999998</v>
      </c>
      <c r="W32" s="45">
        <v>283450.24150999897</v>
      </c>
      <c r="X32" s="45">
        <v>1326001.7552999901</v>
      </c>
    </row>
    <row r="33" spans="1:24" x14ac:dyDescent="0.3">
      <c r="A33" s="45" t="s">
        <v>32</v>
      </c>
      <c r="B33" s="45">
        <v>16084.0125185</v>
      </c>
      <c r="C33" s="45">
        <v>8110.7473099999897</v>
      </c>
      <c r="D33" s="45">
        <v>8110.7473099999897</v>
      </c>
      <c r="E33" s="45">
        <v>2007.22695649</v>
      </c>
      <c r="F33" s="45">
        <v>26624.626389699999</v>
      </c>
      <c r="G33" s="45">
        <v>13906.722807099901</v>
      </c>
      <c r="H33" s="45">
        <v>78301.373131999993</v>
      </c>
      <c r="I33" s="45">
        <v>11647.459606500001</v>
      </c>
      <c r="J33" s="45">
        <v>2831.6131808199998</v>
      </c>
      <c r="K33" s="45">
        <v>19134.8925064</v>
      </c>
      <c r="L33" s="45">
        <v>11060.317800500001</v>
      </c>
      <c r="M33" s="45">
        <v>11060.317800500001</v>
      </c>
      <c r="N33" s="45">
        <v>29491.520511800001</v>
      </c>
      <c r="O33" s="45">
        <v>125444.22430435001</v>
      </c>
      <c r="P33" s="45">
        <v>35279.768255559997</v>
      </c>
      <c r="Q33" s="45">
        <v>8843.2707816040001</v>
      </c>
      <c r="R33" s="45">
        <v>8843.2707816040001</v>
      </c>
      <c r="S33" s="45">
        <v>14789.227313699999</v>
      </c>
      <c r="T33" s="45">
        <v>14109.601760400001</v>
      </c>
      <c r="U33" s="45">
        <v>40675.632897000003</v>
      </c>
      <c r="V33" s="45">
        <v>5995.4772227499998</v>
      </c>
      <c r="W33" s="45">
        <v>112760.276323999</v>
      </c>
      <c r="X33" s="45">
        <v>434632.91442199901</v>
      </c>
    </row>
    <row r="34" spans="1:24" x14ac:dyDescent="0.3">
      <c r="A34" s="45" t="s">
        <v>33</v>
      </c>
      <c r="B34" s="45">
        <v>30338.420101</v>
      </c>
      <c r="C34" s="45">
        <v>15312.217842</v>
      </c>
      <c r="D34" s="45">
        <v>15312.217842</v>
      </c>
      <c r="E34" s="45">
        <v>3789.4260420999899</v>
      </c>
      <c r="F34" s="45">
        <v>155036.70791999999</v>
      </c>
      <c r="G34" s="45">
        <v>67627.291956999994</v>
      </c>
      <c r="H34" s="45">
        <v>147523.41767</v>
      </c>
      <c r="I34" s="45">
        <v>21969.975673999899</v>
      </c>
      <c r="J34" s="45">
        <v>5309.9856246999998</v>
      </c>
      <c r="K34" s="45">
        <v>36093.121292000003</v>
      </c>
      <c r="L34" s="45">
        <v>20880.6880199999</v>
      </c>
      <c r="M34" s="45">
        <v>20880.6880199999</v>
      </c>
      <c r="N34" s="45">
        <v>55671.226046999996</v>
      </c>
      <c r="O34" s="45">
        <v>459899.7271668</v>
      </c>
      <c r="P34" s="45">
        <v>80313.202242200001</v>
      </c>
      <c r="Q34" s="45">
        <v>14486.861070479999</v>
      </c>
      <c r="R34" s="45">
        <v>14486.861070479999</v>
      </c>
      <c r="S34" s="45">
        <v>27774.298768999899</v>
      </c>
      <c r="T34" s="45">
        <v>30111.377882000001</v>
      </c>
      <c r="U34" s="45">
        <v>79104.170224999907</v>
      </c>
      <c r="V34" s="45">
        <v>25042.2309045</v>
      </c>
      <c r="W34" s="45">
        <v>356384.22527</v>
      </c>
      <c r="X34" s="45">
        <v>1220220.25205</v>
      </c>
    </row>
    <row r="35" spans="1:24" x14ac:dyDescent="0.3">
      <c r="A35" s="45" t="s">
        <v>34</v>
      </c>
      <c r="B35" s="45">
        <v>15273.710703000001</v>
      </c>
      <c r="C35" s="45">
        <v>7723.4497079999901</v>
      </c>
      <c r="D35" s="45">
        <v>7723.4497079999901</v>
      </c>
      <c r="E35" s="45">
        <v>1911.3762555000001</v>
      </c>
      <c r="F35" s="45">
        <v>7083.7993667999999</v>
      </c>
      <c r="G35" s="45">
        <v>3544.2898393</v>
      </c>
      <c r="H35" s="45">
        <v>74900.272359999901</v>
      </c>
      <c r="I35" s="45">
        <v>11060.66387</v>
      </c>
      <c r="J35" s="45">
        <v>2635.2317536</v>
      </c>
      <c r="K35" s="45">
        <v>18170.886218</v>
      </c>
      <c r="L35" s="45">
        <v>10532.172916</v>
      </c>
      <c r="M35" s="45">
        <v>10532.172916</v>
      </c>
      <c r="N35" s="45">
        <v>28094.011127999998</v>
      </c>
      <c r="O35" s="45">
        <v>16548.858051879</v>
      </c>
      <c r="P35" s="45">
        <v>37576.684980979997</v>
      </c>
      <c r="Q35" s="45">
        <v>33619.108375016403</v>
      </c>
      <c r="R35" s="45">
        <v>33619.108375016403</v>
      </c>
      <c r="S35" s="45">
        <v>13835.4643939999</v>
      </c>
      <c r="T35" s="45">
        <v>13542.109053</v>
      </c>
      <c r="U35" s="45">
        <v>38940.160080000001</v>
      </c>
      <c r="V35" s="45">
        <v>5951.1701086199901</v>
      </c>
      <c r="W35" s="45">
        <v>20307.802562999899</v>
      </c>
      <c r="X35" s="45">
        <v>228268.24514999901</v>
      </c>
    </row>
    <row r="36" spans="1:24" x14ac:dyDescent="0.3">
      <c r="A36" s="45" t="s">
        <v>35</v>
      </c>
      <c r="B36" s="45">
        <v>13035.894532999901</v>
      </c>
      <c r="C36" s="45">
        <v>6574.8793610000002</v>
      </c>
      <c r="D36" s="45">
        <v>6574.8793610000002</v>
      </c>
      <c r="E36" s="45">
        <v>1627.1361784999999</v>
      </c>
      <c r="F36" s="45">
        <v>10445.739364999999</v>
      </c>
      <c r="G36" s="45">
        <v>4915.2323646999903</v>
      </c>
      <c r="H36" s="45">
        <v>63023.476343999901</v>
      </c>
      <c r="I36" s="45">
        <v>9440.1204229999894</v>
      </c>
      <c r="J36" s="45">
        <v>2295.7529368</v>
      </c>
      <c r="K36" s="45">
        <v>15508.594846</v>
      </c>
      <c r="L36" s="45">
        <v>8965.9010199999902</v>
      </c>
      <c r="M36" s="45">
        <v>8965.9010199999902</v>
      </c>
      <c r="N36" s="45">
        <v>23896.169675000001</v>
      </c>
      <c r="O36" s="45">
        <v>154049.71240623001</v>
      </c>
      <c r="P36" s="45">
        <v>33759.706193979997</v>
      </c>
      <c r="Q36" s="45">
        <v>18120.075979785001</v>
      </c>
      <c r="R36" s="45">
        <v>18120.075979785001</v>
      </c>
      <c r="S36" s="45">
        <v>11988.8972939999</v>
      </c>
      <c r="T36" s="45">
        <v>11508.347148000001</v>
      </c>
      <c r="U36" s="45">
        <v>33094.183430999998</v>
      </c>
      <c r="V36" s="45">
        <v>5801.8868361299901</v>
      </c>
      <c r="W36" s="45">
        <v>40597.570288999901</v>
      </c>
      <c r="X36" s="45">
        <v>360155.87540000002</v>
      </c>
    </row>
    <row r="37" spans="1:24" x14ac:dyDescent="0.3">
      <c r="A37" s="45" t="s">
        <v>36</v>
      </c>
      <c r="B37" s="45">
        <v>37146.210180000002</v>
      </c>
      <c r="C37" s="45">
        <v>18757.934116</v>
      </c>
      <c r="D37" s="45">
        <v>18757.934116</v>
      </c>
      <c r="E37" s="45">
        <v>4642.1591740000003</v>
      </c>
      <c r="F37" s="45">
        <v>47359.148269999903</v>
      </c>
      <c r="G37" s="45">
        <v>17361.309045999998</v>
      </c>
      <c r="H37" s="45">
        <v>179351.44252999901</v>
      </c>
      <c r="I37" s="45">
        <v>26899.94355</v>
      </c>
      <c r="J37" s="45">
        <v>6480.7007839999997</v>
      </c>
      <c r="K37" s="45">
        <v>44192.259550000002</v>
      </c>
      <c r="L37" s="45">
        <v>25579.462510000001</v>
      </c>
      <c r="M37" s="45">
        <v>25579.462510000001</v>
      </c>
      <c r="N37" s="45">
        <v>68167.433850000001</v>
      </c>
      <c r="O37" s="45">
        <v>560996.59339449997</v>
      </c>
      <c r="P37" s="45">
        <v>106470.3851742</v>
      </c>
      <c r="Q37" s="45">
        <v>40374.602011199902</v>
      </c>
      <c r="R37" s="45">
        <v>40374.602011199902</v>
      </c>
      <c r="S37" s="45">
        <v>33922.470719999903</v>
      </c>
      <c r="T37" s="45">
        <v>32550.533360000001</v>
      </c>
      <c r="U37" s="45">
        <v>93684.87083</v>
      </c>
      <c r="V37" s="45">
        <v>22860.028352399899</v>
      </c>
      <c r="W37" s="45">
        <v>120715.174629999</v>
      </c>
      <c r="X37" s="45">
        <v>1169143.78619999</v>
      </c>
    </row>
    <row r="38" spans="1:24" x14ac:dyDescent="0.3">
      <c r="A38" s="45" t="s">
        <v>37</v>
      </c>
      <c r="B38" s="45">
        <v>48922.97507</v>
      </c>
      <c r="C38" s="45">
        <v>24737.735359999999</v>
      </c>
      <c r="D38" s="45">
        <v>24737.735359999999</v>
      </c>
      <c r="E38" s="45">
        <v>6122.0229570000001</v>
      </c>
      <c r="F38" s="45">
        <v>96278.710810000004</v>
      </c>
      <c r="G38" s="45">
        <v>53090.262689999901</v>
      </c>
      <c r="H38" s="45">
        <v>236579.200699999</v>
      </c>
      <c r="I38" s="45">
        <v>35428.232689999997</v>
      </c>
      <c r="J38" s="45">
        <v>8439.2796999999991</v>
      </c>
      <c r="K38" s="45">
        <v>58202.8700199999</v>
      </c>
      <c r="L38" s="45">
        <v>33733.856589999901</v>
      </c>
      <c r="M38" s="45">
        <v>33733.856589999901</v>
      </c>
      <c r="N38" s="45">
        <v>89904.369699999996</v>
      </c>
      <c r="O38" s="45">
        <v>74017.469419600005</v>
      </c>
      <c r="P38" s="45">
        <v>101851.031057599</v>
      </c>
      <c r="Q38" s="45">
        <v>11581.41825185</v>
      </c>
      <c r="R38" s="45">
        <v>11581.41825185</v>
      </c>
      <c r="S38" s="45">
        <v>44300.516449999901</v>
      </c>
      <c r="T38" s="45">
        <v>90621.196689999997</v>
      </c>
      <c r="U38" s="45">
        <v>195346.00109999999</v>
      </c>
      <c r="V38" s="45">
        <v>16299.024278999999</v>
      </c>
      <c r="W38" s="45">
        <v>272667.09519999998</v>
      </c>
      <c r="X38" s="45">
        <v>1056293.25709999</v>
      </c>
    </row>
    <row r="39" spans="1:24" x14ac:dyDescent="0.3">
      <c r="A39" s="45" t="s">
        <v>130</v>
      </c>
      <c r="B39" s="45">
        <v>14017.885762</v>
      </c>
      <c r="C39" s="45">
        <v>7059.7490390000003</v>
      </c>
      <c r="D39" s="45">
        <v>7059.7490390000003</v>
      </c>
      <c r="E39" s="45">
        <v>1747.132157</v>
      </c>
      <c r="F39" s="45">
        <v>15253.1178959999</v>
      </c>
      <c r="G39" s="45">
        <v>6424.4959229999904</v>
      </c>
      <c r="H39" s="45">
        <v>67793.844830000002</v>
      </c>
      <c r="I39" s="45">
        <v>10151.239341</v>
      </c>
      <c r="J39" s="45">
        <v>2496.8985198999999</v>
      </c>
      <c r="K39" s="45">
        <v>16676.858677999899</v>
      </c>
      <c r="L39" s="45">
        <v>9627.1132340000004</v>
      </c>
      <c r="M39" s="45">
        <v>9627.1132340000004</v>
      </c>
      <c r="N39" s="45">
        <v>25659.948864999998</v>
      </c>
      <c r="O39" s="45">
        <v>295379.71855889901</v>
      </c>
      <c r="P39" s="45">
        <v>33286.0582853999</v>
      </c>
      <c r="Q39" s="45">
        <v>9906.2290294825998</v>
      </c>
      <c r="R39" s="45">
        <v>9906.2290294825998</v>
      </c>
      <c r="S39" s="45">
        <v>13002.682076999899</v>
      </c>
      <c r="T39" s="45">
        <v>12334.6107609999</v>
      </c>
      <c r="U39" s="45">
        <v>35495.248459000002</v>
      </c>
      <c r="V39" s="45">
        <v>5556.9291427300004</v>
      </c>
      <c r="W39" s="45">
        <v>63280.250679999903</v>
      </c>
      <c r="X39" s="45">
        <v>532769.61817999999</v>
      </c>
    </row>
    <row r="40" spans="1:24" x14ac:dyDescent="0.3">
      <c r="A40" s="45" t="s">
        <v>39</v>
      </c>
      <c r="B40" s="45">
        <v>387.66663699999998</v>
      </c>
      <c r="C40" s="45">
        <v>195.24957529999901</v>
      </c>
      <c r="D40" s="45">
        <v>195.24957529999901</v>
      </c>
      <c r="E40" s="45">
        <v>48.320240200000001</v>
      </c>
      <c r="F40" s="45">
        <v>651.62613399999998</v>
      </c>
      <c r="G40" s="45">
        <v>301.434101</v>
      </c>
      <c r="H40" s="45">
        <v>1922.4850690000001</v>
      </c>
      <c r="I40" s="45">
        <v>280.73421339999902</v>
      </c>
      <c r="J40" s="45">
        <v>68.811089299999907</v>
      </c>
      <c r="K40" s="45">
        <v>461.19990100000001</v>
      </c>
      <c r="L40" s="45">
        <v>266.25535059999999</v>
      </c>
      <c r="M40" s="45">
        <v>266.25535059999999</v>
      </c>
      <c r="N40" s="45">
        <v>710.81491000000005</v>
      </c>
      <c r="O40" s="45">
        <v>11088.951673199999</v>
      </c>
      <c r="P40" s="45">
        <v>842.02070939999999</v>
      </c>
      <c r="Q40" s="45">
        <v>149.03626405399999</v>
      </c>
      <c r="R40" s="45">
        <v>149.03626405399999</v>
      </c>
      <c r="S40" s="45">
        <v>358.740647999999</v>
      </c>
      <c r="T40" s="45">
        <v>347.78584000000001</v>
      </c>
      <c r="U40" s="45">
        <v>992.09687599999995</v>
      </c>
      <c r="V40" s="45">
        <v>168.04652798999999</v>
      </c>
      <c r="W40" s="45">
        <v>2444.5583150000002</v>
      </c>
      <c r="X40" s="45">
        <v>18302.508459999899</v>
      </c>
    </row>
    <row r="41" spans="1:24" x14ac:dyDescent="0.3">
      <c r="A41" s="45" t="s">
        <v>40</v>
      </c>
      <c r="B41" s="45">
        <v>24636.426879999999</v>
      </c>
      <c r="C41" s="45">
        <v>12444.61773</v>
      </c>
      <c r="D41" s="45">
        <v>12444.61773</v>
      </c>
      <c r="E41" s="45">
        <v>3079.7552310000001</v>
      </c>
      <c r="F41" s="45">
        <v>167935.75200000001</v>
      </c>
      <c r="G41" s="45">
        <v>74384.465399999899</v>
      </c>
      <c r="H41" s="45">
        <v>120107.3122</v>
      </c>
      <c r="I41" s="45">
        <v>17840.800519999899</v>
      </c>
      <c r="J41" s="45">
        <v>4285.7596759999997</v>
      </c>
      <c r="K41" s="45">
        <v>29309.557570000001</v>
      </c>
      <c r="L41" s="45">
        <v>16970.242750000001</v>
      </c>
      <c r="M41" s="45">
        <v>16970.242750000001</v>
      </c>
      <c r="N41" s="45">
        <v>45251.720500000003</v>
      </c>
      <c r="O41" s="45">
        <v>287661.39952069998</v>
      </c>
      <c r="P41" s="45">
        <v>69094.073810999995</v>
      </c>
      <c r="Q41" s="45">
        <v>8044.3714900000004</v>
      </c>
      <c r="R41" s="45">
        <v>8044.3714900000004</v>
      </c>
      <c r="S41" s="45">
        <v>22452.382639999902</v>
      </c>
      <c r="T41" s="45">
        <v>27189.201929999999</v>
      </c>
      <c r="U41" s="45">
        <v>67078.430900000007</v>
      </c>
      <c r="V41" s="45">
        <v>26782.867350999899</v>
      </c>
      <c r="W41" s="45">
        <v>353569.90139999997</v>
      </c>
      <c r="X41" s="45">
        <v>985194.86640000006</v>
      </c>
    </row>
    <row r="42" spans="1:24" x14ac:dyDescent="0.3">
      <c r="A42" s="45" t="s">
        <v>41</v>
      </c>
      <c r="B42" s="45">
        <v>21980.564297999899</v>
      </c>
      <c r="C42" s="45">
        <v>11113.925960799999</v>
      </c>
      <c r="D42" s="45">
        <v>11113.925960799999</v>
      </c>
      <c r="E42" s="45">
        <v>2750.4475076999902</v>
      </c>
      <c r="F42" s="45">
        <v>10314.539072</v>
      </c>
      <c r="G42" s="45">
        <v>7615.9413967999999</v>
      </c>
      <c r="H42" s="45">
        <v>106580.794044999</v>
      </c>
      <c r="I42" s="45">
        <v>15917.529436999999</v>
      </c>
      <c r="J42" s="45">
        <v>3791.0237304999901</v>
      </c>
      <c r="K42" s="45">
        <v>26149.9272119999</v>
      </c>
      <c r="L42" s="45">
        <v>15155.6321309999</v>
      </c>
      <c r="M42" s="45">
        <v>15155.6321309999</v>
      </c>
      <c r="N42" s="45">
        <v>40398.361778999999</v>
      </c>
      <c r="O42" s="45">
        <v>18496.046471059999</v>
      </c>
      <c r="P42" s="45">
        <v>60501.496880359897</v>
      </c>
      <c r="Q42" s="45">
        <v>42371.985453727997</v>
      </c>
      <c r="R42" s="45">
        <v>42371.985453727997</v>
      </c>
      <c r="S42" s="45">
        <v>19901.655137000002</v>
      </c>
      <c r="T42" s="45">
        <v>29555.817488999899</v>
      </c>
      <c r="U42" s="45">
        <v>71115.537561999998</v>
      </c>
      <c r="V42" s="45">
        <v>10667.4505285999</v>
      </c>
      <c r="W42" s="45">
        <v>35675.005899999902</v>
      </c>
      <c r="X42" s="45">
        <v>363268.71119999897</v>
      </c>
    </row>
    <row r="43" spans="1:24" x14ac:dyDescent="0.3">
      <c r="A43" s="45" t="s">
        <v>42</v>
      </c>
      <c r="B43" s="45">
        <v>21008.805134999999</v>
      </c>
      <c r="C43" s="45">
        <v>10587.551170000001</v>
      </c>
      <c r="D43" s="45">
        <v>10587.551170000001</v>
      </c>
      <c r="E43" s="45">
        <v>2620.1768826999901</v>
      </c>
      <c r="F43" s="45">
        <v>39158.094320999997</v>
      </c>
      <c r="G43" s="45">
        <v>14392.937626000001</v>
      </c>
      <c r="H43" s="45">
        <v>101457.37105</v>
      </c>
      <c r="I43" s="45">
        <v>15213.814942999899</v>
      </c>
      <c r="J43" s="45">
        <v>3723.8416537999901</v>
      </c>
      <c r="K43" s="45">
        <v>24993.840875000002</v>
      </c>
      <c r="L43" s="45">
        <v>14437.834573</v>
      </c>
      <c r="M43" s="45">
        <v>14437.834573</v>
      </c>
      <c r="N43" s="45">
        <v>38478.236419000001</v>
      </c>
      <c r="O43" s="45">
        <v>586617.41627282905</v>
      </c>
      <c r="P43" s="45">
        <v>58097.268279499898</v>
      </c>
      <c r="Q43" s="45">
        <v>14901.5863223999</v>
      </c>
      <c r="R43" s="45">
        <v>14901.5863223999</v>
      </c>
      <c r="S43" s="45">
        <v>19415.283233999999</v>
      </c>
      <c r="T43" s="45">
        <v>18280.5057219999</v>
      </c>
      <c r="U43" s="45">
        <v>52637.669188</v>
      </c>
      <c r="V43" s="45">
        <v>11410.1293293</v>
      </c>
      <c r="W43" s="45">
        <v>117162.843400999</v>
      </c>
      <c r="X43" s="45">
        <v>975269.95206000004</v>
      </c>
    </row>
    <row r="44" spans="1:24" x14ac:dyDescent="0.3">
      <c r="A44" s="45" t="s">
        <v>43</v>
      </c>
      <c r="B44" s="45">
        <v>202936.70897999901</v>
      </c>
      <c r="C44" s="45">
        <v>102525.079505</v>
      </c>
      <c r="D44" s="45">
        <v>102525.079505</v>
      </c>
      <c r="E44" s="45">
        <v>25372.609439</v>
      </c>
      <c r="F44" s="45">
        <v>410976.85356999998</v>
      </c>
      <c r="G44" s="45">
        <v>171056.56667799901</v>
      </c>
      <c r="H44" s="45">
        <v>982847.71618999995</v>
      </c>
      <c r="I44" s="45">
        <v>146959.41253999999</v>
      </c>
      <c r="J44" s="45">
        <v>35248.489327000003</v>
      </c>
      <c r="K44" s="45">
        <v>241430.58594999899</v>
      </c>
      <c r="L44" s="45">
        <v>139809.46097999901</v>
      </c>
      <c r="M44" s="45">
        <v>139809.46097999901</v>
      </c>
      <c r="N44" s="45">
        <v>372650.92268999899</v>
      </c>
      <c r="O44" s="45">
        <v>1538764.3108516</v>
      </c>
      <c r="P44" s="45">
        <v>587726.88709460001</v>
      </c>
      <c r="Q44" s="45">
        <v>107283.336674399</v>
      </c>
      <c r="R44" s="45">
        <v>107283.336674399</v>
      </c>
      <c r="S44" s="45">
        <v>184713.86730000001</v>
      </c>
      <c r="T44" s="45">
        <v>181481.21848999901</v>
      </c>
      <c r="U44" s="45">
        <v>514807.96348999901</v>
      </c>
      <c r="V44" s="45">
        <v>144082.20561879899</v>
      </c>
      <c r="W44" s="45">
        <v>999316.38684000005</v>
      </c>
      <c r="X44" s="45">
        <v>5233112.2214000002</v>
      </c>
    </row>
    <row r="45" spans="1:24" x14ac:dyDescent="0.3">
      <c r="A45" s="45" t="s">
        <v>44</v>
      </c>
      <c r="B45" s="45">
        <v>34821.279399999999</v>
      </c>
      <c r="C45" s="45">
        <v>17574.7152299999</v>
      </c>
      <c r="D45" s="45">
        <v>17574.7152299999</v>
      </c>
      <c r="E45" s="45">
        <v>4349.3381810000001</v>
      </c>
      <c r="F45" s="45">
        <v>69555.158939999994</v>
      </c>
      <c r="G45" s="45">
        <v>29058.707450000002</v>
      </c>
      <c r="H45" s="45">
        <v>167989.6249</v>
      </c>
      <c r="I45" s="45">
        <v>25216.311849999998</v>
      </c>
      <c r="J45" s="45">
        <v>5996.8225419999999</v>
      </c>
      <c r="K45" s="45">
        <v>41426.327609999898</v>
      </c>
      <c r="L45" s="45">
        <v>23965.963559999898</v>
      </c>
      <c r="M45" s="45">
        <v>23965.963559999898</v>
      </c>
      <c r="N45" s="45">
        <v>63869.730859999901</v>
      </c>
      <c r="O45" s="45">
        <v>135570.94621199899</v>
      </c>
      <c r="P45" s="45">
        <v>101897.55463</v>
      </c>
      <c r="Q45" s="45">
        <v>8225.5640994200003</v>
      </c>
      <c r="R45" s="45">
        <v>8225.5640994200003</v>
      </c>
      <c r="S45" s="45">
        <v>31477.6034</v>
      </c>
      <c r="T45" s="45">
        <v>36834.583279999999</v>
      </c>
      <c r="U45" s="45">
        <v>97470.803599999999</v>
      </c>
      <c r="V45" s="45">
        <v>17723.048045999902</v>
      </c>
      <c r="W45" s="45">
        <v>183098.61720000001</v>
      </c>
      <c r="X45" s="45">
        <v>789815.793899999</v>
      </c>
    </row>
    <row r="46" spans="1:24" x14ac:dyDescent="0.3">
      <c r="A46" s="45" t="s">
        <v>45</v>
      </c>
      <c r="B46" s="45">
        <v>3601.0726139999902</v>
      </c>
      <c r="C46" s="45">
        <v>1816.5957940000001</v>
      </c>
      <c r="D46" s="45">
        <v>1816.5957940000001</v>
      </c>
      <c r="E46" s="45">
        <v>449.56695969999902</v>
      </c>
      <c r="F46" s="45">
        <v>6580.812833</v>
      </c>
      <c r="G46" s="45">
        <v>4176.9459870000001</v>
      </c>
      <c r="H46" s="45">
        <v>17446.929349999999</v>
      </c>
      <c r="I46" s="45">
        <v>2607.7650619999899</v>
      </c>
      <c r="J46" s="45">
        <v>631.85847969999998</v>
      </c>
      <c r="K46" s="45">
        <v>4284.1357280000002</v>
      </c>
      <c r="L46" s="45">
        <v>2477.2216480000002</v>
      </c>
      <c r="M46" s="45">
        <v>2477.2216480000002</v>
      </c>
      <c r="N46" s="45">
        <v>6603.2811539999902</v>
      </c>
      <c r="O46" s="45">
        <v>12923.4834723</v>
      </c>
      <c r="P46" s="45">
        <v>7036.1646075999997</v>
      </c>
      <c r="Q46" s="45">
        <v>1230.7265786389901</v>
      </c>
      <c r="R46" s="45">
        <v>1230.7265786389901</v>
      </c>
      <c r="S46" s="45">
        <v>3302.6222910000001</v>
      </c>
      <c r="T46" s="45">
        <v>3115.4005050000001</v>
      </c>
      <c r="U46" s="45">
        <v>9038.6902200000004</v>
      </c>
      <c r="V46" s="45">
        <v>1196.5475728399999</v>
      </c>
      <c r="W46" s="45">
        <v>30655.631020000001</v>
      </c>
      <c r="X46" s="45">
        <v>86437.406879999995</v>
      </c>
    </row>
    <row r="47" spans="1:24" x14ac:dyDescent="0.3">
      <c r="A47" s="45" t="s">
        <v>46</v>
      </c>
      <c r="B47" s="45">
        <v>19460.7527640999</v>
      </c>
      <c r="C47" s="45">
        <v>9812.6997179999908</v>
      </c>
      <c r="D47" s="45">
        <v>9812.6997179999908</v>
      </c>
      <c r="E47" s="45">
        <v>2428.4183371899899</v>
      </c>
      <c r="F47" s="45">
        <v>75415.879259499896</v>
      </c>
      <c r="G47" s="45">
        <v>30100.522218699902</v>
      </c>
      <c r="H47" s="45">
        <v>94464.119160000002</v>
      </c>
      <c r="I47" s="45">
        <v>14092.7590044999</v>
      </c>
      <c r="J47" s="45">
        <v>3434.3253802699901</v>
      </c>
      <c r="K47" s="45">
        <v>23152.147086799901</v>
      </c>
      <c r="L47" s="45">
        <v>13381.200429999901</v>
      </c>
      <c r="M47" s="45">
        <v>13381.200429999901</v>
      </c>
      <c r="N47" s="45">
        <v>35673.225218799998</v>
      </c>
      <c r="O47" s="45">
        <v>465744.34477162798</v>
      </c>
      <c r="P47" s="45">
        <v>49710.027303869902</v>
      </c>
      <c r="Q47" s="45">
        <v>9165.633515558</v>
      </c>
      <c r="R47" s="45">
        <v>9165.633515558</v>
      </c>
      <c r="S47" s="45">
        <v>17926.5382742</v>
      </c>
      <c r="T47" s="45">
        <v>16706.090686899901</v>
      </c>
      <c r="U47" s="45">
        <v>47399.024746000003</v>
      </c>
      <c r="V47" s="45">
        <v>13440.3576202399</v>
      </c>
      <c r="W47" s="45">
        <v>184581.63585300001</v>
      </c>
      <c r="X47" s="45">
        <v>899017.15096799901</v>
      </c>
    </row>
    <row r="48" spans="1:24" x14ac:dyDescent="0.3">
      <c r="A48" s="45" t="s">
        <v>47</v>
      </c>
      <c r="B48" s="45">
        <v>34333.0864699999</v>
      </c>
      <c r="C48" s="45">
        <v>17358.608120000001</v>
      </c>
      <c r="D48" s="45">
        <v>17358.608120000001</v>
      </c>
      <c r="E48" s="45">
        <v>4295.8610150000004</v>
      </c>
      <c r="F48" s="45">
        <v>62499.232559999997</v>
      </c>
      <c r="G48" s="45">
        <v>30022.86534</v>
      </c>
      <c r="H48" s="45">
        <v>166109.2262</v>
      </c>
      <c r="I48" s="45">
        <v>24862.778819999901</v>
      </c>
      <c r="J48" s="45">
        <v>5923.9927580000003</v>
      </c>
      <c r="K48" s="45">
        <v>40845.535069999998</v>
      </c>
      <c r="L48" s="45">
        <v>23671.259269999999</v>
      </c>
      <c r="M48" s="45">
        <v>23671.259269999999</v>
      </c>
      <c r="N48" s="45">
        <v>63088.71675</v>
      </c>
      <c r="O48" s="45">
        <v>35180.961960300003</v>
      </c>
      <c r="P48" s="45">
        <v>59268.226595100001</v>
      </c>
      <c r="Q48" s="45">
        <v>12583.766076176</v>
      </c>
      <c r="R48" s="45">
        <v>12583.766076176</v>
      </c>
      <c r="S48" s="45">
        <v>31094.72565</v>
      </c>
      <c r="T48" s="45">
        <v>46187.757079999901</v>
      </c>
      <c r="U48" s="45">
        <v>110972.909999999</v>
      </c>
      <c r="V48" s="45">
        <v>10535.617152999999</v>
      </c>
      <c r="W48" s="45">
        <v>180443.258</v>
      </c>
      <c r="X48" s="45">
        <v>656968.54790000001</v>
      </c>
    </row>
    <row r="49" spans="1:24" x14ac:dyDescent="0.3">
      <c r="A49" s="45" t="s">
        <v>48</v>
      </c>
      <c r="B49" s="45">
        <v>8655.5788410000005</v>
      </c>
      <c r="C49" s="45">
        <v>4352.5524711999997</v>
      </c>
      <c r="D49" s="45">
        <v>4352.5524711999997</v>
      </c>
      <c r="E49" s="45">
        <v>1077.1535303999999</v>
      </c>
      <c r="F49" s="45">
        <v>10081.894233999999</v>
      </c>
      <c r="G49" s="45">
        <v>3846.59947009999</v>
      </c>
      <c r="H49" s="45">
        <v>41730.776591000002</v>
      </c>
      <c r="I49" s="45">
        <v>6268.0566930000005</v>
      </c>
      <c r="J49" s="45">
        <v>1559.4968371999901</v>
      </c>
      <c r="K49" s="45">
        <v>10297.400234000001</v>
      </c>
      <c r="L49" s="45">
        <v>5935.4024159999899</v>
      </c>
      <c r="M49" s="45">
        <v>5935.4024159999899</v>
      </c>
      <c r="N49" s="45">
        <v>15817.658219999899</v>
      </c>
      <c r="O49" s="45">
        <v>310203.15093541</v>
      </c>
      <c r="P49" s="45">
        <v>20751.774985700002</v>
      </c>
      <c r="Q49" s="45">
        <v>3845.2873276627802</v>
      </c>
      <c r="R49" s="45">
        <v>3845.2873276627802</v>
      </c>
      <c r="S49" s="45">
        <v>8097.9582979999896</v>
      </c>
      <c r="T49" s="45">
        <v>7524.4040649999997</v>
      </c>
      <c r="U49" s="45">
        <v>21762.802277999999</v>
      </c>
      <c r="V49" s="45">
        <v>3608.3735365900002</v>
      </c>
      <c r="W49" s="45">
        <v>40971.082807999999</v>
      </c>
      <c r="X49" s="45">
        <v>458784.91295000003</v>
      </c>
    </row>
    <row r="50" spans="1:24" x14ac:dyDescent="0.3">
      <c r="A50" s="45" t="s">
        <v>49</v>
      </c>
      <c r="B50" s="45">
        <v>16345.270743999899</v>
      </c>
      <c r="C50" s="45">
        <v>8248.9617619999899</v>
      </c>
      <c r="D50" s="45">
        <v>8248.9617619999899</v>
      </c>
      <c r="E50" s="45">
        <v>2041.4340224</v>
      </c>
      <c r="F50" s="45">
        <v>20221.937440999998</v>
      </c>
      <c r="G50" s="45">
        <v>11100.9539159999</v>
      </c>
      <c r="H50" s="45">
        <v>80626.216409999994</v>
      </c>
      <c r="I50" s="45">
        <v>11836.6566749999</v>
      </c>
      <c r="J50" s="45">
        <v>2865.2732286</v>
      </c>
      <c r="K50" s="45">
        <v>19445.709499000001</v>
      </c>
      <c r="L50" s="45">
        <v>11248.792594999901</v>
      </c>
      <c r="M50" s="45">
        <v>11248.792594999901</v>
      </c>
      <c r="N50" s="45">
        <v>30018.303577999999</v>
      </c>
      <c r="O50" s="45">
        <v>188178.61402534999</v>
      </c>
      <c r="P50" s="45">
        <v>36061.466554829902</v>
      </c>
      <c r="Q50" s="45">
        <v>16095.061833147</v>
      </c>
      <c r="R50" s="45">
        <v>16095.061833147</v>
      </c>
      <c r="S50" s="45">
        <v>14984.625465999899</v>
      </c>
      <c r="T50" s="45">
        <v>17301.604164</v>
      </c>
      <c r="U50" s="45">
        <v>45828.50675</v>
      </c>
      <c r="V50" s="45">
        <v>6017.0700871700001</v>
      </c>
      <c r="W50" s="45">
        <v>89342.025699999896</v>
      </c>
      <c r="X50" s="45">
        <v>484779.654979999</v>
      </c>
    </row>
    <row r="51" spans="1:24" x14ac:dyDescent="0.3">
      <c r="A51" s="45" t="s">
        <v>50</v>
      </c>
      <c r="B51" s="45">
        <v>27698.841049999901</v>
      </c>
      <c r="C51" s="45">
        <v>14006.526619999901</v>
      </c>
      <c r="D51" s="45">
        <v>14006.526619999901</v>
      </c>
      <c r="E51" s="45">
        <v>3466.2955299999999</v>
      </c>
      <c r="F51" s="45">
        <v>43291.358849999997</v>
      </c>
      <c r="G51" s="45">
        <v>24020.9282199999</v>
      </c>
      <c r="H51" s="45">
        <v>134057.50539999901</v>
      </c>
      <c r="I51" s="45">
        <v>20058.483129999899</v>
      </c>
      <c r="J51" s="45">
        <v>4775.5197189999999</v>
      </c>
      <c r="K51" s="45">
        <v>32952.862649999901</v>
      </c>
      <c r="L51" s="45">
        <v>19100.14459</v>
      </c>
      <c r="M51" s="45">
        <v>19100.14459</v>
      </c>
      <c r="N51" s="45">
        <v>50906.603179999998</v>
      </c>
      <c r="O51" s="45">
        <v>67595.252929199996</v>
      </c>
      <c r="P51" s="45">
        <v>78563.463462</v>
      </c>
      <c r="Q51" s="45">
        <v>18149.5716259377</v>
      </c>
      <c r="R51" s="45">
        <v>18149.5716259377</v>
      </c>
      <c r="S51" s="45">
        <v>25071.868149999998</v>
      </c>
      <c r="T51" s="45">
        <v>45550.41433</v>
      </c>
      <c r="U51" s="45">
        <v>102010.2622</v>
      </c>
      <c r="V51" s="45">
        <v>11478.372281600001</v>
      </c>
      <c r="W51" s="45">
        <v>136839.14715</v>
      </c>
      <c r="X51" s="45">
        <v>615002.31819999905</v>
      </c>
    </row>
    <row r="52" spans="1:24" x14ac:dyDescent="0.3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</row>
    <row r="53" spans="1:24" x14ac:dyDescent="0.3">
      <c r="A53" s="45" t="s">
        <v>56</v>
      </c>
      <c r="B53" s="45">
        <f t="shared" ref="B53:P53" si="0">SUM(B3:B51)</f>
        <v>1474972.9219525978</v>
      </c>
      <c r="C53" s="45">
        <f t="shared" si="0"/>
        <v>745035.03064079955</v>
      </c>
      <c r="D53" s="45">
        <f t="shared" si="0"/>
        <v>745035.03064079955</v>
      </c>
      <c r="E53" s="45">
        <f t="shared" si="0"/>
        <v>184379.16558299979</v>
      </c>
      <c r="F53" s="45">
        <f t="shared" si="0"/>
        <v>3698571.9668490947</v>
      </c>
      <c r="G53" s="45">
        <f t="shared" si="0"/>
        <v>1773808.399886396</v>
      </c>
      <c r="H53" s="45">
        <f t="shared" si="0"/>
        <v>7163806.4394079903</v>
      </c>
      <c r="I53" s="45">
        <f t="shared" si="0"/>
        <v>1068121.7879133981</v>
      </c>
      <c r="J53" s="45">
        <f t="shared" si="0"/>
        <v>256289.27690946963</v>
      </c>
      <c r="K53" s="45">
        <f t="shared" si="0"/>
        <v>1754751.6837648961</v>
      </c>
      <c r="L53" s="45">
        <f t="shared" si="0"/>
        <v>1015975.2344778979</v>
      </c>
      <c r="M53" s="45">
        <f t="shared" si="0"/>
        <v>1015975.2344778979</v>
      </c>
      <c r="N53" s="45">
        <f t="shared" si="0"/>
        <v>2708507.9420279972</v>
      </c>
      <c r="O53" s="45">
        <f t="shared" si="0"/>
        <v>12532873.180517565</v>
      </c>
      <c r="P53" s="45">
        <f t="shared" si="0"/>
        <v>3952334.6939257146</v>
      </c>
      <c r="Q53" s="45">
        <f t="shared" ref="Q53:V53" si="1">SUM(Q3:Q51)</f>
        <v>966420.83735536097</v>
      </c>
      <c r="R53" s="45">
        <f t="shared" si="1"/>
        <v>966420.83735536097</v>
      </c>
      <c r="S53" s="45">
        <f t="shared" si="1"/>
        <v>1342928.7026564979</v>
      </c>
      <c r="T53" s="45">
        <f t="shared" si="1"/>
        <v>1740439.4235430954</v>
      </c>
      <c r="U53" s="45">
        <f t="shared" si="1"/>
        <v>4367164.9872560902</v>
      </c>
      <c r="V53" s="45">
        <f t="shared" si="1"/>
        <v>894643.26349744201</v>
      </c>
      <c r="W53" s="45">
        <f t="shared" ref="W53:X53" si="2">SUM(W3:W51)</f>
        <v>9400363.3914120905</v>
      </c>
      <c r="X53" s="45">
        <f t="shared" si="2"/>
        <v>42095853.090750903</v>
      </c>
    </row>
    <row r="54" spans="1:24" x14ac:dyDescent="0.3">
      <c r="A54" s="45" t="s">
        <v>378</v>
      </c>
      <c r="B54" s="45">
        <f t="shared" ref="B54:U54" si="3">SUM(B3:B51)-B4-B6-B7-B13-B27-B29-B32-B38-B45-B48-B51</f>
        <v>923819.30231559824</v>
      </c>
      <c r="C54" s="45">
        <f t="shared" si="3"/>
        <v>466466.12121579982</v>
      </c>
      <c r="D54" s="45">
        <f t="shared" si="3"/>
        <v>466466.12121579982</v>
      </c>
      <c r="E54" s="45">
        <f t="shared" si="3"/>
        <v>115439.71415309991</v>
      </c>
      <c r="F54" s="45">
        <f t="shared" si="3"/>
        <v>2713921.4801930948</v>
      </c>
      <c r="G54" s="45">
        <f t="shared" si="3"/>
        <v>1274855.6643313961</v>
      </c>
      <c r="H54" s="45">
        <f t="shared" si="3"/>
        <v>4501097.6227279939</v>
      </c>
      <c r="I54" s="45">
        <f t="shared" si="3"/>
        <v>668996.40191439877</v>
      </c>
      <c r="J54" s="45">
        <f t="shared" si="3"/>
        <v>161202.32224646988</v>
      </c>
      <c r="K54" s="45">
        <f t="shared" si="3"/>
        <v>1099053.116898898</v>
      </c>
      <c r="L54" s="45">
        <f t="shared" si="3"/>
        <v>636101.70698289829</v>
      </c>
      <c r="M54" s="45">
        <f t="shared" si="3"/>
        <v>636101.70698289829</v>
      </c>
      <c r="N54" s="45">
        <f t="shared" si="3"/>
        <v>1696139.8755769981</v>
      </c>
      <c r="O54" s="45">
        <f t="shared" si="3"/>
        <v>10857604.689900607</v>
      </c>
      <c r="P54" s="45">
        <f t="shared" si="3"/>
        <v>2482194.7680508187</v>
      </c>
      <c r="Q54" s="45">
        <f t="shared" si="3"/>
        <v>732749.64848221093</v>
      </c>
      <c r="R54" s="45">
        <f t="shared" si="3"/>
        <v>732749.64848221093</v>
      </c>
      <c r="S54" s="45">
        <f t="shared" si="3"/>
        <v>843853.43735249829</v>
      </c>
      <c r="T54" s="45">
        <f t="shared" si="3"/>
        <v>898693.17052309751</v>
      </c>
      <c r="U54" s="45">
        <f t="shared" si="3"/>
        <v>2435044.2346510943</v>
      </c>
      <c r="V54" s="45">
        <f>SUM(V3:V51)-V4-V6-V7-V13-V27-V29-V32-V38-V45-V48-V51</f>
        <v>619734.23287034209</v>
      </c>
      <c r="W54" s="45">
        <f t="shared" ref="W54:X54" si="4">SUM(W3:W51)-W4-W6-W7-W13-W27-W29-W32-W38-W45-W48-W51</f>
        <v>6614160.8886940954</v>
      </c>
      <c r="X54" s="45">
        <f t="shared" si="4"/>
        <v>29674650.771880955</v>
      </c>
    </row>
    <row r="55" spans="1:24" x14ac:dyDescent="0.3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27</vt:i4>
      </vt:variant>
    </vt:vector>
  </HeadingPairs>
  <TitlesOfParts>
    <vt:vector size="64" baseType="lpstr">
      <vt:lpstr>README</vt:lpstr>
      <vt:lpstr>State Totals 12</vt:lpstr>
      <vt:lpstr>All Sectors 12</vt:lpstr>
      <vt:lpstr>Model Species 12</vt:lpstr>
      <vt:lpstr>Model Species 36</vt:lpstr>
      <vt:lpstr>afdust</vt:lpstr>
      <vt:lpstr>ag</vt:lpstr>
      <vt:lpstr>biogenics 36</vt:lpstr>
      <vt:lpstr>biogenics 12</vt:lpstr>
      <vt:lpstr>rail</vt:lpstr>
      <vt:lpstr>cmv_c1c2</vt:lpstr>
      <vt:lpstr>cmv_c3 36</vt:lpstr>
      <vt:lpstr>cmv_c3 12</vt:lpstr>
      <vt:lpstr>nonpt</vt:lpstr>
      <vt:lpstr>ptagfire</vt:lpstr>
      <vt:lpstr>nonroad</vt:lpstr>
      <vt:lpstr>onroad all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othafdust 12US1</vt:lpstr>
      <vt:lpstr>othafdust 36US3</vt:lpstr>
      <vt:lpstr>othptdust 12US1</vt:lpstr>
      <vt:lpstr>othptdust 36US3</vt:lpstr>
      <vt:lpstr>ptfire</vt:lpstr>
      <vt:lpstr>ptfire_othna 12US1</vt:lpstr>
      <vt:lpstr>ptfire_othna 36US3</vt:lpstr>
      <vt:lpstr>ptegu</vt:lpstr>
      <vt:lpstr>ptnonipm</vt:lpstr>
      <vt:lpstr>pt_oilgas</vt:lpstr>
      <vt:lpstr>np_oilgas</vt:lpstr>
      <vt:lpstr>rwc</vt:lpstr>
      <vt:lpstr>ptfire!annual_2011_draft_ptfire_12US2_cbo5_soa</vt:lpstr>
      <vt:lpstr>afdust!annual_2011ea_v6_11f_afdust_12US2_cmaq_cb05_soa_state</vt:lpstr>
      <vt:lpstr>afdust!annual_2011ea_v6_11f_afdust_12US2_cmaq_cb05_soa_state_1</vt:lpstr>
      <vt:lpstr>ag!annual_2011ea_v6_11f_c1c2rail_12US2_cbo5_soa_state</vt:lpstr>
      <vt:lpstr>rail!annual_2011ea_v6_11f_c1c2rail_12US2_cbo5_soa_state</vt:lpstr>
      <vt:lpstr>cmv_c1c2!annual_2011ea_v6_11f_c3marine_12US2_cbo5_soa_state</vt:lpstr>
      <vt:lpstr>'cmv_c3 12'!annual_2011ea_v6_11f_c3marine_12US2_cbo5_soa_state</vt:lpstr>
      <vt:lpstr>'cmv_c3 36'!annual_2011ea_v6_11f_c3marine_12US2_cbo5_soa_state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'othpt 12US1'!annual_2011ea_v6_11f_othpt_12US2_cmaq_cb05_soa_state</vt:lpstr>
      <vt:lpstr>'othpt 36US3'!annual_2011ea_v6_11f_othpt_12US2_cmaq_cb05_soa_state</vt:lpstr>
      <vt:lpstr>ptegu!annual_2011ea_v6_11f_ptipm_12US2_cbo5_soa_state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Allen, Chris</cp:lastModifiedBy>
  <dcterms:created xsi:type="dcterms:W3CDTF">2013-06-04T13:06:38Z</dcterms:created>
  <dcterms:modified xsi:type="dcterms:W3CDTF">2019-04-02T18:21:01Z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</Properties>
</file>